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F6AD3DFE-0758-4104-9694-D015C5891EB8}" xr6:coauthVersionLast="47" xr6:coauthVersionMax="47" xr10:uidLastSave="{00000000-0000-0000-0000-000000000000}"/>
  <bookViews>
    <workbookView xWindow="28680" yWindow="-120" windowWidth="29040" windowHeight="15720" activeTab="1" xr2:uid="{BA34F9AF-6200-4C56-8B9B-ACB0CE6C430D}"/>
  </bookViews>
  <sheets>
    <sheet name="SubSector Analysis" sheetId="3" r:id="rId1"/>
    <sheet name="Nifty 750 Analysis" sheetId="2" r:id="rId2"/>
    <sheet name="Price_Filter_08_10_202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3" l="1"/>
  <c r="I42" i="3" s="1"/>
  <c r="B2" i="3"/>
  <c r="I2" i="3" s="1"/>
  <c r="B39" i="3"/>
  <c r="F39" i="3" s="1"/>
  <c r="B51" i="3"/>
  <c r="B4" i="3"/>
  <c r="F4" i="3" s="1"/>
  <c r="B63" i="3"/>
  <c r="I63" i="3" s="1"/>
  <c r="B70" i="3"/>
  <c r="B34" i="3"/>
  <c r="D34" i="3" s="1"/>
  <c r="B112" i="3"/>
  <c r="D112" i="3" s="1"/>
  <c r="B12" i="3"/>
  <c r="D12" i="3" s="1"/>
  <c r="B15" i="3"/>
  <c r="D15" i="3" s="1"/>
  <c r="B35" i="3"/>
  <c r="D35" i="3" s="1"/>
  <c r="B11" i="3"/>
  <c r="B18" i="3"/>
  <c r="B106" i="3"/>
  <c r="H106" i="3" s="1"/>
  <c r="B21" i="3"/>
  <c r="B45" i="3"/>
  <c r="D45" i="3" s="1"/>
  <c r="B28" i="3"/>
  <c r="H28" i="3" s="1"/>
  <c r="B37" i="3"/>
  <c r="B66" i="3"/>
  <c r="D66" i="3" s="1"/>
  <c r="B96" i="3"/>
  <c r="F96" i="3" s="1"/>
  <c r="B38" i="3"/>
  <c r="E38" i="3" s="1"/>
  <c r="B13" i="3"/>
  <c r="E13" i="3" s="1"/>
  <c r="B41" i="3"/>
  <c r="E41" i="3" s="1"/>
  <c r="B7" i="3"/>
  <c r="G7" i="3" s="1"/>
  <c r="B40" i="3"/>
  <c r="H40" i="3" s="1"/>
  <c r="B44" i="3"/>
  <c r="B58" i="3"/>
  <c r="B6" i="3"/>
  <c r="D6" i="3" s="1"/>
  <c r="B67" i="3"/>
  <c r="H67" i="3" s="1"/>
  <c r="B71" i="3"/>
  <c r="B43" i="3"/>
  <c r="B33" i="3"/>
  <c r="B22" i="3"/>
  <c r="G22" i="3" s="1"/>
  <c r="B23" i="3"/>
  <c r="B9" i="3"/>
  <c r="B75" i="3"/>
  <c r="G75" i="3" s="1"/>
  <c r="B19" i="3"/>
  <c r="B24" i="3"/>
  <c r="D24" i="3" s="1"/>
  <c r="B77" i="3"/>
  <c r="B80" i="3"/>
  <c r="F80" i="3" s="1"/>
  <c r="B36" i="3"/>
  <c r="F36" i="3" s="1"/>
  <c r="B78" i="3"/>
  <c r="F78" i="3" s="1"/>
  <c r="B73" i="3"/>
  <c r="E73" i="3" s="1"/>
  <c r="B64" i="3"/>
  <c r="B29" i="3"/>
  <c r="D29" i="3" s="1"/>
  <c r="B31" i="3"/>
  <c r="B46" i="3"/>
  <c r="E46" i="3" s="1"/>
  <c r="B65" i="3"/>
  <c r="H65" i="3" s="1"/>
  <c r="B62" i="3"/>
  <c r="H62" i="3" s="1"/>
  <c r="B30" i="3"/>
  <c r="G30" i="3" s="1"/>
  <c r="B89" i="3"/>
  <c r="B52" i="3"/>
  <c r="G52" i="3" s="1"/>
  <c r="B90" i="3"/>
  <c r="G90" i="3" s="1"/>
  <c r="B47" i="3"/>
  <c r="F47" i="3" s="1"/>
  <c r="B20" i="3"/>
  <c r="F20" i="3" s="1"/>
  <c r="B53" i="3"/>
  <c r="D53" i="3" s="1"/>
  <c r="B105" i="3"/>
  <c r="B16" i="3"/>
  <c r="B27" i="3"/>
  <c r="B25" i="3"/>
  <c r="I25" i="3" s="1"/>
  <c r="B81" i="3"/>
  <c r="P81" i="3" s="1"/>
  <c r="B3" i="3"/>
  <c r="D3" i="3" s="1"/>
  <c r="B48" i="3"/>
  <c r="B8" i="3"/>
  <c r="D8" i="3" s="1"/>
  <c r="B82" i="3"/>
  <c r="F82" i="3" s="1"/>
  <c r="B74" i="3"/>
  <c r="F74" i="3" s="1"/>
  <c r="B5" i="3"/>
  <c r="E5" i="3" s="1"/>
  <c r="B76" i="3"/>
  <c r="G76" i="3" s="1"/>
  <c r="B91" i="3"/>
  <c r="I91" i="3" s="1"/>
  <c r="B50" i="3"/>
  <c r="F50" i="3" s="1"/>
  <c r="B95" i="3"/>
  <c r="E95" i="3" s="1"/>
  <c r="B84" i="3"/>
  <c r="B86" i="3"/>
  <c r="H86" i="3" s="1"/>
  <c r="B72" i="3"/>
  <c r="B68" i="3"/>
  <c r="D68" i="3" s="1"/>
  <c r="B61" i="3"/>
  <c r="B54" i="3"/>
  <c r="H54" i="3" s="1"/>
  <c r="B59" i="3"/>
  <c r="B110" i="3"/>
  <c r="D110" i="3" s="1"/>
  <c r="B55" i="3"/>
  <c r="F55" i="3" s="1"/>
  <c r="B104" i="3"/>
  <c r="D104" i="3" s="1"/>
  <c r="B103" i="3"/>
  <c r="D103" i="3" s="1"/>
  <c r="B32" i="3"/>
  <c r="D32" i="3" s="1"/>
  <c r="B60" i="3"/>
  <c r="H60" i="3" s="1"/>
  <c r="B56" i="3"/>
  <c r="I56" i="3" s="1"/>
  <c r="B93" i="3"/>
  <c r="B10" i="3"/>
  <c r="F10" i="3" s="1"/>
  <c r="B97" i="3"/>
  <c r="D97" i="3" s="1"/>
  <c r="B113" i="3"/>
  <c r="G113" i="3" s="1"/>
  <c r="B57" i="3"/>
  <c r="B79" i="3"/>
  <c r="D79" i="3" s="1"/>
  <c r="B102" i="3"/>
  <c r="G102" i="3" s="1"/>
  <c r="B69" i="3"/>
  <c r="H69" i="3" s="1"/>
  <c r="B85" i="3"/>
  <c r="E85" i="3" s="1"/>
  <c r="B87" i="3"/>
  <c r="F87" i="3" s="1"/>
  <c r="B88" i="3"/>
  <c r="G88" i="3" s="1"/>
  <c r="B92" i="3"/>
  <c r="B94" i="3"/>
  <c r="B26" i="3"/>
  <c r="B98" i="3"/>
  <c r="E98" i="3" s="1"/>
  <c r="B14" i="3"/>
  <c r="B17" i="3"/>
  <c r="B114" i="3"/>
  <c r="B107" i="3"/>
  <c r="G107" i="3" s="1"/>
  <c r="B83" i="3"/>
  <c r="B100" i="3"/>
  <c r="B101" i="3"/>
  <c r="B115" i="3"/>
  <c r="H115" i="3" s="1"/>
  <c r="B116" i="3"/>
  <c r="H116" i="3" s="1"/>
  <c r="B108" i="3"/>
  <c r="B117" i="3"/>
  <c r="B118" i="3"/>
  <c r="E118" i="3" s="1"/>
  <c r="B119" i="3"/>
  <c r="I119" i="3" s="1"/>
  <c r="B120" i="3"/>
  <c r="B99" i="3"/>
  <c r="E99" i="3" s="1"/>
  <c r="B111" i="3"/>
  <c r="F111" i="3" s="1"/>
  <c r="B121" i="3"/>
  <c r="D121" i="3" s="1"/>
  <c r="B49" i="3"/>
  <c r="D49" i="3" s="1"/>
  <c r="B109" i="3"/>
  <c r="D109" i="3" s="1"/>
  <c r="AQ628" i="2"/>
  <c r="AQ590" i="2"/>
  <c r="AQ627" i="2"/>
  <c r="AQ80" i="2"/>
  <c r="AQ335" i="2"/>
  <c r="AQ420" i="2"/>
  <c r="AQ422" i="2"/>
  <c r="AQ526" i="2"/>
  <c r="AQ320" i="2"/>
  <c r="AQ537" i="2"/>
  <c r="AQ392" i="2"/>
  <c r="AQ457" i="2"/>
  <c r="AQ158" i="2"/>
  <c r="AQ682" i="2"/>
  <c r="AQ130" i="2"/>
  <c r="AQ491" i="2"/>
  <c r="AQ330" i="2"/>
  <c r="AQ486" i="2"/>
  <c r="AQ38" i="2"/>
  <c r="AQ660" i="2"/>
  <c r="AQ443" i="2"/>
  <c r="AQ382" i="2"/>
  <c r="AQ370" i="2"/>
  <c r="AQ51" i="2"/>
  <c r="AQ572" i="2"/>
  <c r="AQ207" i="2"/>
  <c r="AQ619" i="2"/>
  <c r="AQ230" i="2"/>
  <c r="AQ309" i="2"/>
  <c r="AQ588" i="2"/>
  <c r="AQ645" i="2"/>
  <c r="AQ371" i="2"/>
  <c r="AQ61" i="2"/>
  <c r="AQ569" i="2"/>
  <c r="AQ3" i="2"/>
  <c r="AQ69" i="2"/>
  <c r="AQ405" i="2"/>
  <c r="AQ557" i="2"/>
  <c r="AQ194" i="2"/>
  <c r="AQ84" i="2"/>
  <c r="AQ326" i="2"/>
  <c r="AQ202" i="2"/>
  <c r="AQ500" i="2"/>
  <c r="AQ385" i="2"/>
  <c r="AQ536" i="2"/>
  <c r="AQ73" i="2"/>
  <c r="AQ188" i="2"/>
  <c r="AQ108" i="2"/>
  <c r="AQ237" i="2"/>
  <c r="AQ292" i="2"/>
  <c r="AQ453" i="2"/>
  <c r="AQ409" i="2"/>
  <c r="AQ138" i="2"/>
  <c r="AQ88" i="2"/>
  <c r="AQ293" i="2"/>
  <c r="AQ498" i="2"/>
  <c r="AQ412" i="2"/>
  <c r="AQ135" i="2"/>
  <c r="AQ577" i="2"/>
  <c r="AQ227" i="2"/>
  <c r="AQ469" i="2"/>
  <c r="AQ317" i="2"/>
  <c r="AQ213" i="2"/>
  <c r="AQ278" i="2"/>
  <c r="AQ332" i="2"/>
  <c r="AQ114" i="2"/>
  <c r="AQ118" i="2"/>
  <c r="AQ473" i="2"/>
  <c r="AQ374" i="2"/>
  <c r="AQ428" i="2"/>
  <c r="AQ391" i="2"/>
  <c r="AQ78" i="2"/>
  <c r="AQ249" i="2"/>
  <c r="AQ116" i="2"/>
  <c r="AQ270" i="2"/>
  <c r="AQ431" i="2"/>
  <c r="AQ347" i="2"/>
  <c r="AQ112" i="2"/>
  <c r="AQ403" i="2"/>
  <c r="AQ613" i="2"/>
  <c r="AQ226" i="2"/>
  <c r="AQ520" i="2"/>
  <c r="AQ256" i="2"/>
  <c r="AQ511" i="2"/>
  <c r="AQ199" i="2"/>
  <c r="AQ42" i="2"/>
  <c r="AQ446" i="2"/>
  <c r="AQ136" i="2"/>
  <c r="AQ166" i="2"/>
  <c r="AQ684" i="2"/>
  <c r="AQ306" i="2"/>
  <c r="AQ232" i="2"/>
  <c r="AQ324" i="2"/>
  <c r="AQ506" i="2"/>
  <c r="AQ441" i="2"/>
  <c r="AQ315" i="2"/>
  <c r="AQ8" i="2"/>
  <c r="AQ15" i="2"/>
  <c r="AQ96" i="2"/>
  <c r="AQ617" i="2"/>
  <c r="AQ64" i="2"/>
  <c r="AQ102" i="2"/>
  <c r="AQ71" i="2"/>
  <c r="AQ313" i="2"/>
  <c r="AQ381" i="2"/>
  <c r="AQ421" i="2"/>
  <c r="AQ106" i="2"/>
  <c r="AQ334" i="2"/>
  <c r="AQ181" i="2"/>
  <c r="AQ663" i="2"/>
  <c r="AQ269" i="2"/>
  <c r="AQ189" i="2"/>
  <c r="AQ59" i="2"/>
  <c r="AQ94" i="2"/>
  <c r="AQ489" i="2"/>
  <c r="AQ362" i="2"/>
  <c r="AQ518" i="2"/>
  <c r="AQ215" i="2"/>
  <c r="AQ417" i="2"/>
  <c r="AQ152" i="2"/>
  <c r="AQ190" i="2"/>
  <c r="AQ637" i="2"/>
  <c r="AQ27" i="2"/>
  <c r="AQ43" i="2"/>
  <c r="AQ340" i="2"/>
  <c r="AQ276" i="2"/>
  <c r="AQ98" i="2"/>
  <c r="AQ208" i="2"/>
  <c r="AQ393" i="2"/>
  <c r="AQ44" i="2"/>
  <c r="AQ243" i="2"/>
  <c r="AQ14" i="2"/>
  <c r="AQ696" i="2"/>
  <c r="AQ357" i="2"/>
  <c r="AQ657" i="2"/>
  <c r="AQ683" i="2"/>
  <c r="AQ411" i="2"/>
  <c r="AQ363" i="2"/>
  <c r="AQ530" i="2"/>
  <c r="AQ279" i="2"/>
  <c r="AQ260" i="2"/>
  <c r="AQ716" i="2"/>
  <c r="AQ262" i="2"/>
  <c r="AQ251" i="2"/>
  <c r="AQ655" i="2"/>
  <c r="AQ291" i="2"/>
  <c r="AQ344" i="2"/>
  <c r="AQ272" i="2"/>
  <c r="AQ218" i="2"/>
  <c r="AQ323" i="2"/>
  <c r="AQ180" i="2"/>
  <c r="AQ147" i="2"/>
  <c r="AQ148" i="2"/>
  <c r="AQ505" i="2"/>
  <c r="AQ217" i="2"/>
  <c r="AQ11" i="2"/>
  <c r="AQ379" i="2"/>
  <c r="AQ564" i="2"/>
  <c r="AQ354" i="2"/>
  <c r="AQ121" i="2"/>
  <c r="AQ224" i="2"/>
  <c r="AQ191" i="2"/>
  <c r="AQ513" i="2"/>
  <c r="AQ507" i="2"/>
  <c r="AQ524" i="2"/>
  <c r="AQ451" i="2"/>
  <c r="AQ21" i="2"/>
  <c r="AQ487" i="2"/>
  <c r="AQ566" i="2"/>
  <c r="AQ643" i="2"/>
  <c r="AQ535" i="2"/>
  <c r="AQ640" i="2"/>
  <c r="AQ545" i="2"/>
  <c r="AQ267" i="2"/>
  <c r="AQ658" i="2"/>
  <c r="AQ560" i="2"/>
  <c r="AQ649" i="2"/>
  <c r="AQ482" i="2"/>
  <c r="AQ285" i="2"/>
  <c r="AQ612" i="2"/>
  <c r="AQ241" i="2"/>
  <c r="AQ351" i="2"/>
  <c r="AQ280" i="2"/>
  <c r="AQ633" i="2"/>
  <c r="AQ39" i="2"/>
  <c r="AQ170" i="2"/>
  <c r="AQ538" i="2"/>
  <c r="AQ200" i="2"/>
  <c r="AQ625" i="2"/>
  <c r="AQ616" i="2"/>
  <c r="AQ126" i="2"/>
  <c r="AQ549" i="2"/>
  <c r="AQ264" i="2"/>
  <c r="AQ502" i="2"/>
  <c r="AQ131" i="2"/>
  <c r="AQ650" i="2"/>
  <c r="AQ413" i="2"/>
  <c r="AQ284" i="2"/>
  <c r="AQ35" i="2"/>
  <c r="AQ24" i="2"/>
  <c r="AQ568" i="2"/>
  <c r="AQ266" i="2"/>
  <c r="AQ662" i="2"/>
  <c r="AQ87" i="2"/>
  <c r="AQ541" i="2"/>
  <c r="AQ6" i="2"/>
  <c r="AQ523" i="2"/>
  <c r="AQ47" i="2"/>
  <c r="AQ253" i="2"/>
  <c r="AQ91" i="2"/>
  <c r="AQ445" i="2"/>
  <c r="AQ483" i="2"/>
  <c r="AQ435" i="2"/>
  <c r="AQ56" i="2"/>
  <c r="AQ149" i="2"/>
  <c r="AQ516" i="2"/>
  <c r="AQ427" i="2"/>
  <c r="AQ196" i="2"/>
  <c r="AQ494" i="2"/>
  <c r="AQ438" i="2"/>
  <c r="AQ554" i="2"/>
  <c r="AQ113" i="2"/>
  <c r="AQ67" i="2"/>
  <c r="AQ355" i="2"/>
  <c r="AQ70" i="2"/>
  <c r="AQ234" i="2"/>
  <c r="AQ565" i="2"/>
  <c r="AQ86" i="2"/>
  <c r="AQ702" i="2"/>
  <c r="AQ484" i="2"/>
  <c r="AQ341" i="2"/>
  <c r="AQ271" i="2"/>
  <c r="AQ45" i="2"/>
  <c r="AQ465" i="2"/>
  <c r="AQ508" i="2"/>
  <c r="AQ450" i="2"/>
  <c r="AQ12" i="2"/>
  <c r="AQ389" i="2"/>
  <c r="AQ675" i="2"/>
  <c r="AQ255" i="2"/>
  <c r="AQ55" i="2"/>
  <c r="AQ345" i="2"/>
  <c r="AQ261" i="2"/>
  <c r="AQ171" i="2"/>
  <c r="AQ367" i="2"/>
  <c r="AQ573" i="2"/>
  <c r="AQ342" i="2"/>
  <c r="AQ273" i="2"/>
  <c r="AQ384" i="2"/>
  <c r="AQ394" i="2"/>
  <c r="AQ353" i="2"/>
  <c r="AQ9" i="2"/>
  <c r="AQ575" i="2"/>
  <c r="AQ68" i="2"/>
  <c r="AQ74" i="2"/>
  <c r="AQ49" i="2"/>
  <c r="AQ169" i="2"/>
  <c r="AQ688" i="2"/>
  <c r="AQ706" i="2"/>
  <c r="AQ348" i="2"/>
  <c r="AQ454" i="2"/>
  <c r="AQ587" i="2"/>
  <c r="AQ386" i="2"/>
  <c r="AQ40" i="2"/>
  <c r="AQ480" i="2"/>
  <c r="AQ343" i="2"/>
  <c r="AQ18" i="2"/>
  <c r="AQ698" i="2"/>
  <c r="AQ609" i="2"/>
  <c r="AQ105" i="2"/>
  <c r="AQ432" i="2"/>
  <c r="AQ414" i="2"/>
  <c r="AQ310" i="2"/>
  <c r="AQ349" i="2"/>
  <c r="AQ203" i="2"/>
  <c r="AQ352" i="2"/>
  <c r="AQ375" i="2"/>
  <c r="AQ236" i="2"/>
  <c r="AQ436" i="2"/>
  <c r="AQ458" i="2"/>
  <c r="AQ490" i="2"/>
  <c r="AQ620" i="2"/>
  <c r="AQ95" i="2"/>
  <c r="AQ423" i="2"/>
  <c r="AQ62" i="2"/>
  <c r="AQ289" i="2"/>
  <c r="AQ79" i="2"/>
  <c r="AQ111" i="2"/>
  <c r="AQ463" i="2"/>
  <c r="AQ4" i="2"/>
  <c r="AQ339" i="2"/>
  <c r="AQ365" i="2"/>
  <c r="AQ281" i="2"/>
  <c r="AQ222" i="2"/>
  <c r="AQ433" i="2"/>
  <c r="AQ665" i="2"/>
  <c r="AQ509" i="2"/>
  <c r="AQ555" i="2"/>
  <c r="AQ115" i="2"/>
  <c r="AQ686" i="2"/>
  <c r="AQ567" i="2"/>
  <c r="AQ552" i="2"/>
  <c r="AQ607" i="2"/>
  <c r="AQ33" i="2"/>
  <c r="AQ521" i="2"/>
  <c r="AQ366" i="2"/>
  <c r="AQ225" i="2"/>
  <c r="AQ209" i="2"/>
  <c r="AQ119" i="2"/>
  <c r="AQ295" i="2"/>
  <c r="AQ546" i="2"/>
  <c r="AQ390" i="2"/>
  <c r="AQ305" i="2"/>
  <c r="AQ90" i="2"/>
  <c r="AQ242" i="2"/>
  <c r="AQ299" i="2"/>
  <c r="AQ214" i="2"/>
  <c r="AQ497" i="2"/>
  <c r="AQ153" i="2"/>
  <c r="AQ395" i="2"/>
  <c r="AQ156" i="2"/>
  <c r="AQ238" i="2"/>
  <c r="AQ104" i="2"/>
  <c r="AQ574" i="2"/>
  <c r="AQ327" i="2"/>
  <c r="AQ448" i="2"/>
  <c r="AQ677" i="2"/>
  <c r="AQ29" i="2"/>
  <c r="AQ307" i="2"/>
  <c r="AQ212" i="2"/>
  <c r="AQ165" i="2"/>
  <c r="AQ139" i="2"/>
  <c r="AQ333" i="2"/>
  <c r="AQ711" i="2"/>
  <c r="AQ265" i="2"/>
  <c r="AQ192" i="2"/>
  <c r="AQ571" i="2"/>
  <c r="AQ356" i="2"/>
  <c r="AQ517" i="2"/>
  <c r="AQ542" i="2"/>
  <c r="AQ151" i="2"/>
  <c r="AQ252" i="2"/>
  <c r="AQ75" i="2"/>
  <c r="AQ275" i="2"/>
  <c r="AQ179" i="2"/>
  <c r="AQ30" i="2"/>
  <c r="AQ133" i="2"/>
  <c r="AQ246" i="2"/>
  <c r="AQ150" i="2"/>
  <c r="AQ268" i="2"/>
  <c r="AQ440" i="2"/>
  <c r="AQ325" i="2"/>
  <c r="AQ120" i="2"/>
  <c r="AQ337" i="2"/>
  <c r="AQ186" i="2"/>
  <c r="AQ641" i="2"/>
  <c r="AQ32" i="2"/>
  <c r="AQ464" i="2"/>
  <c r="AQ680" i="2"/>
  <c r="AQ10" i="2"/>
  <c r="AQ159" i="2"/>
  <c r="AQ81" i="2"/>
  <c r="AQ691" i="2"/>
  <c r="AQ544" i="2"/>
  <c r="AQ184" i="2"/>
  <c r="AQ314" i="2"/>
  <c r="AQ154" i="2"/>
  <c r="AQ76" i="2"/>
  <c r="AQ597" i="2"/>
  <c r="AQ651" i="2"/>
  <c r="AQ19" i="2"/>
  <c r="AQ444" i="2"/>
  <c r="AQ247" i="2"/>
  <c r="AQ584" i="2"/>
  <c r="AQ66" i="2"/>
  <c r="AQ595" i="2"/>
  <c r="AQ593" i="2"/>
  <c r="AQ233" i="2"/>
  <c r="AQ476" i="2"/>
  <c r="AQ134" i="2"/>
  <c r="AQ5" i="2"/>
  <c r="AQ58" i="2"/>
  <c r="AQ624" i="2"/>
  <c r="AQ596" i="2"/>
  <c r="AQ2" i="2"/>
  <c r="AQ570" i="2"/>
  <c r="AQ319" i="2"/>
  <c r="AQ488" i="2"/>
  <c r="AQ288" i="2"/>
  <c r="AQ510" i="2"/>
  <c r="AQ601" i="2"/>
  <c r="AQ648" i="2"/>
  <c r="AQ254" i="2"/>
  <c r="AQ321" i="2"/>
  <c r="AQ13" i="2"/>
  <c r="AQ164" i="2"/>
  <c r="AQ449" i="2"/>
  <c r="AQ297" i="2"/>
  <c r="AQ485" i="2"/>
  <c r="AQ17" i="2"/>
  <c r="AQ109" i="2"/>
  <c r="AQ672" i="2"/>
  <c r="AQ239" i="2"/>
  <c r="AQ173" i="2"/>
  <c r="AQ183" i="2"/>
  <c r="AQ23" i="2"/>
  <c r="AQ107" i="2"/>
  <c r="AQ65" i="2"/>
  <c r="AQ296" i="2"/>
  <c r="AQ614" i="2"/>
  <c r="AQ359" i="2"/>
  <c r="AQ248" i="2"/>
  <c r="AQ168" i="2"/>
  <c r="AQ163" i="2"/>
  <c r="AQ60" i="2"/>
  <c r="AQ646" i="2"/>
  <c r="AQ204" i="2"/>
  <c r="AQ99" i="2"/>
  <c r="AQ360" i="2"/>
  <c r="AQ231" i="2"/>
  <c r="AQ531" i="2"/>
  <c r="AQ475" i="2"/>
  <c r="AQ228" i="2"/>
  <c r="AQ160" i="2"/>
  <c r="AQ259" i="2"/>
  <c r="AQ89" i="2"/>
  <c r="AQ195" i="2"/>
  <c r="AQ20" i="2"/>
  <c r="AQ532" i="2"/>
  <c r="AQ397" i="2"/>
  <c r="AQ48" i="2"/>
  <c r="AQ176" i="2"/>
  <c r="AQ177" i="2"/>
  <c r="AQ26" i="2"/>
  <c r="AQ467" i="2"/>
  <c r="AQ263" i="2"/>
  <c r="AQ52" i="2"/>
  <c r="AQ346" i="2"/>
  <c r="AQ539" i="2"/>
  <c r="AQ404" i="2"/>
  <c r="AQ729" i="2"/>
  <c r="AQ632" i="2"/>
  <c r="AQ304" i="2"/>
  <c r="AQ610" i="2"/>
  <c r="AQ599" i="2"/>
  <c r="AQ512" i="2"/>
  <c r="AQ182" i="2"/>
  <c r="AQ46" i="2"/>
  <c r="AQ316" i="2"/>
  <c r="AQ123" i="2"/>
  <c r="AQ582" i="2"/>
  <c r="AQ22" i="2"/>
  <c r="AQ695" i="2"/>
  <c r="AQ704" i="2"/>
  <c r="AQ286" i="2"/>
  <c r="AQ654" i="2"/>
  <c r="AQ591" i="2"/>
  <c r="AQ528" i="2"/>
  <c r="AQ647" i="2"/>
  <c r="AQ145" i="2"/>
  <c r="AQ396" i="2"/>
  <c r="AQ709" i="2"/>
  <c r="AQ290" i="2"/>
  <c r="AQ141" i="2"/>
  <c r="AQ408" i="2"/>
  <c r="AQ534" i="2"/>
  <c r="AQ656" i="2"/>
  <c r="AQ167" i="2"/>
  <c r="AQ429" i="2"/>
  <c r="AQ581" i="2"/>
  <c r="AQ223" i="2"/>
  <c r="AQ407" i="2"/>
  <c r="AQ380" i="2"/>
  <c r="AQ361" i="2"/>
  <c r="AQ7" i="2"/>
  <c r="AQ92" i="2"/>
  <c r="AQ605" i="2"/>
  <c r="AQ85" i="2"/>
  <c r="AQ172" i="2"/>
  <c r="AQ57" i="2"/>
  <c r="AQ493" i="2"/>
  <c r="AQ63" i="2"/>
  <c r="AQ708" i="2"/>
  <c r="AQ419" i="2"/>
  <c r="AQ527" i="2"/>
  <c r="AQ358" i="2"/>
  <c r="AQ547" i="2"/>
  <c r="AQ37" i="2"/>
  <c r="AQ283" i="2"/>
  <c r="AQ162" i="2"/>
  <c r="AQ282" i="2"/>
  <c r="AQ474" i="2"/>
  <c r="AQ155" i="2"/>
  <c r="AQ501" i="2"/>
  <c r="AQ495" i="2"/>
  <c r="AQ713" i="2"/>
  <c r="AQ690" i="2"/>
  <c r="AQ175" i="2"/>
  <c r="AQ563" i="2"/>
  <c r="AQ103" i="2"/>
  <c r="AQ322" i="2"/>
  <c r="AQ712" i="2"/>
  <c r="AQ611" i="2"/>
  <c r="AQ689" i="2"/>
  <c r="AQ308" i="2"/>
  <c r="AQ157" i="2"/>
  <c r="AQ461" i="2"/>
  <c r="AQ16" i="2"/>
  <c r="AQ31" i="2"/>
  <c r="AQ579" i="2"/>
  <c r="AQ434" i="2"/>
  <c r="AQ82" i="2"/>
  <c r="AQ562" i="2"/>
  <c r="AQ504" i="2"/>
  <c r="AQ53" i="2"/>
  <c r="AQ455" i="2"/>
  <c r="AQ277" i="2"/>
  <c r="AQ229" i="2"/>
  <c r="AQ117" i="2"/>
  <c r="AQ471" i="2"/>
  <c r="AQ615" i="2"/>
  <c r="AQ142" i="2"/>
  <c r="AQ28" i="2"/>
  <c r="AQ72" i="2"/>
  <c r="AQ452" i="2"/>
  <c r="AQ137" i="2"/>
  <c r="AQ529" i="2"/>
  <c r="AQ425" i="2"/>
  <c r="AQ583" i="2"/>
  <c r="AQ496" i="2"/>
  <c r="AQ201" i="2"/>
  <c r="AQ703" i="2"/>
  <c r="AQ447" i="2"/>
  <c r="AQ41" i="2"/>
  <c r="AQ543" i="2"/>
  <c r="AQ540" i="2"/>
  <c r="AQ402" i="2"/>
  <c r="AQ466" i="2"/>
  <c r="AQ728" i="2"/>
  <c r="AQ258" i="2"/>
  <c r="AQ515" i="2"/>
  <c r="AQ368" i="2"/>
  <c r="AQ477" i="2"/>
  <c r="AQ410" i="2"/>
  <c r="AQ629" i="2"/>
  <c r="AQ621" i="2"/>
  <c r="AQ722" i="2"/>
  <c r="AQ221" i="2"/>
  <c r="AQ401" i="2"/>
  <c r="AQ470" i="2"/>
  <c r="AQ618" i="2"/>
  <c r="AQ303" i="2"/>
  <c r="AQ83" i="2"/>
  <c r="AQ668" i="2"/>
  <c r="AQ644" i="2"/>
  <c r="AQ100" i="2"/>
  <c r="AQ294" i="2"/>
  <c r="AQ220" i="2"/>
  <c r="AQ25" i="2"/>
  <c r="AQ604" i="2"/>
  <c r="AQ124" i="2"/>
  <c r="AQ639" i="2"/>
  <c r="AQ714" i="2"/>
  <c r="AQ548" i="2"/>
  <c r="AQ369" i="2"/>
  <c r="AQ635" i="2"/>
  <c r="AQ198" i="2"/>
  <c r="AQ472" i="2"/>
  <c r="AQ300" i="2"/>
  <c r="AQ34" i="2"/>
  <c r="AQ671" i="2"/>
  <c r="AQ479" i="2"/>
  <c r="AQ240" i="2"/>
  <c r="AQ664" i="2"/>
  <c r="AQ426" i="2"/>
  <c r="AQ146" i="2"/>
  <c r="AQ685" i="2"/>
  <c r="AQ462" i="2"/>
  <c r="AQ140" i="2"/>
  <c r="AQ578" i="2"/>
  <c r="AQ185" i="2"/>
  <c r="AQ600" i="2"/>
  <c r="AQ630" i="2"/>
  <c r="AQ456" i="2"/>
  <c r="AQ174" i="2"/>
  <c r="AQ127" i="2"/>
  <c r="AQ187" i="2"/>
  <c r="AQ210" i="2"/>
  <c r="AQ652" i="2"/>
  <c r="AQ416" i="2"/>
  <c r="AQ378" i="2"/>
  <c r="AQ287" i="2"/>
  <c r="AQ125" i="2"/>
  <c r="AQ608" i="2"/>
  <c r="AQ725" i="2"/>
  <c r="AQ551" i="2"/>
  <c r="AQ301" i="2"/>
  <c r="AQ216" i="2"/>
  <c r="AQ101" i="2"/>
  <c r="AQ710" i="2"/>
  <c r="AQ312" i="2"/>
  <c r="AQ550" i="2"/>
  <c r="AQ331" i="2"/>
  <c r="AQ50" i="2"/>
  <c r="AQ437" i="2"/>
  <c r="AQ143" i="2"/>
  <c r="AQ377" i="2"/>
  <c r="AQ128" i="2"/>
  <c r="AQ193" i="2"/>
  <c r="AQ387" i="2"/>
  <c r="AQ673" i="2"/>
  <c r="AQ561" i="2"/>
  <c r="AQ302" i="2"/>
  <c r="AQ442" i="2"/>
  <c r="AQ205" i="2"/>
  <c r="AQ661" i="2"/>
  <c r="AQ122" i="2"/>
  <c r="AQ606" i="2"/>
  <c r="AQ726" i="2"/>
  <c r="AQ719" i="2"/>
  <c r="AQ77" i="2"/>
  <c r="AQ585" i="2"/>
  <c r="AQ415" i="2"/>
  <c r="AQ383" i="2"/>
  <c r="AQ430" i="2"/>
  <c r="AQ592" i="2"/>
  <c r="AQ721" i="2"/>
  <c r="AQ274" i="2"/>
  <c r="AQ666" i="2"/>
  <c r="AQ669" i="2"/>
  <c r="AQ132" i="2"/>
  <c r="AQ350" i="2"/>
  <c r="AQ245" i="2"/>
  <c r="AQ54" i="2"/>
  <c r="AQ110" i="2"/>
  <c r="AQ328" i="2"/>
  <c r="AQ679" i="2"/>
  <c r="AQ144" i="2"/>
  <c r="AQ318" i="2"/>
  <c r="AQ623" i="2"/>
  <c r="AQ715" i="2"/>
  <c r="AQ460" i="2"/>
  <c r="AQ235" i="2"/>
  <c r="AQ364" i="2"/>
  <c r="AQ36" i="2"/>
  <c r="AQ697" i="2"/>
  <c r="AQ519" i="2"/>
  <c r="AQ161" i="2"/>
  <c r="AQ244" i="2"/>
  <c r="AQ631" i="2"/>
  <c r="AQ642" i="2"/>
  <c r="AQ694" i="2"/>
  <c r="AQ589" i="2"/>
  <c r="AQ731" i="2"/>
  <c r="AQ406" i="2"/>
  <c r="AQ468" i="2"/>
  <c r="AQ602" i="2"/>
  <c r="AQ478" i="2"/>
  <c r="AQ399" i="2"/>
  <c r="AQ250" i="2"/>
  <c r="AQ580" i="2"/>
  <c r="AQ634" i="2"/>
  <c r="AQ197" i="2"/>
  <c r="AQ376" i="2"/>
  <c r="AQ93" i="2"/>
  <c r="AQ178" i="2"/>
  <c r="AQ503" i="2"/>
  <c r="AQ211" i="2"/>
  <c r="AQ659" i="2"/>
  <c r="AQ481" i="2"/>
  <c r="AQ400" i="2"/>
  <c r="AQ522" i="2"/>
  <c r="AQ687" i="2"/>
  <c r="AQ533" i="2"/>
  <c r="AQ329" i="2"/>
  <c r="AQ311" i="2"/>
  <c r="AQ558" i="2"/>
  <c r="AQ206" i="2"/>
  <c r="AQ97" i="2"/>
  <c r="AQ492" i="2"/>
  <c r="AQ553" i="2"/>
  <c r="AQ439" i="2"/>
  <c r="AQ525" i="2"/>
  <c r="AQ219" i="2"/>
  <c r="AQ129" i="2"/>
  <c r="AQ418" i="2"/>
  <c r="AQ718" i="2"/>
  <c r="AQ724" i="2"/>
  <c r="AQ559" i="2"/>
  <c r="AQ424" i="2"/>
  <c r="AQ681" i="2"/>
  <c r="AQ373" i="2"/>
  <c r="AQ388" i="2"/>
  <c r="AQ298" i="2"/>
  <c r="AQ622" i="2"/>
  <c r="AQ603" i="2"/>
  <c r="AQ257" i="2"/>
  <c r="AQ336" i="2"/>
  <c r="AQ338" i="2"/>
  <c r="AQ598" i="2"/>
  <c r="AQ700" i="2"/>
  <c r="AQ576" i="2"/>
  <c r="AQ594" i="2"/>
  <c r="AQ586" i="2"/>
  <c r="AQ636" i="2"/>
  <c r="AQ705" i="2"/>
  <c r="AQ667" i="2"/>
  <c r="AQ514" i="2"/>
  <c r="AQ674" i="2"/>
  <c r="AQ626" i="2"/>
  <c r="AQ398" i="2"/>
  <c r="AQ499" i="2"/>
  <c r="AQ372" i="2"/>
  <c r="AQ653" i="2"/>
  <c r="AQ676" i="2"/>
  <c r="AQ459" i="2"/>
  <c r="AQ556" i="2"/>
  <c r="AQ692" i="2"/>
  <c r="AQ699" i="2"/>
  <c r="AQ670" i="2"/>
  <c r="AQ723" i="2"/>
  <c r="AQ707" i="2"/>
  <c r="AQ693" i="2"/>
  <c r="AQ638" i="2"/>
  <c r="AQ701" i="2"/>
  <c r="AQ717" i="2"/>
  <c r="AQ720" i="2"/>
  <c r="AQ727" i="2"/>
  <c r="AQ730" i="2"/>
  <c r="AQ678" i="2"/>
  <c r="AK628" i="2"/>
  <c r="AR628" i="2" s="1"/>
  <c r="AK590" i="2"/>
  <c r="AK627" i="2"/>
  <c r="AK80" i="2"/>
  <c r="AK335" i="2"/>
  <c r="AK420" i="2"/>
  <c r="AK422" i="2"/>
  <c r="AR422" i="2" s="1"/>
  <c r="AK526" i="2"/>
  <c r="AK320" i="2"/>
  <c r="AK537" i="2"/>
  <c r="AR537" i="2" s="1"/>
  <c r="AK392" i="2"/>
  <c r="AK457" i="2"/>
  <c r="AR457" i="2" s="1"/>
  <c r="AK158" i="2"/>
  <c r="AK682" i="2"/>
  <c r="AK130" i="2"/>
  <c r="AK491" i="2"/>
  <c r="AK330" i="2"/>
  <c r="AR330" i="2" s="1"/>
  <c r="AK486" i="2"/>
  <c r="AK38" i="2"/>
  <c r="AK660" i="2"/>
  <c r="AK443" i="2"/>
  <c r="AK382" i="2"/>
  <c r="AR382" i="2" s="1"/>
  <c r="AK370" i="2"/>
  <c r="AK51" i="2"/>
  <c r="AK572" i="2"/>
  <c r="AK207" i="2"/>
  <c r="AK619" i="2"/>
  <c r="AR619" i="2" s="1"/>
  <c r="AK230" i="2"/>
  <c r="AR230" i="2" s="1"/>
  <c r="AK309" i="2"/>
  <c r="AR309" i="2" s="1"/>
  <c r="AK588" i="2"/>
  <c r="AK645" i="2"/>
  <c r="AK371" i="2"/>
  <c r="AK61" i="2"/>
  <c r="AR61" i="2" s="1"/>
  <c r="AK569" i="2"/>
  <c r="AK3" i="2"/>
  <c r="AK69" i="2"/>
  <c r="AK405" i="2"/>
  <c r="AK557" i="2"/>
  <c r="AK194" i="2"/>
  <c r="AR194" i="2" s="1"/>
  <c r="AK84" i="2"/>
  <c r="AK326" i="2"/>
  <c r="AR326" i="2" s="1"/>
  <c r="AK202" i="2"/>
  <c r="AR202" i="2" s="1"/>
  <c r="AK500" i="2"/>
  <c r="AK385" i="2"/>
  <c r="AK536" i="2"/>
  <c r="AK73" i="2"/>
  <c r="AR73" i="2" s="1"/>
  <c r="AK188" i="2"/>
  <c r="AR188" i="2" s="1"/>
  <c r="AK108" i="2"/>
  <c r="AK237" i="2"/>
  <c r="AR237" i="2" s="1"/>
  <c r="AK292" i="2"/>
  <c r="AK453" i="2"/>
  <c r="AK409" i="2"/>
  <c r="AK138" i="2"/>
  <c r="AK88" i="2"/>
  <c r="AK293" i="2"/>
  <c r="AK498" i="2"/>
  <c r="AK412" i="2"/>
  <c r="AK135" i="2"/>
  <c r="AR135" i="2" s="1"/>
  <c r="AK577" i="2"/>
  <c r="AK227" i="2"/>
  <c r="AK469" i="2"/>
  <c r="AR469" i="2" s="1"/>
  <c r="AK317" i="2"/>
  <c r="AK213" i="2"/>
  <c r="AK278" i="2"/>
  <c r="AK332" i="2"/>
  <c r="AK114" i="2"/>
  <c r="AK118" i="2"/>
  <c r="AR118" i="2" s="1"/>
  <c r="AK473" i="2"/>
  <c r="AR473" i="2" s="1"/>
  <c r="AK374" i="2"/>
  <c r="AK428" i="2"/>
  <c r="AR428" i="2" s="1"/>
  <c r="AK391" i="2"/>
  <c r="AK78" i="2"/>
  <c r="AK249" i="2"/>
  <c r="AK116" i="2"/>
  <c r="AK270" i="2"/>
  <c r="AK431" i="2"/>
  <c r="AR431" i="2" s="1"/>
  <c r="AK347" i="2"/>
  <c r="AK112" i="2"/>
  <c r="AK403" i="2"/>
  <c r="AR403" i="2" s="1"/>
  <c r="AK613" i="2"/>
  <c r="AR613" i="2" s="1"/>
  <c r="AK226" i="2"/>
  <c r="AK520" i="2"/>
  <c r="AR520" i="2" s="1"/>
  <c r="AK256" i="2"/>
  <c r="AK511" i="2"/>
  <c r="AK199" i="2"/>
  <c r="AK42" i="2"/>
  <c r="AK446" i="2"/>
  <c r="AK136" i="2"/>
  <c r="AK166" i="2"/>
  <c r="AK684" i="2"/>
  <c r="AR684" i="2" s="1"/>
  <c r="AK306" i="2"/>
  <c r="AR306" i="2" s="1"/>
  <c r="AK232" i="2"/>
  <c r="AK324" i="2"/>
  <c r="AK506" i="2"/>
  <c r="AR506" i="2" s="1"/>
  <c r="AK441" i="2"/>
  <c r="AK315" i="2"/>
  <c r="AK8" i="2"/>
  <c r="AR8" i="2" s="1"/>
  <c r="AK15" i="2"/>
  <c r="AK96" i="2"/>
  <c r="AK617" i="2"/>
  <c r="AR617" i="2" s="1"/>
  <c r="AK64" i="2"/>
  <c r="AR64" i="2" s="1"/>
  <c r="AK102" i="2"/>
  <c r="AK71" i="2"/>
  <c r="AK313" i="2"/>
  <c r="AR313" i="2" s="1"/>
  <c r="AK381" i="2"/>
  <c r="AR381" i="2" s="1"/>
  <c r="AK421" i="2"/>
  <c r="AK106" i="2"/>
  <c r="AK334" i="2"/>
  <c r="AR334" i="2" s="1"/>
  <c r="AK181" i="2"/>
  <c r="AK663" i="2"/>
  <c r="AR663" i="2" s="1"/>
  <c r="AK269" i="2"/>
  <c r="AR269" i="2" s="1"/>
  <c r="AK189" i="2"/>
  <c r="AR189" i="2" s="1"/>
  <c r="AK59" i="2"/>
  <c r="AR59" i="2" s="1"/>
  <c r="AK94" i="2"/>
  <c r="AK489" i="2"/>
  <c r="AR489" i="2" s="1"/>
  <c r="AK362" i="2"/>
  <c r="AK518" i="2"/>
  <c r="AR518" i="2" s="1"/>
  <c r="AK215" i="2"/>
  <c r="AK417" i="2"/>
  <c r="AK152" i="2"/>
  <c r="AK190" i="2"/>
  <c r="AK637" i="2"/>
  <c r="AR637" i="2" s="1"/>
  <c r="AK27" i="2"/>
  <c r="AR27" i="2" s="1"/>
  <c r="AK43" i="2"/>
  <c r="AK340" i="2"/>
  <c r="AK276" i="2"/>
  <c r="AK98" i="2"/>
  <c r="AK208" i="2"/>
  <c r="AK393" i="2"/>
  <c r="AK44" i="2"/>
  <c r="AK243" i="2"/>
  <c r="AK14" i="2"/>
  <c r="AK696" i="2"/>
  <c r="AK357" i="2"/>
  <c r="AR357" i="2" s="1"/>
  <c r="AK657" i="2"/>
  <c r="AR657" i="2" s="1"/>
  <c r="AK683" i="2"/>
  <c r="AR683" i="2" s="1"/>
  <c r="AK411" i="2"/>
  <c r="AK363" i="2"/>
  <c r="AR363" i="2" s="1"/>
  <c r="AK530" i="2"/>
  <c r="AR530" i="2" s="1"/>
  <c r="AK279" i="2"/>
  <c r="AR279" i="2" s="1"/>
  <c r="AK260" i="2"/>
  <c r="AK716" i="2"/>
  <c r="AR716" i="2" s="1"/>
  <c r="AK262" i="2"/>
  <c r="AK251" i="2"/>
  <c r="AR251" i="2" s="1"/>
  <c r="AK655" i="2"/>
  <c r="AK291" i="2"/>
  <c r="AR291" i="2" s="1"/>
  <c r="AK344" i="2"/>
  <c r="AR344" i="2" s="1"/>
  <c r="AK272" i="2"/>
  <c r="AK218" i="2"/>
  <c r="AK323" i="2"/>
  <c r="AR323" i="2" s="1"/>
  <c r="AK180" i="2"/>
  <c r="AK147" i="2"/>
  <c r="AR147" i="2" s="1"/>
  <c r="AK148" i="2"/>
  <c r="AK505" i="2"/>
  <c r="AK217" i="2"/>
  <c r="AR217" i="2" s="1"/>
  <c r="AK11" i="2"/>
  <c r="AK379" i="2"/>
  <c r="AK564" i="2"/>
  <c r="AK354" i="2"/>
  <c r="AR354" i="2" s="1"/>
  <c r="AK121" i="2"/>
  <c r="AR121" i="2" s="1"/>
  <c r="AK224" i="2"/>
  <c r="AK191" i="2"/>
  <c r="AK513" i="2"/>
  <c r="AR513" i="2" s="1"/>
  <c r="AK507" i="2"/>
  <c r="AK524" i="2"/>
  <c r="AR524" i="2" s="1"/>
  <c r="AK451" i="2"/>
  <c r="AK21" i="2"/>
  <c r="AK487" i="2"/>
  <c r="AR487" i="2" s="1"/>
  <c r="AK566" i="2"/>
  <c r="AK643" i="2"/>
  <c r="AR643" i="2" s="1"/>
  <c r="AK535" i="2"/>
  <c r="AK640" i="2"/>
  <c r="AR640" i="2" s="1"/>
  <c r="AK545" i="2"/>
  <c r="AR545" i="2" s="1"/>
  <c r="AK267" i="2"/>
  <c r="AR267" i="2" s="1"/>
  <c r="AK658" i="2"/>
  <c r="AK560" i="2"/>
  <c r="AK649" i="2"/>
  <c r="AR649" i="2" s="1"/>
  <c r="AK482" i="2"/>
  <c r="AR482" i="2" s="1"/>
  <c r="AK285" i="2"/>
  <c r="AR285" i="2" s="1"/>
  <c r="AK612" i="2"/>
  <c r="AR612" i="2" s="1"/>
  <c r="AK241" i="2"/>
  <c r="AK351" i="2"/>
  <c r="AK280" i="2"/>
  <c r="AK633" i="2"/>
  <c r="AK39" i="2"/>
  <c r="AK170" i="2"/>
  <c r="AK538" i="2"/>
  <c r="AK200" i="2"/>
  <c r="AR200" i="2" s="1"/>
  <c r="AK625" i="2"/>
  <c r="AR625" i="2" s="1"/>
  <c r="AK616" i="2"/>
  <c r="AK126" i="2"/>
  <c r="AR126" i="2" s="1"/>
  <c r="AK549" i="2"/>
  <c r="AR549" i="2" s="1"/>
  <c r="AK264" i="2"/>
  <c r="AK502" i="2"/>
  <c r="AK131" i="2"/>
  <c r="AK650" i="2"/>
  <c r="AR650" i="2" s="1"/>
  <c r="AK413" i="2"/>
  <c r="AK284" i="2"/>
  <c r="AK35" i="2"/>
  <c r="AK24" i="2"/>
  <c r="AR24" i="2" s="1"/>
  <c r="AK568" i="2"/>
  <c r="AK266" i="2"/>
  <c r="AK662" i="2"/>
  <c r="AR662" i="2" s="1"/>
  <c r="AK87" i="2"/>
  <c r="AR87" i="2" s="1"/>
  <c r="AK541" i="2"/>
  <c r="AR541" i="2" s="1"/>
  <c r="AK6" i="2"/>
  <c r="AK523" i="2"/>
  <c r="AR523" i="2" s="1"/>
  <c r="AK47" i="2"/>
  <c r="AK253" i="2"/>
  <c r="AK91" i="2"/>
  <c r="AK445" i="2"/>
  <c r="AK483" i="2"/>
  <c r="AK435" i="2"/>
  <c r="AR435" i="2" s="1"/>
  <c r="AK56" i="2"/>
  <c r="AR56" i="2" s="1"/>
  <c r="AK149" i="2"/>
  <c r="AK516" i="2"/>
  <c r="AK427" i="2"/>
  <c r="AR427" i="2" s="1"/>
  <c r="AK196" i="2"/>
  <c r="AR196" i="2" s="1"/>
  <c r="AK494" i="2"/>
  <c r="AR494" i="2" s="1"/>
  <c r="AK438" i="2"/>
  <c r="AK554" i="2"/>
  <c r="AK113" i="2"/>
  <c r="AK67" i="2"/>
  <c r="AK355" i="2"/>
  <c r="AK70" i="2"/>
  <c r="AK234" i="2"/>
  <c r="AK565" i="2"/>
  <c r="AK86" i="2"/>
  <c r="AK702" i="2"/>
  <c r="AR702" i="2" s="1"/>
  <c r="AK484" i="2"/>
  <c r="AR484" i="2" s="1"/>
  <c r="AK341" i="2"/>
  <c r="AR341" i="2" s="1"/>
  <c r="AK271" i="2"/>
  <c r="AK45" i="2"/>
  <c r="AK465" i="2"/>
  <c r="AK508" i="2"/>
  <c r="AR508" i="2" s="1"/>
  <c r="AK450" i="2"/>
  <c r="AK12" i="2"/>
  <c r="AK389" i="2"/>
  <c r="AR389" i="2" s="1"/>
  <c r="AK675" i="2"/>
  <c r="AK255" i="2"/>
  <c r="AK55" i="2"/>
  <c r="AK345" i="2"/>
  <c r="AK261" i="2"/>
  <c r="AR261" i="2" s="1"/>
  <c r="AK171" i="2"/>
  <c r="AK367" i="2"/>
  <c r="AK573" i="2"/>
  <c r="AK342" i="2"/>
  <c r="AK273" i="2"/>
  <c r="AK384" i="2"/>
  <c r="AR384" i="2" s="1"/>
  <c r="AK394" i="2"/>
  <c r="AK353" i="2"/>
  <c r="AR353" i="2" s="1"/>
  <c r="AK9" i="2"/>
  <c r="AK575" i="2"/>
  <c r="AR575" i="2" s="1"/>
  <c r="AK68" i="2"/>
  <c r="AK74" i="2"/>
  <c r="AR74" i="2" s="1"/>
  <c r="AK49" i="2"/>
  <c r="AK169" i="2"/>
  <c r="AK688" i="2"/>
  <c r="AK706" i="2"/>
  <c r="AR706" i="2" s="1"/>
  <c r="AK348" i="2"/>
  <c r="AK454" i="2"/>
  <c r="AK587" i="2"/>
  <c r="AR587" i="2" s="1"/>
  <c r="AK386" i="2"/>
  <c r="AK40" i="2"/>
  <c r="AK480" i="2"/>
  <c r="AK343" i="2"/>
  <c r="AK18" i="2"/>
  <c r="AK698" i="2"/>
  <c r="AR698" i="2" s="1"/>
  <c r="AK609" i="2"/>
  <c r="AK105" i="2"/>
  <c r="AK432" i="2"/>
  <c r="AK414" i="2"/>
  <c r="AR414" i="2" s="1"/>
  <c r="AK310" i="2"/>
  <c r="AK349" i="2"/>
  <c r="AK203" i="2"/>
  <c r="AK352" i="2"/>
  <c r="AR352" i="2" s="1"/>
  <c r="AK375" i="2"/>
  <c r="AR375" i="2" s="1"/>
  <c r="AK236" i="2"/>
  <c r="AK436" i="2"/>
  <c r="AR436" i="2" s="1"/>
  <c r="AK458" i="2"/>
  <c r="AR458" i="2" s="1"/>
  <c r="AK490" i="2"/>
  <c r="AR490" i="2" s="1"/>
  <c r="AK620" i="2"/>
  <c r="AR620" i="2" s="1"/>
  <c r="AK95" i="2"/>
  <c r="AK423" i="2"/>
  <c r="AK62" i="2"/>
  <c r="AR62" i="2" s="1"/>
  <c r="AK289" i="2"/>
  <c r="AK79" i="2"/>
  <c r="AK111" i="2"/>
  <c r="AR111" i="2" s="1"/>
  <c r="AK463" i="2"/>
  <c r="AR463" i="2" s="1"/>
  <c r="AK4" i="2"/>
  <c r="AK339" i="2"/>
  <c r="AK365" i="2"/>
  <c r="AR365" i="2" s="1"/>
  <c r="AK281" i="2"/>
  <c r="AK222" i="2"/>
  <c r="AK433" i="2"/>
  <c r="AK665" i="2"/>
  <c r="AK509" i="2"/>
  <c r="AR509" i="2" s="1"/>
  <c r="AK555" i="2"/>
  <c r="AR555" i="2" s="1"/>
  <c r="AK115" i="2"/>
  <c r="AK686" i="2"/>
  <c r="AK567" i="2"/>
  <c r="AK552" i="2"/>
  <c r="AK607" i="2"/>
  <c r="AK33" i="2"/>
  <c r="AK521" i="2"/>
  <c r="AK366" i="2"/>
  <c r="AR366" i="2" s="1"/>
  <c r="AK225" i="2"/>
  <c r="AK209" i="2"/>
  <c r="AK119" i="2"/>
  <c r="AK295" i="2"/>
  <c r="AK546" i="2"/>
  <c r="AK390" i="2"/>
  <c r="AR390" i="2" s="1"/>
  <c r="AK305" i="2"/>
  <c r="AK90" i="2"/>
  <c r="AK242" i="2"/>
  <c r="AK299" i="2"/>
  <c r="AR299" i="2" s="1"/>
  <c r="AK214" i="2"/>
  <c r="AK497" i="2"/>
  <c r="AK153" i="2"/>
  <c r="AK395" i="2"/>
  <c r="AR395" i="2" s="1"/>
  <c r="AK156" i="2"/>
  <c r="AK238" i="2"/>
  <c r="AR238" i="2" s="1"/>
  <c r="AK104" i="2"/>
  <c r="AR104" i="2" s="1"/>
  <c r="AK574" i="2"/>
  <c r="AK327" i="2"/>
  <c r="AK448" i="2"/>
  <c r="AK677" i="2"/>
  <c r="AR677" i="2" s="1"/>
  <c r="AK29" i="2"/>
  <c r="AK307" i="2"/>
  <c r="AR307" i="2" s="1"/>
  <c r="AK212" i="2"/>
  <c r="AR212" i="2" s="1"/>
  <c r="AK165" i="2"/>
  <c r="AK139" i="2"/>
  <c r="AK333" i="2"/>
  <c r="AK711" i="2"/>
  <c r="AR711" i="2" s="1"/>
  <c r="AK265" i="2"/>
  <c r="AK192" i="2"/>
  <c r="AK571" i="2"/>
  <c r="AR571" i="2" s="1"/>
  <c r="AK356" i="2"/>
  <c r="AK517" i="2"/>
  <c r="AK542" i="2"/>
  <c r="AR542" i="2" s="1"/>
  <c r="AK151" i="2"/>
  <c r="AK252" i="2"/>
  <c r="AR252" i="2" s="1"/>
  <c r="AK75" i="2"/>
  <c r="AK275" i="2"/>
  <c r="AK179" i="2"/>
  <c r="AR179" i="2" s="1"/>
  <c r="AK30" i="2"/>
  <c r="AR30" i="2" s="1"/>
  <c r="AK133" i="2"/>
  <c r="AK246" i="2"/>
  <c r="AK150" i="2"/>
  <c r="AR150" i="2" s="1"/>
  <c r="AK268" i="2"/>
  <c r="AK440" i="2"/>
  <c r="AR440" i="2" s="1"/>
  <c r="AK325" i="2"/>
  <c r="AK120" i="2"/>
  <c r="AK337" i="2"/>
  <c r="AK186" i="2"/>
  <c r="AK641" i="2"/>
  <c r="AR641" i="2" s="1"/>
  <c r="AK32" i="2"/>
  <c r="AK464" i="2"/>
  <c r="AK680" i="2"/>
  <c r="AR680" i="2" s="1"/>
  <c r="AK10" i="2"/>
  <c r="AK159" i="2"/>
  <c r="AR159" i="2" s="1"/>
  <c r="AK81" i="2"/>
  <c r="AK691" i="2"/>
  <c r="AR691" i="2" s="1"/>
  <c r="AK544" i="2"/>
  <c r="AR544" i="2" s="1"/>
  <c r="AK184" i="2"/>
  <c r="AK314" i="2"/>
  <c r="AR314" i="2" s="1"/>
  <c r="AK154" i="2"/>
  <c r="AK76" i="2"/>
  <c r="AK597" i="2"/>
  <c r="AK651" i="2"/>
  <c r="AR651" i="2" s="1"/>
  <c r="AK19" i="2"/>
  <c r="AK444" i="2"/>
  <c r="AR444" i="2" s="1"/>
  <c r="AK247" i="2"/>
  <c r="AR247" i="2" s="1"/>
  <c r="AK584" i="2"/>
  <c r="AK66" i="2"/>
  <c r="AR66" i="2" s="1"/>
  <c r="AK595" i="2"/>
  <c r="AR595" i="2" s="1"/>
  <c r="AK593" i="2"/>
  <c r="AR593" i="2" s="1"/>
  <c r="AK233" i="2"/>
  <c r="AK476" i="2"/>
  <c r="AK134" i="2"/>
  <c r="AK5" i="2"/>
  <c r="AK58" i="2"/>
  <c r="AR58" i="2" s="1"/>
  <c r="AK624" i="2"/>
  <c r="AR624" i="2" s="1"/>
  <c r="AK596" i="2"/>
  <c r="AR596" i="2" s="1"/>
  <c r="AK2" i="2"/>
  <c r="AK570" i="2"/>
  <c r="AR570" i="2" s="1"/>
  <c r="AK319" i="2"/>
  <c r="AK488" i="2"/>
  <c r="AR488" i="2" s="1"/>
  <c r="AK288" i="2"/>
  <c r="AK510" i="2"/>
  <c r="AR510" i="2" s="1"/>
  <c r="AK601" i="2"/>
  <c r="AK648" i="2"/>
  <c r="AR648" i="2" s="1"/>
  <c r="AK254" i="2"/>
  <c r="AR254" i="2" s="1"/>
  <c r="AK321" i="2"/>
  <c r="AK13" i="2"/>
  <c r="AK164" i="2"/>
  <c r="AK449" i="2"/>
  <c r="AR449" i="2" s="1"/>
  <c r="AK297" i="2"/>
  <c r="AR297" i="2" s="1"/>
  <c r="AK485" i="2"/>
  <c r="AR485" i="2" s="1"/>
  <c r="AK17" i="2"/>
  <c r="AK109" i="2"/>
  <c r="AK672" i="2"/>
  <c r="AR672" i="2" s="1"/>
  <c r="AK239" i="2"/>
  <c r="AR239" i="2" s="1"/>
  <c r="AK173" i="2"/>
  <c r="AR173" i="2" s="1"/>
  <c r="AK183" i="2"/>
  <c r="AK23" i="2"/>
  <c r="AK107" i="2"/>
  <c r="AK65" i="2"/>
  <c r="AK296" i="2"/>
  <c r="AR296" i="2" s="1"/>
  <c r="AK614" i="2"/>
  <c r="AR614" i="2" s="1"/>
  <c r="AK359" i="2"/>
  <c r="AR359" i="2" s="1"/>
  <c r="AK248" i="2"/>
  <c r="AK168" i="2"/>
  <c r="AK163" i="2"/>
  <c r="AK60" i="2"/>
  <c r="AR60" i="2" s="1"/>
  <c r="AK646" i="2"/>
  <c r="AK204" i="2"/>
  <c r="AR204" i="2" s="1"/>
  <c r="AK99" i="2"/>
  <c r="AK360" i="2"/>
  <c r="AK231" i="2"/>
  <c r="AK531" i="2"/>
  <c r="AK475" i="2"/>
  <c r="AR475" i="2" s="1"/>
  <c r="AK228" i="2"/>
  <c r="AR228" i="2" s="1"/>
  <c r="AK160" i="2"/>
  <c r="AK259" i="2"/>
  <c r="AR259" i="2" s="1"/>
  <c r="AK89" i="2"/>
  <c r="AK195" i="2"/>
  <c r="AK20" i="2"/>
  <c r="AK532" i="2"/>
  <c r="AR532" i="2" s="1"/>
  <c r="AK397" i="2"/>
  <c r="AR397" i="2" s="1"/>
  <c r="AK48" i="2"/>
  <c r="AK176" i="2"/>
  <c r="AK177" i="2"/>
  <c r="AK26" i="2"/>
  <c r="AK467" i="2"/>
  <c r="AR467" i="2" s="1"/>
  <c r="AK263" i="2"/>
  <c r="AR263" i="2" s="1"/>
  <c r="AK52" i="2"/>
  <c r="AK346" i="2"/>
  <c r="AR346" i="2" s="1"/>
  <c r="AK539" i="2"/>
  <c r="AR539" i="2" s="1"/>
  <c r="AK404" i="2"/>
  <c r="AR404" i="2" s="1"/>
  <c r="AK729" i="2"/>
  <c r="AR729" i="2" s="1"/>
  <c r="AK632" i="2"/>
  <c r="AK304" i="2"/>
  <c r="AK610" i="2"/>
  <c r="AR610" i="2" s="1"/>
  <c r="AK599" i="2"/>
  <c r="AK512" i="2"/>
  <c r="AR512" i="2" s="1"/>
  <c r="AK182" i="2"/>
  <c r="AK46" i="2"/>
  <c r="AR46" i="2" s="1"/>
  <c r="AK316" i="2"/>
  <c r="AK123" i="2"/>
  <c r="AK582" i="2"/>
  <c r="AR582" i="2" s="1"/>
  <c r="AK22" i="2"/>
  <c r="AK695" i="2"/>
  <c r="AR695" i="2" s="1"/>
  <c r="AK704" i="2"/>
  <c r="AR704" i="2" s="1"/>
  <c r="AK286" i="2"/>
  <c r="AK654" i="2"/>
  <c r="AR654" i="2" s="1"/>
  <c r="AK591" i="2"/>
  <c r="AR591" i="2" s="1"/>
  <c r="AK528" i="2"/>
  <c r="AR528" i="2" s="1"/>
  <c r="AK647" i="2"/>
  <c r="AK145" i="2"/>
  <c r="AK396" i="2"/>
  <c r="AK709" i="2"/>
  <c r="AR709" i="2" s="1"/>
  <c r="AK290" i="2"/>
  <c r="AR290" i="2" s="1"/>
  <c r="AK141" i="2"/>
  <c r="AK408" i="2"/>
  <c r="AR408" i="2" s="1"/>
  <c r="AK534" i="2"/>
  <c r="AK656" i="2"/>
  <c r="AK167" i="2"/>
  <c r="AK429" i="2"/>
  <c r="AK581" i="2"/>
  <c r="AR581" i="2" s="1"/>
  <c r="AK223" i="2"/>
  <c r="AK407" i="2"/>
  <c r="AK380" i="2"/>
  <c r="AR380" i="2" s="1"/>
  <c r="AK361" i="2"/>
  <c r="AK7" i="2"/>
  <c r="AK92" i="2"/>
  <c r="AR92" i="2" s="1"/>
  <c r="AK605" i="2"/>
  <c r="AR605" i="2" s="1"/>
  <c r="AK85" i="2"/>
  <c r="AK172" i="2"/>
  <c r="AK57" i="2"/>
  <c r="AK493" i="2"/>
  <c r="AK63" i="2"/>
  <c r="AK708" i="2"/>
  <c r="AR708" i="2" s="1"/>
  <c r="AK419" i="2"/>
  <c r="AR419" i="2" s="1"/>
  <c r="AK527" i="2"/>
  <c r="AR527" i="2" s="1"/>
  <c r="AK358" i="2"/>
  <c r="AR358" i="2" s="1"/>
  <c r="AK547" i="2"/>
  <c r="AR547" i="2" s="1"/>
  <c r="AK37" i="2"/>
  <c r="AK283" i="2"/>
  <c r="AR283" i="2" s="1"/>
  <c r="AK162" i="2"/>
  <c r="AK282" i="2"/>
  <c r="AK474" i="2"/>
  <c r="AR474" i="2" s="1"/>
  <c r="AK155" i="2"/>
  <c r="AK501" i="2"/>
  <c r="AR501" i="2" s="1"/>
  <c r="AK495" i="2"/>
  <c r="AK713" i="2"/>
  <c r="AR713" i="2" s="1"/>
  <c r="AK690" i="2"/>
  <c r="AR690" i="2" s="1"/>
  <c r="AK175" i="2"/>
  <c r="AR175" i="2" s="1"/>
  <c r="AK563" i="2"/>
  <c r="AK103" i="2"/>
  <c r="AK322" i="2"/>
  <c r="AR322" i="2" s="1"/>
  <c r="AK712" i="2"/>
  <c r="AR712" i="2" s="1"/>
  <c r="AK611" i="2"/>
  <c r="AR611" i="2" s="1"/>
  <c r="AK689" i="2"/>
  <c r="AR689" i="2" s="1"/>
  <c r="AK308" i="2"/>
  <c r="AR308" i="2" s="1"/>
  <c r="AK157" i="2"/>
  <c r="AR157" i="2" s="1"/>
  <c r="AK461" i="2"/>
  <c r="AK16" i="2"/>
  <c r="AK31" i="2"/>
  <c r="AK579" i="2"/>
  <c r="AR579" i="2" s="1"/>
  <c r="AK434" i="2"/>
  <c r="AK82" i="2"/>
  <c r="AK562" i="2"/>
  <c r="AR562" i="2" s="1"/>
  <c r="AK504" i="2"/>
  <c r="AR504" i="2" s="1"/>
  <c r="AK53" i="2"/>
  <c r="AR53" i="2" s="1"/>
  <c r="AK455" i="2"/>
  <c r="AK277" i="2"/>
  <c r="AR277" i="2" s="1"/>
  <c r="AK229" i="2"/>
  <c r="AK117" i="2"/>
  <c r="AR117" i="2" s="1"/>
  <c r="AK471" i="2"/>
  <c r="AK615" i="2"/>
  <c r="AK142" i="2"/>
  <c r="AK28" i="2"/>
  <c r="AK72" i="2"/>
  <c r="AK452" i="2"/>
  <c r="AR452" i="2" s="1"/>
  <c r="AK137" i="2"/>
  <c r="AK529" i="2"/>
  <c r="AR529" i="2" s="1"/>
  <c r="AK425" i="2"/>
  <c r="AR425" i="2" s="1"/>
  <c r="AK583" i="2"/>
  <c r="AK496" i="2"/>
  <c r="AK201" i="2"/>
  <c r="AK703" i="2"/>
  <c r="AR703" i="2" s="1"/>
  <c r="AK447" i="2"/>
  <c r="AK41" i="2"/>
  <c r="AK543" i="2"/>
  <c r="AR543" i="2" s="1"/>
  <c r="AK540" i="2"/>
  <c r="AR540" i="2" s="1"/>
  <c r="AK402" i="2"/>
  <c r="AK466" i="2"/>
  <c r="AR466" i="2" s="1"/>
  <c r="AK728" i="2"/>
  <c r="AR728" i="2" s="1"/>
  <c r="AK258" i="2"/>
  <c r="AR258" i="2" s="1"/>
  <c r="AK515" i="2"/>
  <c r="AK368" i="2"/>
  <c r="AK477" i="2"/>
  <c r="AR477" i="2" s="1"/>
  <c r="AK410" i="2"/>
  <c r="AK629" i="2"/>
  <c r="AR629" i="2" s="1"/>
  <c r="AK621" i="2"/>
  <c r="AR621" i="2" s="1"/>
  <c r="AK722" i="2"/>
  <c r="AR722" i="2" s="1"/>
  <c r="AK221" i="2"/>
  <c r="AR221" i="2" s="1"/>
  <c r="AK401" i="2"/>
  <c r="AK470" i="2"/>
  <c r="AR470" i="2" s="1"/>
  <c r="AK618" i="2"/>
  <c r="AR618" i="2" s="1"/>
  <c r="AK303" i="2"/>
  <c r="AR303" i="2" s="1"/>
  <c r="AK83" i="2"/>
  <c r="AR83" i="2" s="1"/>
  <c r="AK668" i="2"/>
  <c r="AR668" i="2" s="1"/>
  <c r="AK644" i="2"/>
  <c r="AR644" i="2" s="1"/>
  <c r="AK100" i="2"/>
  <c r="AK294" i="2"/>
  <c r="AK220" i="2"/>
  <c r="AR220" i="2" s="1"/>
  <c r="AK25" i="2"/>
  <c r="AK604" i="2"/>
  <c r="AR604" i="2" s="1"/>
  <c r="AK124" i="2"/>
  <c r="AK639" i="2"/>
  <c r="AR639" i="2" s="1"/>
  <c r="AK714" i="2"/>
  <c r="AR714" i="2" s="1"/>
  <c r="AK548" i="2"/>
  <c r="AR548" i="2" s="1"/>
  <c r="AK369" i="2"/>
  <c r="AR369" i="2" s="1"/>
  <c r="AK635" i="2"/>
  <c r="AK198" i="2"/>
  <c r="AK472" i="2"/>
  <c r="AR472" i="2" s="1"/>
  <c r="AK300" i="2"/>
  <c r="AR300" i="2" s="1"/>
  <c r="AK34" i="2"/>
  <c r="AK671" i="2"/>
  <c r="AR671" i="2" s="1"/>
  <c r="AK479" i="2"/>
  <c r="AK240" i="2"/>
  <c r="AR240" i="2" s="1"/>
  <c r="AK664" i="2"/>
  <c r="AK426" i="2"/>
  <c r="AK146" i="2"/>
  <c r="AK685" i="2"/>
  <c r="AR685" i="2" s="1"/>
  <c r="AK462" i="2"/>
  <c r="AR462" i="2" s="1"/>
  <c r="AK140" i="2"/>
  <c r="AK578" i="2"/>
  <c r="AR578" i="2" s="1"/>
  <c r="AK185" i="2"/>
  <c r="AK600" i="2"/>
  <c r="AR600" i="2" s="1"/>
  <c r="AK630" i="2"/>
  <c r="AK456" i="2"/>
  <c r="AR456" i="2" s="1"/>
  <c r="AK174" i="2"/>
  <c r="AK127" i="2"/>
  <c r="AR127" i="2" s="1"/>
  <c r="AK187" i="2"/>
  <c r="AK210" i="2"/>
  <c r="AR210" i="2" s="1"/>
  <c r="AK652" i="2"/>
  <c r="AK416" i="2"/>
  <c r="AR416" i="2" s="1"/>
  <c r="AK378" i="2"/>
  <c r="AK287" i="2"/>
  <c r="AK125" i="2"/>
  <c r="AK608" i="2"/>
  <c r="AK725" i="2"/>
  <c r="AR725" i="2" s="1"/>
  <c r="AK551" i="2"/>
  <c r="AR551" i="2" s="1"/>
  <c r="AK301" i="2"/>
  <c r="AR301" i="2" s="1"/>
  <c r="AK216" i="2"/>
  <c r="AR216" i="2" s="1"/>
  <c r="AK101" i="2"/>
  <c r="AK710" i="2"/>
  <c r="AR710" i="2" s="1"/>
  <c r="AK312" i="2"/>
  <c r="AK550" i="2"/>
  <c r="AR550" i="2" s="1"/>
  <c r="AK331" i="2"/>
  <c r="AK50" i="2"/>
  <c r="AR50" i="2" s="1"/>
  <c r="AK437" i="2"/>
  <c r="AK143" i="2"/>
  <c r="AK377" i="2"/>
  <c r="AK128" i="2"/>
  <c r="AK193" i="2"/>
  <c r="AK387" i="2"/>
  <c r="AK673" i="2"/>
  <c r="AR673" i="2" s="1"/>
  <c r="AK561" i="2"/>
  <c r="AR561" i="2" s="1"/>
  <c r="AK302" i="2"/>
  <c r="AR302" i="2" s="1"/>
  <c r="AK442" i="2"/>
  <c r="AR442" i="2" s="1"/>
  <c r="AK205" i="2"/>
  <c r="AR205" i="2" s="1"/>
  <c r="AK661" i="2"/>
  <c r="AR661" i="2" s="1"/>
  <c r="AK122" i="2"/>
  <c r="AK606" i="2"/>
  <c r="AR606" i="2" s="1"/>
  <c r="AK726" i="2"/>
  <c r="AR726" i="2" s="1"/>
  <c r="AK719" i="2"/>
  <c r="AR719" i="2" s="1"/>
  <c r="AK77" i="2"/>
  <c r="AK585" i="2"/>
  <c r="AR585" i="2" s="1"/>
  <c r="AK415" i="2"/>
  <c r="AK383" i="2"/>
  <c r="AK430" i="2"/>
  <c r="AR430" i="2" s="1"/>
  <c r="AK592" i="2"/>
  <c r="AK721" i="2"/>
  <c r="AR721" i="2" s="1"/>
  <c r="AK274" i="2"/>
  <c r="AR274" i="2" s="1"/>
  <c r="AK666" i="2"/>
  <c r="AR666" i="2" s="1"/>
  <c r="AK669" i="2"/>
  <c r="AK132" i="2"/>
  <c r="AR132" i="2" s="1"/>
  <c r="AK350" i="2"/>
  <c r="AR350" i="2" s="1"/>
  <c r="AK245" i="2"/>
  <c r="AR245" i="2" s="1"/>
  <c r="AK54" i="2"/>
  <c r="AK110" i="2"/>
  <c r="AK328" i="2"/>
  <c r="AK679" i="2"/>
  <c r="AR679" i="2" s="1"/>
  <c r="AK144" i="2"/>
  <c r="AK318" i="2"/>
  <c r="AK623" i="2"/>
  <c r="AR623" i="2" s="1"/>
  <c r="AK715" i="2"/>
  <c r="AR715" i="2" s="1"/>
  <c r="AK460" i="2"/>
  <c r="AR460" i="2" s="1"/>
  <c r="AK235" i="2"/>
  <c r="AK364" i="2"/>
  <c r="AK36" i="2"/>
  <c r="AR36" i="2" s="1"/>
  <c r="AK697" i="2"/>
  <c r="AR697" i="2" s="1"/>
  <c r="AK519" i="2"/>
  <c r="AR519" i="2" s="1"/>
  <c r="AK161" i="2"/>
  <c r="AK244" i="2"/>
  <c r="AK631" i="2"/>
  <c r="AR631" i="2" s="1"/>
  <c r="AK642" i="2"/>
  <c r="AR642" i="2" s="1"/>
  <c r="AK694" i="2"/>
  <c r="AR694" i="2" s="1"/>
  <c r="AK589" i="2"/>
  <c r="AR589" i="2" s="1"/>
  <c r="AK731" i="2"/>
  <c r="AR731" i="2" s="1"/>
  <c r="AK406" i="2"/>
  <c r="AK468" i="2"/>
  <c r="AK602" i="2"/>
  <c r="AK478" i="2"/>
  <c r="AK399" i="2"/>
  <c r="AK250" i="2"/>
  <c r="AR250" i="2" s="1"/>
  <c r="AK580" i="2"/>
  <c r="AR580" i="2" s="1"/>
  <c r="AK634" i="2"/>
  <c r="AR634" i="2" s="1"/>
  <c r="AK197" i="2"/>
  <c r="AK376" i="2"/>
  <c r="AK93" i="2"/>
  <c r="AK178" i="2"/>
  <c r="AK503" i="2"/>
  <c r="AR503" i="2" s="1"/>
  <c r="AK211" i="2"/>
  <c r="AK659" i="2"/>
  <c r="AR659" i="2" s="1"/>
  <c r="AK481" i="2"/>
  <c r="AR481" i="2" s="1"/>
  <c r="AK400" i="2"/>
  <c r="AR400" i="2" s="1"/>
  <c r="AK522" i="2"/>
  <c r="AR522" i="2" s="1"/>
  <c r="AK687" i="2"/>
  <c r="AR687" i="2" s="1"/>
  <c r="AK533" i="2"/>
  <c r="AK329" i="2"/>
  <c r="AR329" i="2" s="1"/>
  <c r="AK311" i="2"/>
  <c r="AR311" i="2" s="1"/>
  <c r="AK558" i="2"/>
  <c r="AK206" i="2"/>
  <c r="AR206" i="2" s="1"/>
  <c r="AK97" i="2"/>
  <c r="AK492" i="2"/>
  <c r="AR492" i="2" s="1"/>
  <c r="AK553" i="2"/>
  <c r="AK439" i="2"/>
  <c r="AK525" i="2"/>
  <c r="AR525" i="2" s="1"/>
  <c r="AK219" i="2"/>
  <c r="AR219" i="2" s="1"/>
  <c r="AK129" i="2"/>
  <c r="AK418" i="2"/>
  <c r="AK718" i="2"/>
  <c r="AR718" i="2" s="1"/>
  <c r="AK724" i="2"/>
  <c r="AR724" i="2" s="1"/>
  <c r="AK559" i="2"/>
  <c r="AR559" i="2" s="1"/>
  <c r="AK424" i="2"/>
  <c r="AK681" i="2"/>
  <c r="AR681" i="2" s="1"/>
  <c r="AK373" i="2"/>
  <c r="AK388" i="2"/>
  <c r="AR388" i="2" s="1"/>
  <c r="AK298" i="2"/>
  <c r="AK622" i="2"/>
  <c r="AR622" i="2" s="1"/>
  <c r="AK603" i="2"/>
  <c r="AK257" i="2"/>
  <c r="AK336" i="2"/>
  <c r="AK338" i="2"/>
  <c r="AK598" i="2"/>
  <c r="AR598" i="2" s="1"/>
  <c r="AK700" i="2"/>
  <c r="AR700" i="2" s="1"/>
  <c r="AK576" i="2"/>
  <c r="AK594" i="2"/>
  <c r="AR594" i="2" s="1"/>
  <c r="AK586" i="2"/>
  <c r="AR586" i="2" s="1"/>
  <c r="AK636" i="2"/>
  <c r="AR636" i="2" s="1"/>
  <c r="AK705" i="2"/>
  <c r="AR705" i="2" s="1"/>
  <c r="AK667" i="2"/>
  <c r="AR667" i="2" s="1"/>
  <c r="AK514" i="2"/>
  <c r="AR514" i="2" s="1"/>
  <c r="AK674" i="2"/>
  <c r="AR674" i="2" s="1"/>
  <c r="AK626" i="2"/>
  <c r="AK398" i="2"/>
  <c r="AK499" i="2"/>
  <c r="AK372" i="2"/>
  <c r="AR372" i="2" s="1"/>
  <c r="AK653" i="2"/>
  <c r="AR653" i="2" s="1"/>
  <c r="AK676" i="2"/>
  <c r="AR676" i="2" s="1"/>
  <c r="AK459" i="2"/>
  <c r="AR459" i="2" s="1"/>
  <c r="AK556" i="2"/>
  <c r="AR556" i="2" s="1"/>
  <c r="AK692" i="2"/>
  <c r="AR692" i="2" s="1"/>
  <c r="AK699" i="2"/>
  <c r="AR699" i="2" s="1"/>
  <c r="AK670" i="2"/>
  <c r="AR670" i="2" s="1"/>
  <c r="AK723" i="2"/>
  <c r="AR723" i="2" s="1"/>
  <c r="AK707" i="2"/>
  <c r="AR707" i="2" s="1"/>
  <c r="AK693" i="2"/>
  <c r="AR693" i="2" s="1"/>
  <c r="AK638" i="2"/>
  <c r="AR638" i="2" s="1"/>
  <c r="AK701" i="2"/>
  <c r="AR701" i="2" s="1"/>
  <c r="AK717" i="2"/>
  <c r="AR717" i="2" s="1"/>
  <c r="AK720" i="2"/>
  <c r="AR720" i="2" s="1"/>
  <c r="AK727" i="2"/>
  <c r="AR727" i="2" s="1"/>
  <c r="AK730" i="2"/>
  <c r="AR730" i="2" s="1"/>
  <c r="AK678" i="2"/>
  <c r="AR678" i="2" s="1"/>
  <c r="AH628" i="2"/>
  <c r="AH590" i="2"/>
  <c r="AH627" i="2"/>
  <c r="AH80" i="2"/>
  <c r="AH335" i="2"/>
  <c r="AH420" i="2"/>
  <c r="AH422" i="2"/>
  <c r="AH526" i="2"/>
  <c r="AH320" i="2"/>
  <c r="AH537" i="2"/>
  <c r="AH392" i="2"/>
  <c r="AH457" i="2"/>
  <c r="AH158" i="2"/>
  <c r="AH682" i="2"/>
  <c r="AH130" i="2"/>
  <c r="AH491" i="2"/>
  <c r="AH330" i="2"/>
  <c r="AH486" i="2"/>
  <c r="AH38" i="2"/>
  <c r="AH660" i="2"/>
  <c r="AH443" i="2"/>
  <c r="AH382" i="2"/>
  <c r="AH370" i="2"/>
  <c r="AH51" i="2"/>
  <c r="AH572" i="2"/>
  <c r="AH207" i="2"/>
  <c r="AH619" i="2"/>
  <c r="AH230" i="2"/>
  <c r="AH309" i="2"/>
  <c r="AH588" i="2"/>
  <c r="AH645" i="2"/>
  <c r="AH371" i="2"/>
  <c r="AH61" i="2"/>
  <c r="AH569" i="2"/>
  <c r="AH3" i="2"/>
  <c r="AH69" i="2"/>
  <c r="AH405" i="2"/>
  <c r="AH557" i="2"/>
  <c r="AH194" i="2"/>
  <c r="AH84" i="2"/>
  <c r="AH326" i="2"/>
  <c r="AH202" i="2"/>
  <c r="AH500" i="2"/>
  <c r="AH385" i="2"/>
  <c r="AH536" i="2"/>
  <c r="AH73" i="2"/>
  <c r="AH188" i="2"/>
  <c r="AH108" i="2"/>
  <c r="AH237" i="2"/>
  <c r="AH292" i="2"/>
  <c r="AH453" i="2"/>
  <c r="AH409" i="2"/>
  <c r="AH138" i="2"/>
  <c r="AH88" i="2"/>
  <c r="AH293" i="2"/>
  <c r="AH498" i="2"/>
  <c r="AH412" i="2"/>
  <c r="AH135" i="2"/>
  <c r="AH577" i="2"/>
  <c r="AH227" i="2"/>
  <c r="AH469" i="2"/>
  <c r="AH317" i="2"/>
  <c r="AH213" i="2"/>
  <c r="AH278" i="2"/>
  <c r="AH332" i="2"/>
  <c r="AH114" i="2"/>
  <c r="AH118" i="2"/>
  <c r="AH473" i="2"/>
  <c r="AH374" i="2"/>
  <c r="AH428" i="2"/>
  <c r="AH391" i="2"/>
  <c r="AH78" i="2"/>
  <c r="AH249" i="2"/>
  <c r="AH116" i="2"/>
  <c r="AH270" i="2"/>
  <c r="AH431" i="2"/>
  <c r="AH347" i="2"/>
  <c r="AH112" i="2"/>
  <c r="AH403" i="2"/>
  <c r="AH613" i="2"/>
  <c r="AH226" i="2"/>
  <c r="AH520" i="2"/>
  <c r="AH256" i="2"/>
  <c r="AH511" i="2"/>
  <c r="AH199" i="2"/>
  <c r="AH42" i="2"/>
  <c r="AH446" i="2"/>
  <c r="AH136" i="2"/>
  <c r="AH166" i="2"/>
  <c r="AH684" i="2"/>
  <c r="AH306" i="2"/>
  <c r="AH232" i="2"/>
  <c r="AH324" i="2"/>
  <c r="AH506" i="2"/>
  <c r="AH441" i="2"/>
  <c r="AH315" i="2"/>
  <c r="AH8" i="2"/>
  <c r="AH15" i="2"/>
  <c r="AH96" i="2"/>
  <c r="AH617" i="2"/>
  <c r="AH64" i="2"/>
  <c r="AH102" i="2"/>
  <c r="AH71" i="2"/>
  <c r="AH313" i="2"/>
  <c r="AH381" i="2"/>
  <c r="AH421" i="2"/>
  <c r="AH106" i="2"/>
  <c r="AH334" i="2"/>
  <c r="AH181" i="2"/>
  <c r="AH663" i="2"/>
  <c r="AH269" i="2"/>
  <c r="AH189" i="2"/>
  <c r="AH59" i="2"/>
  <c r="AH94" i="2"/>
  <c r="AH489" i="2"/>
  <c r="AH362" i="2"/>
  <c r="AH518" i="2"/>
  <c r="AH215" i="2"/>
  <c r="AH417" i="2"/>
  <c r="AH152" i="2"/>
  <c r="AH190" i="2"/>
  <c r="AH637" i="2"/>
  <c r="AH27" i="2"/>
  <c r="AH43" i="2"/>
  <c r="AH340" i="2"/>
  <c r="AH276" i="2"/>
  <c r="AH98" i="2"/>
  <c r="AH208" i="2"/>
  <c r="AH393" i="2"/>
  <c r="AH44" i="2"/>
  <c r="AH243" i="2"/>
  <c r="AH14" i="2"/>
  <c r="AH696" i="2"/>
  <c r="AH357" i="2"/>
  <c r="AH657" i="2"/>
  <c r="AH683" i="2"/>
  <c r="AH411" i="2"/>
  <c r="AH363" i="2"/>
  <c r="AH530" i="2"/>
  <c r="AH279" i="2"/>
  <c r="AH260" i="2"/>
  <c r="AH716" i="2"/>
  <c r="AH262" i="2"/>
  <c r="AH251" i="2"/>
  <c r="AH655" i="2"/>
  <c r="AH291" i="2"/>
  <c r="AH344" i="2"/>
  <c r="AH272" i="2"/>
  <c r="AH218" i="2"/>
  <c r="AH323" i="2"/>
  <c r="AH180" i="2"/>
  <c r="AH147" i="2"/>
  <c r="AH148" i="2"/>
  <c r="AH505" i="2"/>
  <c r="AH217" i="2"/>
  <c r="AH11" i="2"/>
  <c r="AH379" i="2"/>
  <c r="AH564" i="2"/>
  <c r="AH354" i="2"/>
  <c r="AH121" i="2"/>
  <c r="AH224" i="2"/>
  <c r="AH191" i="2"/>
  <c r="AH513" i="2"/>
  <c r="AH507" i="2"/>
  <c r="AH524" i="2"/>
  <c r="AH451" i="2"/>
  <c r="AH21" i="2"/>
  <c r="AH487" i="2"/>
  <c r="AH566" i="2"/>
  <c r="AH643" i="2"/>
  <c r="AH535" i="2"/>
  <c r="AH640" i="2"/>
  <c r="AH545" i="2"/>
  <c r="AH267" i="2"/>
  <c r="AH658" i="2"/>
  <c r="AH560" i="2"/>
  <c r="AH649" i="2"/>
  <c r="AH482" i="2"/>
  <c r="AH285" i="2"/>
  <c r="AH612" i="2"/>
  <c r="AH241" i="2"/>
  <c r="AH351" i="2"/>
  <c r="AH280" i="2"/>
  <c r="AH633" i="2"/>
  <c r="AH39" i="2"/>
  <c r="AH170" i="2"/>
  <c r="AH538" i="2"/>
  <c r="AH200" i="2"/>
  <c r="AH625" i="2"/>
  <c r="AH616" i="2"/>
  <c r="AH126" i="2"/>
  <c r="AH549" i="2"/>
  <c r="AH264" i="2"/>
  <c r="AH502" i="2"/>
  <c r="AH131" i="2"/>
  <c r="AH650" i="2"/>
  <c r="AH413" i="2"/>
  <c r="AH284" i="2"/>
  <c r="AH35" i="2"/>
  <c r="AH24" i="2"/>
  <c r="AH568" i="2"/>
  <c r="AH266" i="2"/>
  <c r="AH662" i="2"/>
  <c r="AH87" i="2"/>
  <c r="AH541" i="2"/>
  <c r="AH6" i="2"/>
  <c r="AH523" i="2"/>
  <c r="AH47" i="2"/>
  <c r="AH253" i="2"/>
  <c r="AH91" i="2"/>
  <c r="AH445" i="2"/>
  <c r="AH483" i="2"/>
  <c r="AH435" i="2"/>
  <c r="AH56" i="2"/>
  <c r="AH149" i="2"/>
  <c r="AH516" i="2"/>
  <c r="AH427" i="2"/>
  <c r="AH196" i="2"/>
  <c r="AH494" i="2"/>
  <c r="AH438" i="2"/>
  <c r="AH554" i="2"/>
  <c r="AH113" i="2"/>
  <c r="AH67" i="2"/>
  <c r="AH355" i="2"/>
  <c r="AH70" i="2"/>
  <c r="AH234" i="2"/>
  <c r="AH565" i="2"/>
  <c r="AH86" i="2"/>
  <c r="AH702" i="2"/>
  <c r="AH484" i="2"/>
  <c r="AH341" i="2"/>
  <c r="AH271" i="2"/>
  <c r="AH45" i="2"/>
  <c r="AH465" i="2"/>
  <c r="AH508" i="2"/>
  <c r="AH450" i="2"/>
  <c r="AH12" i="2"/>
  <c r="AH389" i="2"/>
  <c r="AH675" i="2"/>
  <c r="AH255" i="2"/>
  <c r="AH55" i="2"/>
  <c r="AH345" i="2"/>
  <c r="AH261" i="2"/>
  <c r="AH171" i="2"/>
  <c r="AH367" i="2"/>
  <c r="AH573" i="2"/>
  <c r="AH342" i="2"/>
  <c r="AH273" i="2"/>
  <c r="AH384" i="2"/>
  <c r="AH394" i="2"/>
  <c r="AH353" i="2"/>
  <c r="AH9" i="2"/>
  <c r="AH575" i="2"/>
  <c r="AH68" i="2"/>
  <c r="AH74" i="2"/>
  <c r="AH49" i="2"/>
  <c r="AH169" i="2"/>
  <c r="AH688" i="2"/>
  <c r="AH706" i="2"/>
  <c r="AH348" i="2"/>
  <c r="AH454" i="2"/>
  <c r="AH587" i="2"/>
  <c r="AH386" i="2"/>
  <c r="AH40" i="2"/>
  <c r="AH480" i="2"/>
  <c r="AH343" i="2"/>
  <c r="AH18" i="2"/>
  <c r="AH698" i="2"/>
  <c r="AH609" i="2"/>
  <c r="AH105" i="2"/>
  <c r="AH432" i="2"/>
  <c r="AH414" i="2"/>
  <c r="AH310" i="2"/>
  <c r="AH349" i="2"/>
  <c r="AH203" i="2"/>
  <c r="AH352" i="2"/>
  <c r="AH375" i="2"/>
  <c r="AH236" i="2"/>
  <c r="AH436" i="2"/>
  <c r="AH458" i="2"/>
  <c r="AH490" i="2"/>
  <c r="AH620" i="2"/>
  <c r="AH95" i="2"/>
  <c r="AH423" i="2"/>
  <c r="AH62" i="2"/>
  <c r="AH289" i="2"/>
  <c r="AH79" i="2"/>
  <c r="AH111" i="2"/>
  <c r="AH463" i="2"/>
  <c r="AH4" i="2"/>
  <c r="AH339" i="2"/>
  <c r="AH365" i="2"/>
  <c r="AH281" i="2"/>
  <c r="AH222" i="2"/>
  <c r="AH433" i="2"/>
  <c r="AH665" i="2"/>
  <c r="AH509" i="2"/>
  <c r="AH555" i="2"/>
  <c r="AH115" i="2"/>
  <c r="AH686" i="2"/>
  <c r="AH567" i="2"/>
  <c r="AH552" i="2"/>
  <c r="AH607" i="2"/>
  <c r="AH33" i="2"/>
  <c r="AH521" i="2"/>
  <c r="AH366" i="2"/>
  <c r="AH225" i="2"/>
  <c r="AH209" i="2"/>
  <c r="AH119" i="2"/>
  <c r="AH295" i="2"/>
  <c r="AH546" i="2"/>
  <c r="AH390" i="2"/>
  <c r="AH305" i="2"/>
  <c r="AH90" i="2"/>
  <c r="AH242" i="2"/>
  <c r="AH299" i="2"/>
  <c r="AH214" i="2"/>
  <c r="AH497" i="2"/>
  <c r="AH153" i="2"/>
  <c r="AH395" i="2"/>
  <c r="AH156" i="2"/>
  <c r="AH238" i="2"/>
  <c r="AH104" i="2"/>
  <c r="AH574" i="2"/>
  <c r="AH327" i="2"/>
  <c r="AH448" i="2"/>
  <c r="AH677" i="2"/>
  <c r="AH29" i="2"/>
  <c r="AH307" i="2"/>
  <c r="AH212" i="2"/>
  <c r="AH165" i="2"/>
  <c r="AH139" i="2"/>
  <c r="AH333" i="2"/>
  <c r="AH711" i="2"/>
  <c r="AH265" i="2"/>
  <c r="AH192" i="2"/>
  <c r="AH571" i="2"/>
  <c r="AH356" i="2"/>
  <c r="AH517" i="2"/>
  <c r="AH542" i="2"/>
  <c r="AH151" i="2"/>
  <c r="AH252" i="2"/>
  <c r="AH75" i="2"/>
  <c r="AH275" i="2"/>
  <c r="AH179" i="2"/>
  <c r="AH30" i="2"/>
  <c r="AH133" i="2"/>
  <c r="AH246" i="2"/>
  <c r="AH150" i="2"/>
  <c r="AH268" i="2"/>
  <c r="AH440" i="2"/>
  <c r="AH325" i="2"/>
  <c r="AH120" i="2"/>
  <c r="AH337" i="2"/>
  <c r="AH186" i="2"/>
  <c r="AH641" i="2"/>
  <c r="AH32" i="2"/>
  <c r="AH464" i="2"/>
  <c r="AH680" i="2"/>
  <c r="AH10" i="2"/>
  <c r="AH159" i="2"/>
  <c r="AH81" i="2"/>
  <c r="AH691" i="2"/>
  <c r="AH544" i="2"/>
  <c r="AH184" i="2"/>
  <c r="AH314" i="2"/>
  <c r="AH154" i="2"/>
  <c r="AH76" i="2"/>
  <c r="AH597" i="2"/>
  <c r="AH651" i="2"/>
  <c r="AH19" i="2"/>
  <c r="AH444" i="2"/>
  <c r="AH247" i="2"/>
  <c r="AH584" i="2"/>
  <c r="AH66" i="2"/>
  <c r="AH595" i="2"/>
  <c r="AH593" i="2"/>
  <c r="AH233" i="2"/>
  <c r="AH476" i="2"/>
  <c r="AH134" i="2"/>
  <c r="AH5" i="2"/>
  <c r="AH58" i="2"/>
  <c r="AH624" i="2"/>
  <c r="AH596" i="2"/>
  <c r="AH2" i="2"/>
  <c r="AH570" i="2"/>
  <c r="AH319" i="2"/>
  <c r="AH488" i="2"/>
  <c r="AH288" i="2"/>
  <c r="AH510" i="2"/>
  <c r="AH601" i="2"/>
  <c r="AH648" i="2"/>
  <c r="AH254" i="2"/>
  <c r="AH321" i="2"/>
  <c r="AH13" i="2"/>
  <c r="AH164" i="2"/>
  <c r="AH449" i="2"/>
  <c r="AH297" i="2"/>
  <c r="AH485" i="2"/>
  <c r="AH17" i="2"/>
  <c r="AH109" i="2"/>
  <c r="AH672" i="2"/>
  <c r="AH239" i="2"/>
  <c r="AH173" i="2"/>
  <c r="AH183" i="2"/>
  <c r="AH23" i="2"/>
  <c r="AH107" i="2"/>
  <c r="AH65" i="2"/>
  <c r="AH296" i="2"/>
  <c r="AH614" i="2"/>
  <c r="AH359" i="2"/>
  <c r="AH248" i="2"/>
  <c r="AH168" i="2"/>
  <c r="AH163" i="2"/>
  <c r="AH60" i="2"/>
  <c r="AH646" i="2"/>
  <c r="AH204" i="2"/>
  <c r="AH99" i="2"/>
  <c r="AH360" i="2"/>
  <c r="AH231" i="2"/>
  <c r="AH531" i="2"/>
  <c r="AH475" i="2"/>
  <c r="AH228" i="2"/>
  <c r="AH160" i="2"/>
  <c r="AH259" i="2"/>
  <c r="AH89" i="2"/>
  <c r="AH195" i="2"/>
  <c r="AH20" i="2"/>
  <c r="AH532" i="2"/>
  <c r="AH397" i="2"/>
  <c r="AH48" i="2"/>
  <c r="AH176" i="2"/>
  <c r="AH177" i="2"/>
  <c r="AH26" i="2"/>
  <c r="AH467" i="2"/>
  <c r="AH263" i="2"/>
  <c r="AH52" i="2"/>
  <c r="AH346" i="2"/>
  <c r="AH539" i="2"/>
  <c r="AH404" i="2"/>
  <c r="AH729" i="2"/>
  <c r="AH632" i="2"/>
  <c r="AH304" i="2"/>
  <c r="AH610" i="2"/>
  <c r="AH599" i="2"/>
  <c r="AH512" i="2"/>
  <c r="AH182" i="2"/>
  <c r="AH46" i="2"/>
  <c r="AH316" i="2"/>
  <c r="AH123" i="2"/>
  <c r="AH582" i="2"/>
  <c r="AH22" i="2"/>
  <c r="AH695" i="2"/>
  <c r="AH704" i="2"/>
  <c r="AH286" i="2"/>
  <c r="AH654" i="2"/>
  <c r="AH591" i="2"/>
  <c r="AH528" i="2"/>
  <c r="AH647" i="2"/>
  <c r="AH145" i="2"/>
  <c r="AH396" i="2"/>
  <c r="AH709" i="2"/>
  <c r="AH290" i="2"/>
  <c r="AH141" i="2"/>
  <c r="AH408" i="2"/>
  <c r="AH534" i="2"/>
  <c r="AH656" i="2"/>
  <c r="AH167" i="2"/>
  <c r="AH429" i="2"/>
  <c r="AH581" i="2"/>
  <c r="AH223" i="2"/>
  <c r="AH407" i="2"/>
  <c r="AH380" i="2"/>
  <c r="AH361" i="2"/>
  <c r="AH7" i="2"/>
  <c r="AH92" i="2"/>
  <c r="AH605" i="2"/>
  <c r="AH85" i="2"/>
  <c r="AH172" i="2"/>
  <c r="AH57" i="2"/>
  <c r="AH493" i="2"/>
  <c r="AH63" i="2"/>
  <c r="AH708" i="2"/>
  <c r="AH419" i="2"/>
  <c r="AH527" i="2"/>
  <c r="AH358" i="2"/>
  <c r="AH547" i="2"/>
  <c r="AH37" i="2"/>
  <c r="AH283" i="2"/>
  <c r="AH162" i="2"/>
  <c r="AH282" i="2"/>
  <c r="AH474" i="2"/>
  <c r="AH155" i="2"/>
  <c r="AH501" i="2"/>
  <c r="AH495" i="2"/>
  <c r="AH713" i="2"/>
  <c r="AH690" i="2"/>
  <c r="AH175" i="2"/>
  <c r="AH563" i="2"/>
  <c r="AH103" i="2"/>
  <c r="AH322" i="2"/>
  <c r="AH712" i="2"/>
  <c r="AH611" i="2"/>
  <c r="AH689" i="2"/>
  <c r="AH308" i="2"/>
  <c r="AH157" i="2"/>
  <c r="AH461" i="2"/>
  <c r="AH16" i="2"/>
  <c r="AH31" i="2"/>
  <c r="AH579" i="2"/>
  <c r="AH434" i="2"/>
  <c r="AH82" i="2"/>
  <c r="AH562" i="2"/>
  <c r="AH504" i="2"/>
  <c r="AH53" i="2"/>
  <c r="AH455" i="2"/>
  <c r="AH277" i="2"/>
  <c r="AH229" i="2"/>
  <c r="AH117" i="2"/>
  <c r="AH471" i="2"/>
  <c r="AH615" i="2"/>
  <c r="AH142" i="2"/>
  <c r="AH28" i="2"/>
  <c r="AH72" i="2"/>
  <c r="AH452" i="2"/>
  <c r="AH137" i="2"/>
  <c r="AH529" i="2"/>
  <c r="AH425" i="2"/>
  <c r="AH583" i="2"/>
  <c r="AH496" i="2"/>
  <c r="AH201" i="2"/>
  <c r="AH703" i="2"/>
  <c r="AH447" i="2"/>
  <c r="AH41" i="2"/>
  <c r="AH543" i="2"/>
  <c r="AH540" i="2"/>
  <c r="AH402" i="2"/>
  <c r="AH466" i="2"/>
  <c r="AH728" i="2"/>
  <c r="AH258" i="2"/>
  <c r="AH515" i="2"/>
  <c r="AH368" i="2"/>
  <c r="AH477" i="2"/>
  <c r="AH410" i="2"/>
  <c r="AH629" i="2"/>
  <c r="AH621" i="2"/>
  <c r="AH722" i="2"/>
  <c r="AH221" i="2"/>
  <c r="AH401" i="2"/>
  <c r="AH470" i="2"/>
  <c r="AH618" i="2"/>
  <c r="AH303" i="2"/>
  <c r="AH83" i="2"/>
  <c r="AH668" i="2"/>
  <c r="AH644" i="2"/>
  <c r="AH100" i="2"/>
  <c r="AH294" i="2"/>
  <c r="AH220" i="2"/>
  <c r="AH25" i="2"/>
  <c r="AH604" i="2"/>
  <c r="AH124" i="2"/>
  <c r="AH639" i="2"/>
  <c r="AH714" i="2"/>
  <c r="AH548" i="2"/>
  <c r="AH369" i="2"/>
  <c r="AH635" i="2"/>
  <c r="AH198" i="2"/>
  <c r="AH472" i="2"/>
  <c r="AH300" i="2"/>
  <c r="AH34" i="2"/>
  <c r="AH671" i="2"/>
  <c r="AH479" i="2"/>
  <c r="AH240" i="2"/>
  <c r="AH664" i="2"/>
  <c r="AH426" i="2"/>
  <c r="AH146" i="2"/>
  <c r="AH685" i="2"/>
  <c r="AH462" i="2"/>
  <c r="AH140" i="2"/>
  <c r="AH578" i="2"/>
  <c r="AH185" i="2"/>
  <c r="AH600" i="2"/>
  <c r="AH630" i="2"/>
  <c r="AH456" i="2"/>
  <c r="AH174" i="2"/>
  <c r="AH127" i="2"/>
  <c r="AH187" i="2"/>
  <c r="AH210" i="2"/>
  <c r="AH652" i="2"/>
  <c r="AH416" i="2"/>
  <c r="AH378" i="2"/>
  <c r="AH287" i="2"/>
  <c r="AH125" i="2"/>
  <c r="AH608" i="2"/>
  <c r="AH725" i="2"/>
  <c r="AH551" i="2"/>
  <c r="AH301" i="2"/>
  <c r="AH216" i="2"/>
  <c r="AH101" i="2"/>
  <c r="AH710" i="2"/>
  <c r="AH312" i="2"/>
  <c r="AH550" i="2"/>
  <c r="AH331" i="2"/>
  <c r="AH50" i="2"/>
  <c r="AH437" i="2"/>
  <c r="AH143" i="2"/>
  <c r="AH377" i="2"/>
  <c r="AH128" i="2"/>
  <c r="AH193" i="2"/>
  <c r="AH387" i="2"/>
  <c r="AH673" i="2"/>
  <c r="AH561" i="2"/>
  <c r="AH302" i="2"/>
  <c r="AH442" i="2"/>
  <c r="AH205" i="2"/>
  <c r="AH661" i="2"/>
  <c r="AH122" i="2"/>
  <c r="AH606" i="2"/>
  <c r="AH726" i="2"/>
  <c r="AH719" i="2"/>
  <c r="AH77" i="2"/>
  <c r="AH585" i="2"/>
  <c r="AH415" i="2"/>
  <c r="AH383" i="2"/>
  <c r="AH430" i="2"/>
  <c r="AH592" i="2"/>
  <c r="AH721" i="2"/>
  <c r="AH274" i="2"/>
  <c r="AH666" i="2"/>
  <c r="AH669" i="2"/>
  <c r="AH132" i="2"/>
  <c r="AH350" i="2"/>
  <c r="AH245" i="2"/>
  <c r="AH54" i="2"/>
  <c r="AH110" i="2"/>
  <c r="AH328" i="2"/>
  <c r="AH679" i="2"/>
  <c r="AH144" i="2"/>
  <c r="AH318" i="2"/>
  <c r="AH623" i="2"/>
  <c r="AH715" i="2"/>
  <c r="AH460" i="2"/>
  <c r="AH235" i="2"/>
  <c r="AH364" i="2"/>
  <c r="AH36" i="2"/>
  <c r="AH697" i="2"/>
  <c r="AH519" i="2"/>
  <c r="AH161" i="2"/>
  <c r="AH244" i="2"/>
  <c r="AH631" i="2"/>
  <c r="AH642" i="2"/>
  <c r="AH694" i="2"/>
  <c r="AH589" i="2"/>
  <c r="AH731" i="2"/>
  <c r="AH406" i="2"/>
  <c r="AH468" i="2"/>
  <c r="AH602" i="2"/>
  <c r="AH478" i="2"/>
  <c r="AH399" i="2"/>
  <c r="AH250" i="2"/>
  <c r="AH580" i="2"/>
  <c r="AH634" i="2"/>
  <c r="AH197" i="2"/>
  <c r="AH376" i="2"/>
  <c r="AH93" i="2"/>
  <c r="AH178" i="2"/>
  <c r="AH503" i="2"/>
  <c r="AH211" i="2"/>
  <c r="AH659" i="2"/>
  <c r="AH481" i="2"/>
  <c r="AH400" i="2"/>
  <c r="AH522" i="2"/>
  <c r="AH687" i="2"/>
  <c r="AH533" i="2"/>
  <c r="AH329" i="2"/>
  <c r="AH311" i="2"/>
  <c r="AH558" i="2"/>
  <c r="AH206" i="2"/>
  <c r="AH97" i="2"/>
  <c r="AH492" i="2"/>
  <c r="AH553" i="2"/>
  <c r="AH439" i="2"/>
  <c r="AH525" i="2"/>
  <c r="AH219" i="2"/>
  <c r="AH129" i="2"/>
  <c r="AH418" i="2"/>
  <c r="AH718" i="2"/>
  <c r="AH724" i="2"/>
  <c r="AH559" i="2"/>
  <c r="AH424" i="2"/>
  <c r="AH681" i="2"/>
  <c r="AH373" i="2"/>
  <c r="AH388" i="2"/>
  <c r="AH298" i="2"/>
  <c r="AH622" i="2"/>
  <c r="AH603" i="2"/>
  <c r="AH257" i="2"/>
  <c r="AH336" i="2"/>
  <c r="AH338" i="2"/>
  <c r="AH598" i="2"/>
  <c r="AH700" i="2"/>
  <c r="AH576" i="2"/>
  <c r="AH594" i="2"/>
  <c r="AH586" i="2"/>
  <c r="AH636" i="2"/>
  <c r="AH705" i="2"/>
  <c r="AH667" i="2"/>
  <c r="AH514" i="2"/>
  <c r="AH674" i="2"/>
  <c r="AH626" i="2"/>
  <c r="AH398" i="2"/>
  <c r="AH499" i="2"/>
  <c r="AH372" i="2"/>
  <c r="AH653" i="2"/>
  <c r="AH676" i="2"/>
  <c r="AH459" i="2"/>
  <c r="AH556" i="2"/>
  <c r="AH692" i="2"/>
  <c r="AH699" i="2"/>
  <c r="AH670" i="2"/>
  <c r="AH723" i="2"/>
  <c r="AH707" i="2"/>
  <c r="AH693" i="2"/>
  <c r="AH638" i="2"/>
  <c r="AH701" i="2"/>
  <c r="AH717" i="2"/>
  <c r="AH720" i="2"/>
  <c r="AH727" i="2"/>
  <c r="AH730" i="2"/>
  <c r="AH678" i="2"/>
  <c r="AG628" i="2"/>
  <c r="AG590" i="2"/>
  <c r="AG627" i="2"/>
  <c r="AG80" i="2"/>
  <c r="AG335" i="2"/>
  <c r="AG420" i="2"/>
  <c r="AG422" i="2"/>
  <c r="AG526" i="2"/>
  <c r="AG320" i="2"/>
  <c r="AG537" i="2"/>
  <c r="AG392" i="2"/>
  <c r="AG457" i="2"/>
  <c r="AG158" i="2"/>
  <c r="AG682" i="2"/>
  <c r="AG130" i="2"/>
  <c r="AG491" i="2"/>
  <c r="AG330" i="2"/>
  <c r="AG486" i="2"/>
  <c r="AG38" i="2"/>
  <c r="AG660" i="2"/>
  <c r="AG443" i="2"/>
  <c r="AG382" i="2"/>
  <c r="AG370" i="2"/>
  <c r="AG51" i="2"/>
  <c r="AG572" i="2"/>
  <c r="AG207" i="2"/>
  <c r="AG619" i="2"/>
  <c r="AG230" i="2"/>
  <c r="AG309" i="2"/>
  <c r="AG588" i="2"/>
  <c r="AG645" i="2"/>
  <c r="AG371" i="2"/>
  <c r="AG61" i="2"/>
  <c r="AG569" i="2"/>
  <c r="AG3" i="2"/>
  <c r="AG69" i="2"/>
  <c r="AG405" i="2"/>
  <c r="AG557" i="2"/>
  <c r="AG194" i="2"/>
  <c r="AG84" i="2"/>
  <c r="AG326" i="2"/>
  <c r="AG202" i="2"/>
  <c r="AG500" i="2"/>
  <c r="AG385" i="2"/>
  <c r="AG536" i="2"/>
  <c r="AG73" i="2"/>
  <c r="AG188" i="2"/>
  <c r="AG108" i="2"/>
  <c r="AG237" i="2"/>
  <c r="AG292" i="2"/>
  <c r="AG453" i="2"/>
  <c r="AG409" i="2"/>
  <c r="AG138" i="2"/>
  <c r="AG88" i="2"/>
  <c r="AG293" i="2"/>
  <c r="AG498" i="2"/>
  <c r="AG412" i="2"/>
  <c r="AG135" i="2"/>
  <c r="AG577" i="2"/>
  <c r="AG227" i="2"/>
  <c r="AG469" i="2"/>
  <c r="AG317" i="2"/>
  <c r="AG213" i="2"/>
  <c r="AG278" i="2"/>
  <c r="AG332" i="2"/>
  <c r="AG114" i="2"/>
  <c r="AG118" i="2"/>
  <c r="AG473" i="2"/>
  <c r="AG374" i="2"/>
  <c r="AG428" i="2"/>
  <c r="AG391" i="2"/>
  <c r="AG78" i="2"/>
  <c r="AG249" i="2"/>
  <c r="AG116" i="2"/>
  <c r="AG270" i="2"/>
  <c r="AG431" i="2"/>
  <c r="AG347" i="2"/>
  <c r="AG112" i="2"/>
  <c r="AG403" i="2"/>
  <c r="AG613" i="2"/>
  <c r="AG226" i="2"/>
  <c r="AG520" i="2"/>
  <c r="AG256" i="2"/>
  <c r="AG511" i="2"/>
  <c r="AG199" i="2"/>
  <c r="AG42" i="2"/>
  <c r="AG446" i="2"/>
  <c r="AG136" i="2"/>
  <c r="AG166" i="2"/>
  <c r="AG684" i="2"/>
  <c r="AG306" i="2"/>
  <c r="AG232" i="2"/>
  <c r="AG324" i="2"/>
  <c r="AG506" i="2"/>
  <c r="AG441" i="2"/>
  <c r="AG315" i="2"/>
  <c r="AG8" i="2"/>
  <c r="AG15" i="2"/>
  <c r="AG96" i="2"/>
  <c r="AG617" i="2"/>
  <c r="AG64" i="2"/>
  <c r="AG102" i="2"/>
  <c r="AG71" i="2"/>
  <c r="AG313" i="2"/>
  <c r="AG381" i="2"/>
  <c r="AG421" i="2"/>
  <c r="AG106" i="2"/>
  <c r="AG334" i="2"/>
  <c r="AG181" i="2"/>
  <c r="AG663" i="2"/>
  <c r="AG269" i="2"/>
  <c r="AG189" i="2"/>
  <c r="AG59" i="2"/>
  <c r="AG94" i="2"/>
  <c r="AG489" i="2"/>
  <c r="AG362" i="2"/>
  <c r="AG518" i="2"/>
  <c r="AG215" i="2"/>
  <c r="AG417" i="2"/>
  <c r="AG152" i="2"/>
  <c r="AG190" i="2"/>
  <c r="AG637" i="2"/>
  <c r="AG27" i="2"/>
  <c r="AG43" i="2"/>
  <c r="AG340" i="2"/>
  <c r="AG276" i="2"/>
  <c r="AG98" i="2"/>
  <c r="AG208" i="2"/>
  <c r="AG393" i="2"/>
  <c r="AG44" i="2"/>
  <c r="AG243" i="2"/>
  <c r="AG14" i="2"/>
  <c r="AG696" i="2"/>
  <c r="AG357" i="2"/>
  <c r="AG657" i="2"/>
  <c r="AG683" i="2"/>
  <c r="AG411" i="2"/>
  <c r="AG363" i="2"/>
  <c r="AG530" i="2"/>
  <c r="AG279" i="2"/>
  <c r="AG260" i="2"/>
  <c r="AG716" i="2"/>
  <c r="AG262" i="2"/>
  <c r="AG251" i="2"/>
  <c r="AG655" i="2"/>
  <c r="AG291" i="2"/>
  <c r="AG344" i="2"/>
  <c r="AG272" i="2"/>
  <c r="AG218" i="2"/>
  <c r="AG323" i="2"/>
  <c r="AG180" i="2"/>
  <c r="AG147" i="2"/>
  <c r="AG148" i="2"/>
  <c r="AG505" i="2"/>
  <c r="AG217" i="2"/>
  <c r="AG11" i="2"/>
  <c r="AG379" i="2"/>
  <c r="AG564" i="2"/>
  <c r="AG354" i="2"/>
  <c r="AG121" i="2"/>
  <c r="AG224" i="2"/>
  <c r="AG191" i="2"/>
  <c r="AG513" i="2"/>
  <c r="AG507" i="2"/>
  <c r="AG524" i="2"/>
  <c r="AG451" i="2"/>
  <c r="AG21" i="2"/>
  <c r="AG487" i="2"/>
  <c r="AG566" i="2"/>
  <c r="AG643" i="2"/>
  <c r="AG535" i="2"/>
  <c r="AG640" i="2"/>
  <c r="AG545" i="2"/>
  <c r="AG267" i="2"/>
  <c r="AG658" i="2"/>
  <c r="AG560" i="2"/>
  <c r="AG649" i="2"/>
  <c r="AG482" i="2"/>
  <c r="AG285" i="2"/>
  <c r="AG612" i="2"/>
  <c r="AG241" i="2"/>
  <c r="AG351" i="2"/>
  <c r="AG280" i="2"/>
  <c r="AG633" i="2"/>
  <c r="AG39" i="2"/>
  <c r="AG170" i="2"/>
  <c r="AG538" i="2"/>
  <c r="AG200" i="2"/>
  <c r="AG625" i="2"/>
  <c r="AG616" i="2"/>
  <c r="AG126" i="2"/>
  <c r="AG549" i="2"/>
  <c r="AG264" i="2"/>
  <c r="AG502" i="2"/>
  <c r="AG131" i="2"/>
  <c r="AG650" i="2"/>
  <c r="AG413" i="2"/>
  <c r="AG284" i="2"/>
  <c r="AG35" i="2"/>
  <c r="AG24" i="2"/>
  <c r="AG568" i="2"/>
  <c r="AG266" i="2"/>
  <c r="AG662" i="2"/>
  <c r="AG87" i="2"/>
  <c r="AG541" i="2"/>
  <c r="AG6" i="2"/>
  <c r="AG523" i="2"/>
  <c r="AG47" i="2"/>
  <c r="AG253" i="2"/>
  <c r="AG91" i="2"/>
  <c r="AG445" i="2"/>
  <c r="AG483" i="2"/>
  <c r="AG435" i="2"/>
  <c r="AG56" i="2"/>
  <c r="AG149" i="2"/>
  <c r="AG516" i="2"/>
  <c r="AG427" i="2"/>
  <c r="AG196" i="2"/>
  <c r="AG494" i="2"/>
  <c r="AG438" i="2"/>
  <c r="AG554" i="2"/>
  <c r="AG113" i="2"/>
  <c r="AG67" i="2"/>
  <c r="AG355" i="2"/>
  <c r="AG70" i="2"/>
  <c r="AG234" i="2"/>
  <c r="AG565" i="2"/>
  <c r="AG86" i="2"/>
  <c r="AG702" i="2"/>
  <c r="AG484" i="2"/>
  <c r="AG341" i="2"/>
  <c r="AG271" i="2"/>
  <c r="AG45" i="2"/>
  <c r="AG465" i="2"/>
  <c r="AG508" i="2"/>
  <c r="AG450" i="2"/>
  <c r="AG12" i="2"/>
  <c r="AG389" i="2"/>
  <c r="AG675" i="2"/>
  <c r="AG255" i="2"/>
  <c r="AG55" i="2"/>
  <c r="AG345" i="2"/>
  <c r="AG261" i="2"/>
  <c r="AG171" i="2"/>
  <c r="AG367" i="2"/>
  <c r="AG573" i="2"/>
  <c r="AG342" i="2"/>
  <c r="AG273" i="2"/>
  <c r="AG384" i="2"/>
  <c r="AG394" i="2"/>
  <c r="AG353" i="2"/>
  <c r="AG9" i="2"/>
  <c r="AG575" i="2"/>
  <c r="AG68" i="2"/>
  <c r="AG74" i="2"/>
  <c r="AG49" i="2"/>
  <c r="AG169" i="2"/>
  <c r="AG688" i="2"/>
  <c r="AG706" i="2"/>
  <c r="AG348" i="2"/>
  <c r="AG454" i="2"/>
  <c r="AG587" i="2"/>
  <c r="AG386" i="2"/>
  <c r="AG40" i="2"/>
  <c r="AG480" i="2"/>
  <c r="AG343" i="2"/>
  <c r="AG18" i="2"/>
  <c r="AG698" i="2"/>
  <c r="AG609" i="2"/>
  <c r="AG105" i="2"/>
  <c r="AG432" i="2"/>
  <c r="AG414" i="2"/>
  <c r="AG310" i="2"/>
  <c r="AG349" i="2"/>
  <c r="AG203" i="2"/>
  <c r="AG352" i="2"/>
  <c r="AG375" i="2"/>
  <c r="AG236" i="2"/>
  <c r="AG436" i="2"/>
  <c r="AG458" i="2"/>
  <c r="AG490" i="2"/>
  <c r="AG620" i="2"/>
  <c r="AG95" i="2"/>
  <c r="AG423" i="2"/>
  <c r="AG62" i="2"/>
  <c r="AG289" i="2"/>
  <c r="AG79" i="2"/>
  <c r="AG111" i="2"/>
  <c r="AG463" i="2"/>
  <c r="AG4" i="2"/>
  <c r="AG339" i="2"/>
  <c r="AG365" i="2"/>
  <c r="AG281" i="2"/>
  <c r="AG222" i="2"/>
  <c r="AG433" i="2"/>
  <c r="AG665" i="2"/>
  <c r="AG509" i="2"/>
  <c r="AG555" i="2"/>
  <c r="AG115" i="2"/>
  <c r="AG686" i="2"/>
  <c r="AG567" i="2"/>
  <c r="AG552" i="2"/>
  <c r="AG607" i="2"/>
  <c r="AG33" i="2"/>
  <c r="AG521" i="2"/>
  <c r="AG366" i="2"/>
  <c r="AG225" i="2"/>
  <c r="AG209" i="2"/>
  <c r="AG119" i="2"/>
  <c r="AG295" i="2"/>
  <c r="AG546" i="2"/>
  <c r="AG390" i="2"/>
  <c r="AG305" i="2"/>
  <c r="AG90" i="2"/>
  <c r="AG242" i="2"/>
  <c r="AG299" i="2"/>
  <c r="AG214" i="2"/>
  <c r="AG497" i="2"/>
  <c r="AG153" i="2"/>
  <c r="AG395" i="2"/>
  <c r="AG156" i="2"/>
  <c r="AG238" i="2"/>
  <c r="AG104" i="2"/>
  <c r="AG574" i="2"/>
  <c r="AG327" i="2"/>
  <c r="AG448" i="2"/>
  <c r="AG677" i="2"/>
  <c r="AG29" i="2"/>
  <c r="AG307" i="2"/>
  <c r="AG212" i="2"/>
  <c r="AG165" i="2"/>
  <c r="AG139" i="2"/>
  <c r="AG333" i="2"/>
  <c r="AG711" i="2"/>
  <c r="AG265" i="2"/>
  <c r="AG192" i="2"/>
  <c r="AG571" i="2"/>
  <c r="AG356" i="2"/>
  <c r="AG517" i="2"/>
  <c r="AG542" i="2"/>
  <c r="AG151" i="2"/>
  <c r="AG252" i="2"/>
  <c r="AG75" i="2"/>
  <c r="AG275" i="2"/>
  <c r="AG179" i="2"/>
  <c r="AG30" i="2"/>
  <c r="AG133" i="2"/>
  <c r="AG246" i="2"/>
  <c r="AG150" i="2"/>
  <c r="AG268" i="2"/>
  <c r="AG440" i="2"/>
  <c r="AG325" i="2"/>
  <c r="AG120" i="2"/>
  <c r="AG337" i="2"/>
  <c r="AG186" i="2"/>
  <c r="AG641" i="2"/>
  <c r="AG32" i="2"/>
  <c r="AG464" i="2"/>
  <c r="AG680" i="2"/>
  <c r="AG10" i="2"/>
  <c r="AG159" i="2"/>
  <c r="AG81" i="2"/>
  <c r="AG691" i="2"/>
  <c r="AG544" i="2"/>
  <c r="AG184" i="2"/>
  <c r="AG314" i="2"/>
  <c r="AG154" i="2"/>
  <c r="AG76" i="2"/>
  <c r="AG597" i="2"/>
  <c r="AG651" i="2"/>
  <c r="AG19" i="2"/>
  <c r="AG444" i="2"/>
  <c r="AG247" i="2"/>
  <c r="AG584" i="2"/>
  <c r="AG66" i="2"/>
  <c r="AG595" i="2"/>
  <c r="AG593" i="2"/>
  <c r="AG233" i="2"/>
  <c r="AG476" i="2"/>
  <c r="AG134" i="2"/>
  <c r="AG5" i="2"/>
  <c r="AG58" i="2"/>
  <c r="AG624" i="2"/>
  <c r="AG596" i="2"/>
  <c r="AG2" i="2"/>
  <c r="AG570" i="2"/>
  <c r="AG319" i="2"/>
  <c r="AG488" i="2"/>
  <c r="AG288" i="2"/>
  <c r="AG510" i="2"/>
  <c r="AG601" i="2"/>
  <c r="AG648" i="2"/>
  <c r="AG254" i="2"/>
  <c r="AG321" i="2"/>
  <c r="AG13" i="2"/>
  <c r="AG164" i="2"/>
  <c r="AG449" i="2"/>
  <c r="AG297" i="2"/>
  <c r="AG485" i="2"/>
  <c r="AG17" i="2"/>
  <c r="AG109" i="2"/>
  <c r="AG672" i="2"/>
  <c r="AG239" i="2"/>
  <c r="AG173" i="2"/>
  <c r="AG183" i="2"/>
  <c r="AG23" i="2"/>
  <c r="AG107" i="2"/>
  <c r="AG65" i="2"/>
  <c r="AG296" i="2"/>
  <c r="AG614" i="2"/>
  <c r="AG359" i="2"/>
  <c r="AG248" i="2"/>
  <c r="AG168" i="2"/>
  <c r="AG163" i="2"/>
  <c r="AG60" i="2"/>
  <c r="AG646" i="2"/>
  <c r="AG204" i="2"/>
  <c r="AG99" i="2"/>
  <c r="AG360" i="2"/>
  <c r="AG231" i="2"/>
  <c r="AG531" i="2"/>
  <c r="AG475" i="2"/>
  <c r="AG228" i="2"/>
  <c r="AG160" i="2"/>
  <c r="AG259" i="2"/>
  <c r="AG89" i="2"/>
  <c r="AG195" i="2"/>
  <c r="AG20" i="2"/>
  <c r="AG532" i="2"/>
  <c r="AG397" i="2"/>
  <c r="AG48" i="2"/>
  <c r="AG176" i="2"/>
  <c r="AG177" i="2"/>
  <c r="AG26" i="2"/>
  <c r="AG467" i="2"/>
  <c r="AG263" i="2"/>
  <c r="AG52" i="2"/>
  <c r="AG346" i="2"/>
  <c r="AG539" i="2"/>
  <c r="AG404" i="2"/>
  <c r="AG729" i="2"/>
  <c r="AG632" i="2"/>
  <c r="AG304" i="2"/>
  <c r="AG610" i="2"/>
  <c r="AG599" i="2"/>
  <c r="AG512" i="2"/>
  <c r="AG182" i="2"/>
  <c r="AG46" i="2"/>
  <c r="AG316" i="2"/>
  <c r="AG123" i="2"/>
  <c r="AG582" i="2"/>
  <c r="AG22" i="2"/>
  <c r="AG695" i="2"/>
  <c r="AG704" i="2"/>
  <c r="AG286" i="2"/>
  <c r="AG654" i="2"/>
  <c r="AG591" i="2"/>
  <c r="AG528" i="2"/>
  <c r="AG647" i="2"/>
  <c r="AG145" i="2"/>
  <c r="AG396" i="2"/>
  <c r="AG709" i="2"/>
  <c r="AG290" i="2"/>
  <c r="AG141" i="2"/>
  <c r="AG408" i="2"/>
  <c r="AG534" i="2"/>
  <c r="AG656" i="2"/>
  <c r="AG167" i="2"/>
  <c r="AG429" i="2"/>
  <c r="AG581" i="2"/>
  <c r="AG223" i="2"/>
  <c r="AG407" i="2"/>
  <c r="AG380" i="2"/>
  <c r="AG361" i="2"/>
  <c r="AG7" i="2"/>
  <c r="AG92" i="2"/>
  <c r="AG605" i="2"/>
  <c r="AG85" i="2"/>
  <c r="AG172" i="2"/>
  <c r="AG57" i="2"/>
  <c r="AG493" i="2"/>
  <c r="AG63" i="2"/>
  <c r="AG708" i="2"/>
  <c r="AG419" i="2"/>
  <c r="AG527" i="2"/>
  <c r="AG358" i="2"/>
  <c r="AG547" i="2"/>
  <c r="AG37" i="2"/>
  <c r="AG283" i="2"/>
  <c r="AG162" i="2"/>
  <c r="AG282" i="2"/>
  <c r="AG474" i="2"/>
  <c r="AG155" i="2"/>
  <c r="AG501" i="2"/>
  <c r="AG495" i="2"/>
  <c r="AG713" i="2"/>
  <c r="AG690" i="2"/>
  <c r="AG175" i="2"/>
  <c r="AG563" i="2"/>
  <c r="AG103" i="2"/>
  <c r="AG322" i="2"/>
  <c r="AG712" i="2"/>
  <c r="AG611" i="2"/>
  <c r="AG689" i="2"/>
  <c r="AG308" i="2"/>
  <c r="AG157" i="2"/>
  <c r="AG461" i="2"/>
  <c r="AG16" i="2"/>
  <c r="AG31" i="2"/>
  <c r="AG579" i="2"/>
  <c r="AG434" i="2"/>
  <c r="AG82" i="2"/>
  <c r="AG562" i="2"/>
  <c r="AG504" i="2"/>
  <c r="AG53" i="2"/>
  <c r="AG455" i="2"/>
  <c r="AG277" i="2"/>
  <c r="AG229" i="2"/>
  <c r="AG117" i="2"/>
  <c r="AG471" i="2"/>
  <c r="AG615" i="2"/>
  <c r="AG142" i="2"/>
  <c r="AG28" i="2"/>
  <c r="AG72" i="2"/>
  <c r="AG452" i="2"/>
  <c r="AG137" i="2"/>
  <c r="AG529" i="2"/>
  <c r="AG425" i="2"/>
  <c r="AG583" i="2"/>
  <c r="AG496" i="2"/>
  <c r="AG201" i="2"/>
  <c r="AG703" i="2"/>
  <c r="AG447" i="2"/>
  <c r="AG41" i="2"/>
  <c r="AG543" i="2"/>
  <c r="AG540" i="2"/>
  <c r="AG402" i="2"/>
  <c r="AG466" i="2"/>
  <c r="AG728" i="2"/>
  <c r="AG258" i="2"/>
  <c r="AG515" i="2"/>
  <c r="AG368" i="2"/>
  <c r="AG477" i="2"/>
  <c r="AG410" i="2"/>
  <c r="AG629" i="2"/>
  <c r="AG621" i="2"/>
  <c r="AG722" i="2"/>
  <c r="AG221" i="2"/>
  <c r="AG401" i="2"/>
  <c r="AG470" i="2"/>
  <c r="AG618" i="2"/>
  <c r="AG303" i="2"/>
  <c r="AG83" i="2"/>
  <c r="AG668" i="2"/>
  <c r="AG644" i="2"/>
  <c r="AG100" i="2"/>
  <c r="AG294" i="2"/>
  <c r="AG220" i="2"/>
  <c r="AG25" i="2"/>
  <c r="AG604" i="2"/>
  <c r="AG124" i="2"/>
  <c r="AG639" i="2"/>
  <c r="AG714" i="2"/>
  <c r="AG548" i="2"/>
  <c r="AG369" i="2"/>
  <c r="AG635" i="2"/>
  <c r="AG198" i="2"/>
  <c r="AG472" i="2"/>
  <c r="AG300" i="2"/>
  <c r="AG34" i="2"/>
  <c r="AG671" i="2"/>
  <c r="AG479" i="2"/>
  <c r="AG240" i="2"/>
  <c r="AG664" i="2"/>
  <c r="AG426" i="2"/>
  <c r="AG146" i="2"/>
  <c r="AG685" i="2"/>
  <c r="AG462" i="2"/>
  <c r="AG140" i="2"/>
  <c r="AG578" i="2"/>
  <c r="AG185" i="2"/>
  <c r="AG600" i="2"/>
  <c r="AG630" i="2"/>
  <c r="AG456" i="2"/>
  <c r="AG174" i="2"/>
  <c r="AG127" i="2"/>
  <c r="AG187" i="2"/>
  <c r="AG210" i="2"/>
  <c r="AG652" i="2"/>
  <c r="AG416" i="2"/>
  <c r="AG378" i="2"/>
  <c r="AG287" i="2"/>
  <c r="AG125" i="2"/>
  <c r="AG608" i="2"/>
  <c r="AG725" i="2"/>
  <c r="AG551" i="2"/>
  <c r="AG301" i="2"/>
  <c r="AG216" i="2"/>
  <c r="AG101" i="2"/>
  <c r="AG710" i="2"/>
  <c r="AG312" i="2"/>
  <c r="AG550" i="2"/>
  <c r="AG331" i="2"/>
  <c r="AG50" i="2"/>
  <c r="AG437" i="2"/>
  <c r="AG143" i="2"/>
  <c r="AG377" i="2"/>
  <c r="AG128" i="2"/>
  <c r="AG193" i="2"/>
  <c r="AG387" i="2"/>
  <c r="AG673" i="2"/>
  <c r="AG561" i="2"/>
  <c r="AG302" i="2"/>
  <c r="AG442" i="2"/>
  <c r="AG205" i="2"/>
  <c r="AG661" i="2"/>
  <c r="AG122" i="2"/>
  <c r="AG606" i="2"/>
  <c r="AG726" i="2"/>
  <c r="AG719" i="2"/>
  <c r="AG77" i="2"/>
  <c r="AG585" i="2"/>
  <c r="AG415" i="2"/>
  <c r="AG383" i="2"/>
  <c r="AG430" i="2"/>
  <c r="AG592" i="2"/>
  <c r="AG721" i="2"/>
  <c r="AG274" i="2"/>
  <c r="AG666" i="2"/>
  <c r="AG669" i="2"/>
  <c r="AG132" i="2"/>
  <c r="AG350" i="2"/>
  <c r="AG245" i="2"/>
  <c r="AG54" i="2"/>
  <c r="AG110" i="2"/>
  <c r="AG328" i="2"/>
  <c r="AG679" i="2"/>
  <c r="AG144" i="2"/>
  <c r="AG318" i="2"/>
  <c r="AG623" i="2"/>
  <c r="AG715" i="2"/>
  <c r="AG460" i="2"/>
  <c r="AG235" i="2"/>
  <c r="AG364" i="2"/>
  <c r="AG36" i="2"/>
  <c r="AG697" i="2"/>
  <c r="AG519" i="2"/>
  <c r="AG161" i="2"/>
  <c r="AG244" i="2"/>
  <c r="AG631" i="2"/>
  <c r="AG642" i="2"/>
  <c r="AG694" i="2"/>
  <c r="AG589" i="2"/>
  <c r="AG731" i="2"/>
  <c r="AG406" i="2"/>
  <c r="AG468" i="2"/>
  <c r="AG602" i="2"/>
  <c r="AG478" i="2"/>
  <c r="AG399" i="2"/>
  <c r="AG250" i="2"/>
  <c r="AG580" i="2"/>
  <c r="AG634" i="2"/>
  <c r="AG197" i="2"/>
  <c r="AG376" i="2"/>
  <c r="AG93" i="2"/>
  <c r="AG178" i="2"/>
  <c r="AG503" i="2"/>
  <c r="AG211" i="2"/>
  <c r="AG659" i="2"/>
  <c r="AG481" i="2"/>
  <c r="AG400" i="2"/>
  <c r="AG522" i="2"/>
  <c r="AG687" i="2"/>
  <c r="AG533" i="2"/>
  <c r="AG329" i="2"/>
  <c r="AG311" i="2"/>
  <c r="AG558" i="2"/>
  <c r="AG206" i="2"/>
  <c r="AG97" i="2"/>
  <c r="AG492" i="2"/>
  <c r="AG553" i="2"/>
  <c r="AG439" i="2"/>
  <c r="AG525" i="2"/>
  <c r="AG219" i="2"/>
  <c r="AG129" i="2"/>
  <c r="AG418" i="2"/>
  <c r="AG718" i="2"/>
  <c r="AG724" i="2"/>
  <c r="AG559" i="2"/>
  <c r="AG424" i="2"/>
  <c r="AG681" i="2"/>
  <c r="AG373" i="2"/>
  <c r="AG388" i="2"/>
  <c r="AG298" i="2"/>
  <c r="AG622" i="2"/>
  <c r="AG603" i="2"/>
  <c r="AG257" i="2"/>
  <c r="AG336" i="2"/>
  <c r="AG338" i="2"/>
  <c r="AG598" i="2"/>
  <c r="AG700" i="2"/>
  <c r="AG576" i="2"/>
  <c r="AG594" i="2"/>
  <c r="AG586" i="2"/>
  <c r="AG636" i="2"/>
  <c r="AG705" i="2"/>
  <c r="AG667" i="2"/>
  <c r="AG514" i="2"/>
  <c r="AG674" i="2"/>
  <c r="AG626" i="2"/>
  <c r="AG398" i="2"/>
  <c r="AG499" i="2"/>
  <c r="AG372" i="2"/>
  <c r="AG653" i="2"/>
  <c r="AG676" i="2"/>
  <c r="AG459" i="2"/>
  <c r="AG556" i="2"/>
  <c r="AG692" i="2"/>
  <c r="AG699" i="2"/>
  <c r="AG670" i="2"/>
  <c r="AG723" i="2"/>
  <c r="AG707" i="2"/>
  <c r="AG693" i="2"/>
  <c r="AG638" i="2"/>
  <c r="AG701" i="2"/>
  <c r="AG717" i="2"/>
  <c r="AG720" i="2"/>
  <c r="AG727" i="2"/>
  <c r="AG730" i="2"/>
  <c r="AG678" i="2"/>
  <c r="AF628" i="2"/>
  <c r="AF590" i="2"/>
  <c r="AF627" i="2"/>
  <c r="AF80" i="2"/>
  <c r="AF335" i="2"/>
  <c r="AF420" i="2"/>
  <c r="AF422" i="2"/>
  <c r="AF526" i="2"/>
  <c r="AF320" i="2"/>
  <c r="AF537" i="2"/>
  <c r="AF392" i="2"/>
  <c r="AF457" i="2"/>
  <c r="AF158" i="2"/>
  <c r="AF682" i="2"/>
  <c r="AF130" i="2"/>
  <c r="AF491" i="2"/>
  <c r="AF330" i="2"/>
  <c r="AF486" i="2"/>
  <c r="AF38" i="2"/>
  <c r="AF660" i="2"/>
  <c r="AF443" i="2"/>
  <c r="AF382" i="2"/>
  <c r="AF370" i="2"/>
  <c r="AF51" i="2"/>
  <c r="AF572" i="2"/>
  <c r="AF207" i="2"/>
  <c r="AF619" i="2"/>
  <c r="AF230" i="2"/>
  <c r="AF309" i="2"/>
  <c r="AF588" i="2"/>
  <c r="AF645" i="2"/>
  <c r="AF371" i="2"/>
  <c r="AF61" i="2"/>
  <c r="AF569" i="2"/>
  <c r="AF3" i="2"/>
  <c r="AF69" i="2"/>
  <c r="AF405" i="2"/>
  <c r="AF557" i="2"/>
  <c r="AF194" i="2"/>
  <c r="AF84" i="2"/>
  <c r="AF326" i="2"/>
  <c r="AF202" i="2"/>
  <c r="AF500" i="2"/>
  <c r="AF385" i="2"/>
  <c r="AF536" i="2"/>
  <c r="AF73" i="2"/>
  <c r="AF188" i="2"/>
  <c r="AF108" i="2"/>
  <c r="AF237" i="2"/>
  <c r="AF292" i="2"/>
  <c r="AF453" i="2"/>
  <c r="AF409" i="2"/>
  <c r="AF138" i="2"/>
  <c r="AF88" i="2"/>
  <c r="AF293" i="2"/>
  <c r="AF498" i="2"/>
  <c r="AF412" i="2"/>
  <c r="AF135" i="2"/>
  <c r="AF577" i="2"/>
  <c r="AF227" i="2"/>
  <c r="AF469" i="2"/>
  <c r="AF317" i="2"/>
  <c r="AF213" i="2"/>
  <c r="AF278" i="2"/>
  <c r="AF332" i="2"/>
  <c r="AF114" i="2"/>
  <c r="AF118" i="2"/>
  <c r="AF473" i="2"/>
  <c r="AF374" i="2"/>
  <c r="AF428" i="2"/>
  <c r="AF391" i="2"/>
  <c r="AF78" i="2"/>
  <c r="AF249" i="2"/>
  <c r="AF116" i="2"/>
  <c r="AF270" i="2"/>
  <c r="AF431" i="2"/>
  <c r="AF347" i="2"/>
  <c r="AF112" i="2"/>
  <c r="AF403" i="2"/>
  <c r="AF613" i="2"/>
  <c r="AF226" i="2"/>
  <c r="AF520" i="2"/>
  <c r="AF256" i="2"/>
  <c r="AF511" i="2"/>
  <c r="AF199" i="2"/>
  <c r="AF42" i="2"/>
  <c r="AF446" i="2"/>
  <c r="AF136" i="2"/>
  <c r="AF166" i="2"/>
  <c r="AF684" i="2"/>
  <c r="AF306" i="2"/>
  <c r="AF232" i="2"/>
  <c r="AF324" i="2"/>
  <c r="AF506" i="2"/>
  <c r="AF441" i="2"/>
  <c r="AF315" i="2"/>
  <c r="AF8" i="2"/>
  <c r="AF15" i="2"/>
  <c r="AF96" i="2"/>
  <c r="AF617" i="2"/>
  <c r="AF64" i="2"/>
  <c r="AF102" i="2"/>
  <c r="AF71" i="2"/>
  <c r="AF313" i="2"/>
  <c r="AF381" i="2"/>
  <c r="AF421" i="2"/>
  <c r="AF106" i="2"/>
  <c r="AF334" i="2"/>
  <c r="AF181" i="2"/>
  <c r="AF663" i="2"/>
  <c r="AF269" i="2"/>
  <c r="AF189" i="2"/>
  <c r="AF59" i="2"/>
  <c r="AF94" i="2"/>
  <c r="AF489" i="2"/>
  <c r="AF362" i="2"/>
  <c r="AF518" i="2"/>
  <c r="AF215" i="2"/>
  <c r="AF417" i="2"/>
  <c r="AF152" i="2"/>
  <c r="AF190" i="2"/>
  <c r="AF637" i="2"/>
  <c r="AF27" i="2"/>
  <c r="AF43" i="2"/>
  <c r="AF340" i="2"/>
  <c r="AF276" i="2"/>
  <c r="AF98" i="2"/>
  <c r="AF208" i="2"/>
  <c r="AF393" i="2"/>
  <c r="AF44" i="2"/>
  <c r="AF243" i="2"/>
  <c r="AF14" i="2"/>
  <c r="AF696" i="2"/>
  <c r="AF357" i="2"/>
  <c r="AF657" i="2"/>
  <c r="AF683" i="2"/>
  <c r="AF411" i="2"/>
  <c r="AF363" i="2"/>
  <c r="AF530" i="2"/>
  <c r="AF279" i="2"/>
  <c r="AF260" i="2"/>
  <c r="AF716" i="2"/>
  <c r="AF262" i="2"/>
  <c r="AF251" i="2"/>
  <c r="AF655" i="2"/>
  <c r="AF291" i="2"/>
  <c r="AF344" i="2"/>
  <c r="AF272" i="2"/>
  <c r="AF218" i="2"/>
  <c r="AF323" i="2"/>
  <c r="AF180" i="2"/>
  <c r="AF147" i="2"/>
  <c r="AF148" i="2"/>
  <c r="AF505" i="2"/>
  <c r="AF217" i="2"/>
  <c r="AF11" i="2"/>
  <c r="AF379" i="2"/>
  <c r="AF564" i="2"/>
  <c r="AF354" i="2"/>
  <c r="AF121" i="2"/>
  <c r="AF224" i="2"/>
  <c r="AF191" i="2"/>
  <c r="AF513" i="2"/>
  <c r="AF507" i="2"/>
  <c r="AF524" i="2"/>
  <c r="AF451" i="2"/>
  <c r="AF21" i="2"/>
  <c r="AF487" i="2"/>
  <c r="AF566" i="2"/>
  <c r="AF643" i="2"/>
  <c r="AF535" i="2"/>
  <c r="AF640" i="2"/>
  <c r="AF545" i="2"/>
  <c r="AF267" i="2"/>
  <c r="AF658" i="2"/>
  <c r="AF560" i="2"/>
  <c r="AF649" i="2"/>
  <c r="AF482" i="2"/>
  <c r="AF285" i="2"/>
  <c r="AF612" i="2"/>
  <c r="AF241" i="2"/>
  <c r="AF351" i="2"/>
  <c r="AF280" i="2"/>
  <c r="AF633" i="2"/>
  <c r="AF39" i="2"/>
  <c r="AF170" i="2"/>
  <c r="AF538" i="2"/>
  <c r="AF200" i="2"/>
  <c r="AF625" i="2"/>
  <c r="AF616" i="2"/>
  <c r="AF126" i="2"/>
  <c r="AF549" i="2"/>
  <c r="AF264" i="2"/>
  <c r="AF502" i="2"/>
  <c r="AF131" i="2"/>
  <c r="AF650" i="2"/>
  <c r="AF413" i="2"/>
  <c r="AF284" i="2"/>
  <c r="AF35" i="2"/>
  <c r="AF24" i="2"/>
  <c r="AF568" i="2"/>
  <c r="AF266" i="2"/>
  <c r="AF662" i="2"/>
  <c r="AF87" i="2"/>
  <c r="AF541" i="2"/>
  <c r="AF6" i="2"/>
  <c r="AF523" i="2"/>
  <c r="AF47" i="2"/>
  <c r="AF253" i="2"/>
  <c r="AF91" i="2"/>
  <c r="AF445" i="2"/>
  <c r="AF483" i="2"/>
  <c r="AF435" i="2"/>
  <c r="AF56" i="2"/>
  <c r="AF149" i="2"/>
  <c r="AF516" i="2"/>
  <c r="AF427" i="2"/>
  <c r="AF196" i="2"/>
  <c r="AF494" i="2"/>
  <c r="AF438" i="2"/>
  <c r="AF554" i="2"/>
  <c r="AF113" i="2"/>
  <c r="AF67" i="2"/>
  <c r="AF355" i="2"/>
  <c r="AF70" i="2"/>
  <c r="AF234" i="2"/>
  <c r="AF565" i="2"/>
  <c r="AF86" i="2"/>
  <c r="AF702" i="2"/>
  <c r="AF484" i="2"/>
  <c r="AF341" i="2"/>
  <c r="AF271" i="2"/>
  <c r="AF45" i="2"/>
  <c r="AF465" i="2"/>
  <c r="AF508" i="2"/>
  <c r="AF450" i="2"/>
  <c r="AF12" i="2"/>
  <c r="AF389" i="2"/>
  <c r="AF675" i="2"/>
  <c r="AF255" i="2"/>
  <c r="AF55" i="2"/>
  <c r="AF345" i="2"/>
  <c r="AF261" i="2"/>
  <c r="AF171" i="2"/>
  <c r="AF367" i="2"/>
  <c r="AF573" i="2"/>
  <c r="AF342" i="2"/>
  <c r="AF273" i="2"/>
  <c r="AF384" i="2"/>
  <c r="AF394" i="2"/>
  <c r="AF353" i="2"/>
  <c r="AF9" i="2"/>
  <c r="AF575" i="2"/>
  <c r="AF68" i="2"/>
  <c r="AF74" i="2"/>
  <c r="AF49" i="2"/>
  <c r="AF169" i="2"/>
  <c r="AF688" i="2"/>
  <c r="AF706" i="2"/>
  <c r="AF348" i="2"/>
  <c r="AF454" i="2"/>
  <c r="AF587" i="2"/>
  <c r="AF386" i="2"/>
  <c r="AF40" i="2"/>
  <c r="AF480" i="2"/>
  <c r="AF343" i="2"/>
  <c r="AF18" i="2"/>
  <c r="AF698" i="2"/>
  <c r="AF609" i="2"/>
  <c r="AF105" i="2"/>
  <c r="AF432" i="2"/>
  <c r="AF414" i="2"/>
  <c r="AF310" i="2"/>
  <c r="AF349" i="2"/>
  <c r="AF203" i="2"/>
  <c r="AF352" i="2"/>
  <c r="AF375" i="2"/>
  <c r="AF236" i="2"/>
  <c r="AF436" i="2"/>
  <c r="AF458" i="2"/>
  <c r="AF490" i="2"/>
  <c r="AF620" i="2"/>
  <c r="AF95" i="2"/>
  <c r="AF423" i="2"/>
  <c r="AF62" i="2"/>
  <c r="AF289" i="2"/>
  <c r="AF79" i="2"/>
  <c r="AF111" i="2"/>
  <c r="AF463" i="2"/>
  <c r="AF4" i="2"/>
  <c r="AF339" i="2"/>
  <c r="AF365" i="2"/>
  <c r="AF281" i="2"/>
  <c r="AF222" i="2"/>
  <c r="AF433" i="2"/>
  <c r="AF665" i="2"/>
  <c r="AF509" i="2"/>
  <c r="AF555" i="2"/>
  <c r="AF115" i="2"/>
  <c r="AF686" i="2"/>
  <c r="AF567" i="2"/>
  <c r="AF552" i="2"/>
  <c r="AF607" i="2"/>
  <c r="AF33" i="2"/>
  <c r="AF521" i="2"/>
  <c r="AF366" i="2"/>
  <c r="AF225" i="2"/>
  <c r="AF209" i="2"/>
  <c r="AF119" i="2"/>
  <c r="AF295" i="2"/>
  <c r="AF546" i="2"/>
  <c r="AF390" i="2"/>
  <c r="AF305" i="2"/>
  <c r="AF90" i="2"/>
  <c r="AF242" i="2"/>
  <c r="AF299" i="2"/>
  <c r="AF214" i="2"/>
  <c r="AF497" i="2"/>
  <c r="AF153" i="2"/>
  <c r="AF395" i="2"/>
  <c r="AF156" i="2"/>
  <c r="AF238" i="2"/>
  <c r="AF104" i="2"/>
  <c r="AF574" i="2"/>
  <c r="AF327" i="2"/>
  <c r="AF448" i="2"/>
  <c r="AF677" i="2"/>
  <c r="AF29" i="2"/>
  <c r="AF307" i="2"/>
  <c r="AF212" i="2"/>
  <c r="AF165" i="2"/>
  <c r="AF139" i="2"/>
  <c r="AF333" i="2"/>
  <c r="AF711" i="2"/>
  <c r="AF265" i="2"/>
  <c r="AF192" i="2"/>
  <c r="AF571" i="2"/>
  <c r="AF356" i="2"/>
  <c r="AF517" i="2"/>
  <c r="AF542" i="2"/>
  <c r="AF151" i="2"/>
  <c r="AF252" i="2"/>
  <c r="AF75" i="2"/>
  <c r="AF275" i="2"/>
  <c r="AF179" i="2"/>
  <c r="AF30" i="2"/>
  <c r="AF133" i="2"/>
  <c r="AF246" i="2"/>
  <c r="AF150" i="2"/>
  <c r="AF268" i="2"/>
  <c r="AF440" i="2"/>
  <c r="AF325" i="2"/>
  <c r="AF120" i="2"/>
  <c r="AF337" i="2"/>
  <c r="AF186" i="2"/>
  <c r="AF641" i="2"/>
  <c r="AF32" i="2"/>
  <c r="AF464" i="2"/>
  <c r="AF680" i="2"/>
  <c r="AF10" i="2"/>
  <c r="AF159" i="2"/>
  <c r="AF81" i="2"/>
  <c r="AF691" i="2"/>
  <c r="AF544" i="2"/>
  <c r="AF184" i="2"/>
  <c r="AF314" i="2"/>
  <c r="AF154" i="2"/>
  <c r="AF76" i="2"/>
  <c r="AF597" i="2"/>
  <c r="AF651" i="2"/>
  <c r="AF19" i="2"/>
  <c r="AF444" i="2"/>
  <c r="AF247" i="2"/>
  <c r="AF584" i="2"/>
  <c r="AF66" i="2"/>
  <c r="AF595" i="2"/>
  <c r="AF593" i="2"/>
  <c r="AF233" i="2"/>
  <c r="AF476" i="2"/>
  <c r="AF134" i="2"/>
  <c r="AF5" i="2"/>
  <c r="AF58" i="2"/>
  <c r="AF624" i="2"/>
  <c r="AF596" i="2"/>
  <c r="AF2" i="2"/>
  <c r="AF570" i="2"/>
  <c r="AF319" i="2"/>
  <c r="AF488" i="2"/>
  <c r="AF288" i="2"/>
  <c r="AF510" i="2"/>
  <c r="AF601" i="2"/>
  <c r="AF648" i="2"/>
  <c r="AF254" i="2"/>
  <c r="AF321" i="2"/>
  <c r="AF13" i="2"/>
  <c r="AF164" i="2"/>
  <c r="AF449" i="2"/>
  <c r="AF297" i="2"/>
  <c r="AF485" i="2"/>
  <c r="AF17" i="2"/>
  <c r="AF109" i="2"/>
  <c r="AF672" i="2"/>
  <c r="AF239" i="2"/>
  <c r="AF173" i="2"/>
  <c r="AF183" i="2"/>
  <c r="AF23" i="2"/>
  <c r="AF107" i="2"/>
  <c r="AF65" i="2"/>
  <c r="AF296" i="2"/>
  <c r="AF614" i="2"/>
  <c r="AF359" i="2"/>
  <c r="AF248" i="2"/>
  <c r="AF168" i="2"/>
  <c r="AF163" i="2"/>
  <c r="AF60" i="2"/>
  <c r="AF646" i="2"/>
  <c r="AF204" i="2"/>
  <c r="AF99" i="2"/>
  <c r="AF360" i="2"/>
  <c r="AF231" i="2"/>
  <c r="AF531" i="2"/>
  <c r="AF475" i="2"/>
  <c r="AF228" i="2"/>
  <c r="AF160" i="2"/>
  <c r="AF259" i="2"/>
  <c r="AF89" i="2"/>
  <c r="AF195" i="2"/>
  <c r="AF20" i="2"/>
  <c r="AF532" i="2"/>
  <c r="AF397" i="2"/>
  <c r="AF48" i="2"/>
  <c r="AF176" i="2"/>
  <c r="AF177" i="2"/>
  <c r="AF26" i="2"/>
  <c r="AF467" i="2"/>
  <c r="AF263" i="2"/>
  <c r="AF52" i="2"/>
  <c r="AF346" i="2"/>
  <c r="AF539" i="2"/>
  <c r="AF404" i="2"/>
  <c r="AF729" i="2"/>
  <c r="AF632" i="2"/>
  <c r="AF304" i="2"/>
  <c r="AF610" i="2"/>
  <c r="AF599" i="2"/>
  <c r="AF512" i="2"/>
  <c r="AF182" i="2"/>
  <c r="AF46" i="2"/>
  <c r="AF316" i="2"/>
  <c r="AF123" i="2"/>
  <c r="AF582" i="2"/>
  <c r="AF22" i="2"/>
  <c r="AF695" i="2"/>
  <c r="AF704" i="2"/>
  <c r="AF286" i="2"/>
  <c r="AF654" i="2"/>
  <c r="AF591" i="2"/>
  <c r="AF528" i="2"/>
  <c r="AF647" i="2"/>
  <c r="AF145" i="2"/>
  <c r="AF396" i="2"/>
  <c r="AF709" i="2"/>
  <c r="AF290" i="2"/>
  <c r="AF141" i="2"/>
  <c r="AF408" i="2"/>
  <c r="AF534" i="2"/>
  <c r="AF656" i="2"/>
  <c r="AF167" i="2"/>
  <c r="AF429" i="2"/>
  <c r="AF581" i="2"/>
  <c r="AF223" i="2"/>
  <c r="AF407" i="2"/>
  <c r="AF380" i="2"/>
  <c r="AF361" i="2"/>
  <c r="AF7" i="2"/>
  <c r="AF92" i="2"/>
  <c r="AF605" i="2"/>
  <c r="AF85" i="2"/>
  <c r="AF172" i="2"/>
  <c r="AF57" i="2"/>
  <c r="AF493" i="2"/>
  <c r="AF63" i="2"/>
  <c r="AF708" i="2"/>
  <c r="AF419" i="2"/>
  <c r="AF527" i="2"/>
  <c r="AF358" i="2"/>
  <c r="AF547" i="2"/>
  <c r="AF37" i="2"/>
  <c r="AF283" i="2"/>
  <c r="AF162" i="2"/>
  <c r="AF282" i="2"/>
  <c r="AF474" i="2"/>
  <c r="AF155" i="2"/>
  <c r="AF501" i="2"/>
  <c r="AF495" i="2"/>
  <c r="AF713" i="2"/>
  <c r="AF690" i="2"/>
  <c r="AF175" i="2"/>
  <c r="AF563" i="2"/>
  <c r="AF103" i="2"/>
  <c r="AF322" i="2"/>
  <c r="AF712" i="2"/>
  <c r="AF611" i="2"/>
  <c r="AF689" i="2"/>
  <c r="AF308" i="2"/>
  <c r="AF157" i="2"/>
  <c r="AF461" i="2"/>
  <c r="AF16" i="2"/>
  <c r="AF31" i="2"/>
  <c r="AF579" i="2"/>
  <c r="AF434" i="2"/>
  <c r="AF82" i="2"/>
  <c r="AF562" i="2"/>
  <c r="AF504" i="2"/>
  <c r="AF53" i="2"/>
  <c r="AF455" i="2"/>
  <c r="AF277" i="2"/>
  <c r="AF229" i="2"/>
  <c r="AF117" i="2"/>
  <c r="AF471" i="2"/>
  <c r="AF615" i="2"/>
  <c r="AF142" i="2"/>
  <c r="AF28" i="2"/>
  <c r="AF72" i="2"/>
  <c r="AF452" i="2"/>
  <c r="AF137" i="2"/>
  <c r="AF529" i="2"/>
  <c r="AF425" i="2"/>
  <c r="AF583" i="2"/>
  <c r="AF496" i="2"/>
  <c r="AF201" i="2"/>
  <c r="AF703" i="2"/>
  <c r="AF447" i="2"/>
  <c r="AF41" i="2"/>
  <c r="AF543" i="2"/>
  <c r="AF540" i="2"/>
  <c r="AF402" i="2"/>
  <c r="AF466" i="2"/>
  <c r="AF728" i="2"/>
  <c r="AF258" i="2"/>
  <c r="AF515" i="2"/>
  <c r="AF368" i="2"/>
  <c r="AF477" i="2"/>
  <c r="AF410" i="2"/>
  <c r="AF629" i="2"/>
  <c r="AF621" i="2"/>
  <c r="AF722" i="2"/>
  <c r="AF221" i="2"/>
  <c r="AF401" i="2"/>
  <c r="AF470" i="2"/>
  <c r="AF618" i="2"/>
  <c r="AF303" i="2"/>
  <c r="AF83" i="2"/>
  <c r="AF668" i="2"/>
  <c r="AF644" i="2"/>
  <c r="AF100" i="2"/>
  <c r="AF294" i="2"/>
  <c r="AF220" i="2"/>
  <c r="AF25" i="2"/>
  <c r="AF604" i="2"/>
  <c r="AF124" i="2"/>
  <c r="AF639" i="2"/>
  <c r="AF714" i="2"/>
  <c r="AF548" i="2"/>
  <c r="AF369" i="2"/>
  <c r="AF635" i="2"/>
  <c r="AF198" i="2"/>
  <c r="AF472" i="2"/>
  <c r="AF300" i="2"/>
  <c r="AF34" i="2"/>
  <c r="AF671" i="2"/>
  <c r="AF479" i="2"/>
  <c r="AF240" i="2"/>
  <c r="AF664" i="2"/>
  <c r="AF426" i="2"/>
  <c r="AF146" i="2"/>
  <c r="AF685" i="2"/>
  <c r="AF462" i="2"/>
  <c r="AF140" i="2"/>
  <c r="AF578" i="2"/>
  <c r="AF185" i="2"/>
  <c r="AF600" i="2"/>
  <c r="AF630" i="2"/>
  <c r="AF456" i="2"/>
  <c r="AF174" i="2"/>
  <c r="AF127" i="2"/>
  <c r="AF187" i="2"/>
  <c r="AF210" i="2"/>
  <c r="AF652" i="2"/>
  <c r="AF416" i="2"/>
  <c r="AF378" i="2"/>
  <c r="AF287" i="2"/>
  <c r="AF125" i="2"/>
  <c r="AF608" i="2"/>
  <c r="AF725" i="2"/>
  <c r="AF551" i="2"/>
  <c r="AF301" i="2"/>
  <c r="AF216" i="2"/>
  <c r="AF101" i="2"/>
  <c r="AF710" i="2"/>
  <c r="AF312" i="2"/>
  <c r="AF550" i="2"/>
  <c r="AF331" i="2"/>
  <c r="AF50" i="2"/>
  <c r="AF437" i="2"/>
  <c r="AF143" i="2"/>
  <c r="AF377" i="2"/>
  <c r="AF128" i="2"/>
  <c r="AF193" i="2"/>
  <c r="AF387" i="2"/>
  <c r="AF673" i="2"/>
  <c r="AF561" i="2"/>
  <c r="AF302" i="2"/>
  <c r="AF442" i="2"/>
  <c r="AF205" i="2"/>
  <c r="AF661" i="2"/>
  <c r="AF122" i="2"/>
  <c r="AF606" i="2"/>
  <c r="AF726" i="2"/>
  <c r="AF719" i="2"/>
  <c r="AF77" i="2"/>
  <c r="AF585" i="2"/>
  <c r="AF415" i="2"/>
  <c r="AF383" i="2"/>
  <c r="AF430" i="2"/>
  <c r="AF592" i="2"/>
  <c r="AF721" i="2"/>
  <c r="AF274" i="2"/>
  <c r="AF666" i="2"/>
  <c r="AF669" i="2"/>
  <c r="AF132" i="2"/>
  <c r="AF350" i="2"/>
  <c r="AF245" i="2"/>
  <c r="AF54" i="2"/>
  <c r="AF110" i="2"/>
  <c r="AF328" i="2"/>
  <c r="AF679" i="2"/>
  <c r="AF144" i="2"/>
  <c r="AF318" i="2"/>
  <c r="AF623" i="2"/>
  <c r="AF715" i="2"/>
  <c r="AF460" i="2"/>
  <c r="AF235" i="2"/>
  <c r="AF364" i="2"/>
  <c r="AF36" i="2"/>
  <c r="AF697" i="2"/>
  <c r="AF519" i="2"/>
  <c r="AF161" i="2"/>
  <c r="AF244" i="2"/>
  <c r="AF631" i="2"/>
  <c r="AF642" i="2"/>
  <c r="AF694" i="2"/>
  <c r="AF589" i="2"/>
  <c r="AF731" i="2"/>
  <c r="AF406" i="2"/>
  <c r="AF468" i="2"/>
  <c r="AF602" i="2"/>
  <c r="AF478" i="2"/>
  <c r="AF399" i="2"/>
  <c r="AF250" i="2"/>
  <c r="AF580" i="2"/>
  <c r="AF634" i="2"/>
  <c r="AF197" i="2"/>
  <c r="AF376" i="2"/>
  <c r="AF93" i="2"/>
  <c r="AF178" i="2"/>
  <c r="AF503" i="2"/>
  <c r="AF211" i="2"/>
  <c r="AF659" i="2"/>
  <c r="AF481" i="2"/>
  <c r="AF400" i="2"/>
  <c r="AF522" i="2"/>
  <c r="AF687" i="2"/>
  <c r="AF533" i="2"/>
  <c r="AF329" i="2"/>
  <c r="AF311" i="2"/>
  <c r="AF558" i="2"/>
  <c r="AF206" i="2"/>
  <c r="AF97" i="2"/>
  <c r="AF492" i="2"/>
  <c r="AF553" i="2"/>
  <c r="AF439" i="2"/>
  <c r="AF525" i="2"/>
  <c r="AF219" i="2"/>
  <c r="AF129" i="2"/>
  <c r="AF418" i="2"/>
  <c r="AF718" i="2"/>
  <c r="AF724" i="2"/>
  <c r="AF559" i="2"/>
  <c r="AF424" i="2"/>
  <c r="AF681" i="2"/>
  <c r="AF373" i="2"/>
  <c r="AF388" i="2"/>
  <c r="AF298" i="2"/>
  <c r="AF622" i="2"/>
  <c r="AF603" i="2"/>
  <c r="AF257" i="2"/>
  <c r="AF336" i="2"/>
  <c r="AF338" i="2"/>
  <c r="AF598" i="2"/>
  <c r="AF700" i="2"/>
  <c r="AF576" i="2"/>
  <c r="AF594" i="2"/>
  <c r="AF586" i="2"/>
  <c r="AF636" i="2"/>
  <c r="AF705" i="2"/>
  <c r="AF667" i="2"/>
  <c r="AF514" i="2"/>
  <c r="AF674" i="2"/>
  <c r="AF626" i="2"/>
  <c r="AF398" i="2"/>
  <c r="AF499" i="2"/>
  <c r="AF372" i="2"/>
  <c r="AF653" i="2"/>
  <c r="AF676" i="2"/>
  <c r="AF459" i="2"/>
  <c r="AF556" i="2"/>
  <c r="AF692" i="2"/>
  <c r="AF699" i="2"/>
  <c r="AF670" i="2"/>
  <c r="AF723" i="2"/>
  <c r="AF707" i="2"/>
  <c r="AF693" i="2"/>
  <c r="AF638" i="2"/>
  <c r="AF701" i="2"/>
  <c r="AF717" i="2"/>
  <c r="AF720" i="2"/>
  <c r="AF727" i="2"/>
  <c r="AF730" i="2"/>
  <c r="AF678" i="2"/>
  <c r="AE628" i="2"/>
  <c r="AE590" i="2"/>
  <c r="AE627" i="2"/>
  <c r="AE80" i="2"/>
  <c r="AE335" i="2"/>
  <c r="AE420" i="2"/>
  <c r="AE422" i="2"/>
  <c r="AE526" i="2"/>
  <c r="AE320" i="2"/>
  <c r="AE537" i="2"/>
  <c r="AE392" i="2"/>
  <c r="AE457" i="2"/>
  <c r="AE158" i="2"/>
  <c r="AE682" i="2"/>
  <c r="AE130" i="2"/>
  <c r="AE491" i="2"/>
  <c r="AE330" i="2"/>
  <c r="AE486" i="2"/>
  <c r="AE38" i="2"/>
  <c r="AE660" i="2"/>
  <c r="AE443" i="2"/>
  <c r="AE382" i="2"/>
  <c r="AE370" i="2"/>
  <c r="AE51" i="2"/>
  <c r="AE572" i="2"/>
  <c r="AE207" i="2"/>
  <c r="AE619" i="2"/>
  <c r="AE230" i="2"/>
  <c r="AE309" i="2"/>
  <c r="AE588" i="2"/>
  <c r="AE645" i="2"/>
  <c r="AE371" i="2"/>
  <c r="AE61" i="2"/>
  <c r="AE569" i="2"/>
  <c r="AE3" i="2"/>
  <c r="AE69" i="2"/>
  <c r="AE405" i="2"/>
  <c r="AE557" i="2"/>
  <c r="AE194" i="2"/>
  <c r="AE84" i="2"/>
  <c r="AE326" i="2"/>
  <c r="AE202" i="2"/>
  <c r="AE500" i="2"/>
  <c r="AE385" i="2"/>
  <c r="AE536" i="2"/>
  <c r="AE73" i="2"/>
  <c r="AE188" i="2"/>
  <c r="AE108" i="2"/>
  <c r="AE237" i="2"/>
  <c r="AE292" i="2"/>
  <c r="AE453" i="2"/>
  <c r="AE409" i="2"/>
  <c r="AE138" i="2"/>
  <c r="AE88" i="2"/>
  <c r="AE293" i="2"/>
  <c r="AE498" i="2"/>
  <c r="AE412" i="2"/>
  <c r="AE135" i="2"/>
  <c r="AE577" i="2"/>
  <c r="AE227" i="2"/>
  <c r="AE469" i="2"/>
  <c r="AE317" i="2"/>
  <c r="AE213" i="2"/>
  <c r="AE278" i="2"/>
  <c r="AE332" i="2"/>
  <c r="AE114" i="2"/>
  <c r="AE118" i="2"/>
  <c r="AE473" i="2"/>
  <c r="AE374" i="2"/>
  <c r="AE428" i="2"/>
  <c r="AE391" i="2"/>
  <c r="AE78" i="2"/>
  <c r="AE249" i="2"/>
  <c r="AE116" i="2"/>
  <c r="AE270" i="2"/>
  <c r="AE431" i="2"/>
  <c r="AE347" i="2"/>
  <c r="AE112" i="2"/>
  <c r="AE403" i="2"/>
  <c r="AE613" i="2"/>
  <c r="AE226" i="2"/>
  <c r="AE520" i="2"/>
  <c r="AE256" i="2"/>
  <c r="AE511" i="2"/>
  <c r="AE199" i="2"/>
  <c r="AE42" i="2"/>
  <c r="AE446" i="2"/>
  <c r="AE136" i="2"/>
  <c r="AE166" i="2"/>
  <c r="AE684" i="2"/>
  <c r="AE306" i="2"/>
  <c r="AE232" i="2"/>
  <c r="AE324" i="2"/>
  <c r="AE506" i="2"/>
  <c r="AE441" i="2"/>
  <c r="AE315" i="2"/>
  <c r="AE8" i="2"/>
  <c r="AE15" i="2"/>
  <c r="AE96" i="2"/>
  <c r="AE617" i="2"/>
  <c r="AE64" i="2"/>
  <c r="AE102" i="2"/>
  <c r="AE71" i="2"/>
  <c r="AE313" i="2"/>
  <c r="AE381" i="2"/>
  <c r="AE421" i="2"/>
  <c r="AE106" i="2"/>
  <c r="AE334" i="2"/>
  <c r="AE181" i="2"/>
  <c r="AE663" i="2"/>
  <c r="AE269" i="2"/>
  <c r="AE189" i="2"/>
  <c r="AE59" i="2"/>
  <c r="AE94" i="2"/>
  <c r="AE489" i="2"/>
  <c r="AE362" i="2"/>
  <c r="AE518" i="2"/>
  <c r="AE215" i="2"/>
  <c r="AE417" i="2"/>
  <c r="AE152" i="2"/>
  <c r="AE190" i="2"/>
  <c r="AE637" i="2"/>
  <c r="AE27" i="2"/>
  <c r="AE43" i="2"/>
  <c r="AE340" i="2"/>
  <c r="AE276" i="2"/>
  <c r="AE98" i="2"/>
  <c r="AE208" i="2"/>
  <c r="AE393" i="2"/>
  <c r="AE44" i="2"/>
  <c r="AE243" i="2"/>
  <c r="AE14" i="2"/>
  <c r="AE696" i="2"/>
  <c r="AE357" i="2"/>
  <c r="AE657" i="2"/>
  <c r="AE683" i="2"/>
  <c r="AE411" i="2"/>
  <c r="AE363" i="2"/>
  <c r="AE530" i="2"/>
  <c r="AE279" i="2"/>
  <c r="AE260" i="2"/>
  <c r="AE716" i="2"/>
  <c r="AE262" i="2"/>
  <c r="AE251" i="2"/>
  <c r="AE655" i="2"/>
  <c r="AE291" i="2"/>
  <c r="AE344" i="2"/>
  <c r="AE272" i="2"/>
  <c r="AE218" i="2"/>
  <c r="AE323" i="2"/>
  <c r="AE180" i="2"/>
  <c r="AE147" i="2"/>
  <c r="AE148" i="2"/>
  <c r="AE505" i="2"/>
  <c r="AE217" i="2"/>
  <c r="AE11" i="2"/>
  <c r="AE379" i="2"/>
  <c r="AE564" i="2"/>
  <c r="AE354" i="2"/>
  <c r="AE121" i="2"/>
  <c r="AE224" i="2"/>
  <c r="AE191" i="2"/>
  <c r="AE513" i="2"/>
  <c r="AE507" i="2"/>
  <c r="AE524" i="2"/>
  <c r="AE451" i="2"/>
  <c r="AE21" i="2"/>
  <c r="AE487" i="2"/>
  <c r="AE566" i="2"/>
  <c r="AE643" i="2"/>
  <c r="AE535" i="2"/>
  <c r="AE640" i="2"/>
  <c r="AE545" i="2"/>
  <c r="AE267" i="2"/>
  <c r="AE658" i="2"/>
  <c r="AE560" i="2"/>
  <c r="AE649" i="2"/>
  <c r="AE482" i="2"/>
  <c r="AE285" i="2"/>
  <c r="AE612" i="2"/>
  <c r="AE241" i="2"/>
  <c r="AE351" i="2"/>
  <c r="AE280" i="2"/>
  <c r="AE633" i="2"/>
  <c r="AE39" i="2"/>
  <c r="AE170" i="2"/>
  <c r="AE538" i="2"/>
  <c r="AE200" i="2"/>
  <c r="AE625" i="2"/>
  <c r="AE616" i="2"/>
  <c r="AE126" i="2"/>
  <c r="AE549" i="2"/>
  <c r="AE264" i="2"/>
  <c r="AE502" i="2"/>
  <c r="AE131" i="2"/>
  <c r="AE650" i="2"/>
  <c r="AE413" i="2"/>
  <c r="AE284" i="2"/>
  <c r="AE35" i="2"/>
  <c r="AE24" i="2"/>
  <c r="AE568" i="2"/>
  <c r="AE266" i="2"/>
  <c r="AE662" i="2"/>
  <c r="AE87" i="2"/>
  <c r="AE541" i="2"/>
  <c r="AE6" i="2"/>
  <c r="AE523" i="2"/>
  <c r="AE47" i="2"/>
  <c r="AE253" i="2"/>
  <c r="AE91" i="2"/>
  <c r="AE445" i="2"/>
  <c r="AE483" i="2"/>
  <c r="AE435" i="2"/>
  <c r="AE56" i="2"/>
  <c r="AE149" i="2"/>
  <c r="AE516" i="2"/>
  <c r="AE427" i="2"/>
  <c r="AE196" i="2"/>
  <c r="AE494" i="2"/>
  <c r="AE438" i="2"/>
  <c r="AE554" i="2"/>
  <c r="AE113" i="2"/>
  <c r="AE67" i="2"/>
  <c r="AE355" i="2"/>
  <c r="AE70" i="2"/>
  <c r="AE234" i="2"/>
  <c r="AE565" i="2"/>
  <c r="AE86" i="2"/>
  <c r="AE702" i="2"/>
  <c r="AE484" i="2"/>
  <c r="AE341" i="2"/>
  <c r="AE271" i="2"/>
  <c r="AE45" i="2"/>
  <c r="AE465" i="2"/>
  <c r="AE508" i="2"/>
  <c r="AE450" i="2"/>
  <c r="AE12" i="2"/>
  <c r="AE389" i="2"/>
  <c r="AE675" i="2"/>
  <c r="AE255" i="2"/>
  <c r="AE55" i="2"/>
  <c r="AE345" i="2"/>
  <c r="AE261" i="2"/>
  <c r="AE171" i="2"/>
  <c r="AE367" i="2"/>
  <c r="AE573" i="2"/>
  <c r="AE342" i="2"/>
  <c r="AE273" i="2"/>
  <c r="AE384" i="2"/>
  <c r="AE394" i="2"/>
  <c r="AE353" i="2"/>
  <c r="AE9" i="2"/>
  <c r="AE575" i="2"/>
  <c r="AE68" i="2"/>
  <c r="AE74" i="2"/>
  <c r="AE49" i="2"/>
  <c r="AE169" i="2"/>
  <c r="AE688" i="2"/>
  <c r="AE706" i="2"/>
  <c r="AE348" i="2"/>
  <c r="AE454" i="2"/>
  <c r="AE587" i="2"/>
  <c r="AE386" i="2"/>
  <c r="AE40" i="2"/>
  <c r="AE480" i="2"/>
  <c r="AE343" i="2"/>
  <c r="AE18" i="2"/>
  <c r="AE698" i="2"/>
  <c r="AE609" i="2"/>
  <c r="AE105" i="2"/>
  <c r="AE432" i="2"/>
  <c r="AE414" i="2"/>
  <c r="AE310" i="2"/>
  <c r="AE349" i="2"/>
  <c r="AE203" i="2"/>
  <c r="AE352" i="2"/>
  <c r="AE375" i="2"/>
  <c r="AE236" i="2"/>
  <c r="AE436" i="2"/>
  <c r="AE458" i="2"/>
  <c r="AE490" i="2"/>
  <c r="AE620" i="2"/>
  <c r="AE95" i="2"/>
  <c r="AE423" i="2"/>
  <c r="AE62" i="2"/>
  <c r="AE289" i="2"/>
  <c r="AE79" i="2"/>
  <c r="AE111" i="2"/>
  <c r="AE463" i="2"/>
  <c r="AE4" i="2"/>
  <c r="AE339" i="2"/>
  <c r="AE365" i="2"/>
  <c r="AE281" i="2"/>
  <c r="AE222" i="2"/>
  <c r="AE433" i="2"/>
  <c r="AE665" i="2"/>
  <c r="AE509" i="2"/>
  <c r="AE555" i="2"/>
  <c r="AE115" i="2"/>
  <c r="AE686" i="2"/>
  <c r="AE567" i="2"/>
  <c r="AE552" i="2"/>
  <c r="AE607" i="2"/>
  <c r="AE33" i="2"/>
  <c r="AE521" i="2"/>
  <c r="AE366" i="2"/>
  <c r="AE225" i="2"/>
  <c r="AE209" i="2"/>
  <c r="AE119" i="2"/>
  <c r="AE295" i="2"/>
  <c r="AE546" i="2"/>
  <c r="AE390" i="2"/>
  <c r="AE305" i="2"/>
  <c r="AE90" i="2"/>
  <c r="AE242" i="2"/>
  <c r="AE299" i="2"/>
  <c r="AE214" i="2"/>
  <c r="AE497" i="2"/>
  <c r="AE153" i="2"/>
  <c r="AE395" i="2"/>
  <c r="AE156" i="2"/>
  <c r="AE238" i="2"/>
  <c r="AE104" i="2"/>
  <c r="AE574" i="2"/>
  <c r="AE327" i="2"/>
  <c r="AE448" i="2"/>
  <c r="AE677" i="2"/>
  <c r="AE29" i="2"/>
  <c r="AE307" i="2"/>
  <c r="AE212" i="2"/>
  <c r="AE165" i="2"/>
  <c r="AE139" i="2"/>
  <c r="AE333" i="2"/>
  <c r="AE711" i="2"/>
  <c r="AE265" i="2"/>
  <c r="AE192" i="2"/>
  <c r="AE571" i="2"/>
  <c r="AE356" i="2"/>
  <c r="AE517" i="2"/>
  <c r="AE542" i="2"/>
  <c r="AE151" i="2"/>
  <c r="AE252" i="2"/>
  <c r="AE75" i="2"/>
  <c r="AE275" i="2"/>
  <c r="AE179" i="2"/>
  <c r="AE30" i="2"/>
  <c r="AE133" i="2"/>
  <c r="AE246" i="2"/>
  <c r="AE150" i="2"/>
  <c r="AE268" i="2"/>
  <c r="AE440" i="2"/>
  <c r="AE325" i="2"/>
  <c r="AE120" i="2"/>
  <c r="AE337" i="2"/>
  <c r="AE186" i="2"/>
  <c r="AE641" i="2"/>
  <c r="AE32" i="2"/>
  <c r="AE464" i="2"/>
  <c r="AE680" i="2"/>
  <c r="AE10" i="2"/>
  <c r="AE159" i="2"/>
  <c r="AE81" i="2"/>
  <c r="AE691" i="2"/>
  <c r="AE544" i="2"/>
  <c r="AE184" i="2"/>
  <c r="AE314" i="2"/>
  <c r="AE154" i="2"/>
  <c r="AE76" i="2"/>
  <c r="AE597" i="2"/>
  <c r="AE651" i="2"/>
  <c r="AE19" i="2"/>
  <c r="AE444" i="2"/>
  <c r="AE247" i="2"/>
  <c r="AE584" i="2"/>
  <c r="AE66" i="2"/>
  <c r="AE595" i="2"/>
  <c r="AE593" i="2"/>
  <c r="AE233" i="2"/>
  <c r="AE476" i="2"/>
  <c r="AE134" i="2"/>
  <c r="AE5" i="2"/>
  <c r="AE58" i="2"/>
  <c r="AE624" i="2"/>
  <c r="AE596" i="2"/>
  <c r="AE2" i="2"/>
  <c r="AE570" i="2"/>
  <c r="AE319" i="2"/>
  <c r="AE488" i="2"/>
  <c r="AE288" i="2"/>
  <c r="AE510" i="2"/>
  <c r="AE601" i="2"/>
  <c r="AE648" i="2"/>
  <c r="AE254" i="2"/>
  <c r="AE321" i="2"/>
  <c r="AE13" i="2"/>
  <c r="AE164" i="2"/>
  <c r="AE449" i="2"/>
  <c r="AE297" i="2"/>
  <c r="AE485" i="2"/>
  <c r="AE17" i="2"/>
  <c r="AE109" i="2"/>
  <c r="AE672" i="2"/>
  <c r="AE239" i="2"/>
  <c r="AE173" i="2"/>
  <c r="AE183" i="2"/>
  <c r="AE23" i="2"/>
  <c r="AE107" i="2"/>
  <c r="AE65" i="2"/>
  <c r="AE296" i="2"/>
  <c r="AE614" i="2"/>
  <c r="AE359" i="2"/>
  <c r="AE248" i="2"/>
  <c r="AE168" i="2"/>
  <c r="AE163" i="2"/>
  <c r="AE60" i="2"/>
  <c r="AE646" i="2"/>
  <c r="AE204" i="2"/>
  <c r="AE99" i="2"/>
  <c r="AE360" i="2"/>
  <c r="AE231" i="2"/>
  <c r="AE531" i="2"/>
  <c r="AE475" i="2"/>
  <c r="AE228" i="2"/>
  <c r="AE160" i="2"/>
  <c r="AE259" i="2"/>
  <c r="AE89" i="2"/>
  <c r="AE195" i="2"/>
  <c r="AE20" i="2"/>
  <c r="AE532" i="2"/>
  <c r="AE397" i="2"/>
  <c r="AE48" i="2"/>
  <c r="AE176" i="2"/>
  <c r="AE177" i="2"/>
  <c r="AE26" i="2"/>
  <c r="AE467" i="2"/>
  <c r="AE263" i="2"/>
  <c r="AE52" i="2"/>
  <c r="AE346" i="2"/>
  <c r="AE539" i="2"/>
  <c r="AE404" i="2"/>
  <c r="AE729" i="2"/>
  <c r="AE632" i="2"/>
  <c r="AE304" i="2"/>
  <c r="AE610" i="2"/>
  <c r="AE599" i="2"/>
  <c r="AE512" i="2"/>
  <c r="AE182" i="2"/>
  <c r="AE46" i="2"/>
  <c r="AE316" i="2"/>
  <c r="AE123" i="2"/>
  <c r="AE582" i="2"/>
  <c r="AE22" i="2"/>
  <c r="AE695" i="2"/>
  <c r="AE704" i="2"/>
  <c r="AE286" i="2"/>
  <c r="AE654" i="2"/>
  <c r="AE591" i="2"/>
  <c r="AE528" i="2"/>
  <c r="AE647" i="2"/>
  <c r="AE145" i="2"/>
  <c r="AE396" i="2"/>
  <c r="AE709" i="2"/>
  <c r="AE290" i="2"/>
  <c r="AE141" i="2"/>
  <c r="AE408" i="2"/>
  <c r="AE534" i="2"/>
  <c r="AE656" i="2"/>
  <c r="AE167" i="2"/>
  <c r="AE429" i="2"/>
  <c r="AE581" i="2"/>
  <c r="AE223" i="2"/>
  <c r="AE407" i="2"/>
  <c r="AE380" i="2"/>
  <c r="AE361" i="2"/>
  <c r="AE7" i="2"/>
  <c r="AE92" i="2"/>
  <c r="AE605" i="2"/>
  <c r="AE85" i="2"/>
  <c r="AE172" i="2"/>
  <c r="AE57" i="2"/>
  <c r="AE493" i="2"/>
  <c r="AE63" i="2"/>
  <c r="AE708" i="2"/>
  <c r="AE419" i="2"/>
  <c r="AE527" i="2"/>
  <c r="AE358" i="2"/>
  <c r="AE547" i="2"/>
  <c r="AE37" i="2"/>
  <c r="AE283" i="2"/>
  <c r="AE162" i="2"/>
  <c r="AE282" i="2"/>
  <c r="AE474" i="2"/>
  <c r="AE155" i="2"/>
  <c r="AE501" i="2"/>
  <c r="AE495" i="2"/>
  <c r="AE713" i="2"/>
  <c r="AE690" i="2"/>
  <c r="AE175" i="2"/>
  <c r="AE563" i="2"/>
  <c r="AE103" i="2"/>
  <c r="AE322" i="2"/>
  <c r="AE712" i="2"/>
  <c r="AE611" i="2"/>
  <c r="AE689" i="2"/>
  <c r="AE308" i="2"/>
  <c r="AE157" i="2"/>
  <c r="AE461" i="2"/>
  <c r="AE16" i="2"/>
  <c r="AE31" i="2"/>
  <c r="AE579" i="2"/>
  <c r="AE434" i="2"/>
  <c r="AE82" i="2"/>
  <c r="AE562" i="2"/>
  <c r="AE504" i="2"/>
  <c r="AE53" i="2"/>
  <c r="AE455" i="2"/>
  <c r="AE277" i="2"/>
  <c r="AE229" i="2"/>
  <c r="AE117" i="2"/>
  <c r="AE471" i="2"/>
  <c r="AE615" i="2"/>
  <c r="AE142" i="2"/>
  <c r="AE28" i="2"/>
  <c r="AE72" i="2"/>
  <c r="AE452" i="2"/>
  <c r="AE137" i="2"/>
  <c r="AE529" i="2"/>
  <c r="AE425" i="2"/>
  <c r="AE583" i="2"/>
  <c r="AE496" i="2"/>
  <c r="AE201" i="2"/>
  <c r="AE703" i="2"/>
  <c r="AE447" i="2"/>
  <c r="AE41" i="2"/>
  <c r="AE543" i="2"/>
  <c r="AE540" i="2"/>
  <c r="AE402" i="2"/>
  <c r="AE466" i="2"/>
  <c r="AE728" i="2"/>
  <c r="AE258" i="2"/>
  <c r="AE515" i="2"/>
  <c r="AE368" i="2"/>
  <c r="AE477" i="2"/>
  <c r="AE410" i="2"/>
  <c r="AE629" i="2"/>
  <c r="AE621" i="2"/>
  <c r="AE722" i="2"/>
  <c r="AE221" i="2"/>
  <c r="AE401" i="2"/>
  <c r="AE470" i="2"/>
  <c r="AE618" i="2"/>
  <c r="AE303" i="2"/>
  <c r="AE83" i="2"/>
  <c r="AE668" i="2"/>
  <c r="AE644" i="2"/>
  <c r="AE100" i="2"/>
  <c r="AE294" i="2"/>
  <c r="AE220" i="2"/>
  <c r="AE25" i="2"/>
  <c r="AE604" i="2"/>
  <c r="AE124" i="2"/>
  <c r="AE639" i="2"/>
  <c r="AE714" i="2"/>
  <c r="AE548" i="2"/>
  <c r="AE369" i="2"/>
  <c r="AE635" i="2"/>
  <c r="AE198" i="2"/>
  <c r="AE472" i="2"/>
  <c r="AE300" i="2"/>
  <c r="AE34" i="2"/>
  <c r="AE671" i="2"/>
  <c r="AE479" i="2"/>
  <c r="AE240" i="2"/>
  <c r="AE664" i="2"/>
  <c r="AE426" i="2"/>
  <c r="AE146" i="2"/>
  <c r="AE685" i="2"/>
  <c r="AE462" i="2"/>
  <c r="AE140" i="2"/>
  <c r="AE578" i="2"/>
  <c r="AE185" i="2"/>
  <c r="AE600" i="2"/>
  <c r="AE630" i="2"/>
  <c r="AE456" i="2"/>
  <c r="AE174" i="2"/>
  <c r="AE127" i="2"/>
  <c r="AE187" i="2"/>
  <c r="AE210" i="2"/>
  <c r="AE652" i="2"/>
  <c r="AE416" i="2"/>
  <c r="AE378" i="2"/>
  <c r="AE287" i="2"/>
  <c r="AE125" i="2"/>
  <c r="AE608" i="2"/>
  <c r="AE725" i="2"/>
  <c r="AE551" i="2"/>
  <c r="AE301" i="2"/>
  <c r="AE216" i="2"/>
  <c r="AE101" i="2"/>
  <c r="AE710" i="2"/>
  <c r="AE312" i="2"/>
  <c r="AE550" i="2"/>
  <c r="AE331" i="2"/>
  <c r="AE50" i="2"/>
  <c r="AE437" i="2"/>
  <c r="AE143" i="2"/>
  <c r="AE377" i="2"/>
  <c r="AE128" i="2"/>
  <c r="AE193" i="2"/>
  <c r="AE387" i="2"/>
  <c r="AE673" i="2"/>
  <c r="AE561" i="2"/>
  <c r="AE302" i="2"/>
  <c r="AE442" i="2"/>
  <c r="AE205" i="2"/>
  <c r="AE661" i="2"/>
  <c r="AE122" i="2"/>
  <c r="AE606" i="2"/>
  <c r="AE726" i="2"/>
  <c r="AE719" i="2"/>
  <c r="AE77" i="2"/>
  <c r="AE585" i="2"/>
  <c r="AE415" i="2"/>
  <c r="AE383" i="2"/>
  <c r="AE430" i="2"/>
  <c r="AE592" i="2"/>
  <c r="AE721" i="2"/>
  <c r="AE274" i="2"/>
  <c r="AE666" i="2"/>
  <c r="AE669" i="2"/>
  <c r="AE132" i="2"/>
  <c r="AE350" i="2"/>
  <c r="AE245" i="2"/>
  <c r="AE54" i="2"/>
  <c r="AE110" i="2"/>
  <c r="AE328" i="2"/>
  <c r="AE679" i="2"/>
  <c r="AE144" i="2"/>
  <c r="AE318" i="2"/>
  <c r="AE623" i="2"/>
  <c r="AE715" i="2"/>
  <c r="AE460" i="2"/>
  <c r="AE235" i="2"/>
  <c r="AE364" i="2"/>
  <c r="AE36" i="2"/>
  <c r="AE697" i="2"/>
  <c r="AE519" i="2"/>
  <c r="AE161" i="2"/>
  <c r="AE244" i="2"/>
  <c r="AE631" i="2"/>
  <c r="AE642" i="2"/>
  <c r="AE694" i="2"/>
  <c r="AE589" i="2"/>
  <c r="AE731" i="2"/>
  <c r="AE406" i="2"/>
  <c r="AE468" i="2"/>
  <c r="AE602" i="2"/>
  <c r="AE478" i="2"/>
  <c r="AE399" i="2"/>
  <c r="AE250" i="2"/>
  <c r="AE580" i="2"/>
  <c r="AE634" i="2"/>
  <c r="AE197" i="2"/>
  <c r="AE376" i="2"/>
  <c r="AE93" i="2"/>
  <c r="AE178" i="2"/>
  <c r="AE503" i="2"/>
  <c r="AE211" i="2"/>
  <c r="AE659" i="2"/>
  <c r="AE481" i="2"/>
  <c r="AE400" i="2"/>
  <c r="AE522" i="2"/>
  <c r="AE687" i="2"/>
  <c r="AE533" i="2"/>
  <c r="AE329" i="2"/>
  <c r="AE311" i="2"/>
  <c r="AE558" i="2"/>
  <c r="AE206" i="2"/>
  <c r="AE97" i="2"/>
  <c r="AE492" i="2"/>
  <c r="AE553" i="2"/>
  <c r="AE439" i="2"/>
  <c r="AE525" i="2"/>
  <c r="AE219" i="2"/>
  <c r="AE129" i="2"/>
  <c r="AE418" i="2"/>
  <c r="AE718" i="2"/>
  <c r="AE724" i="2"/>
  <c r="AE559" i="2"/>
  <c r="AE424" i="2"/>
  <c r="AE681" i="2"/>
  <c r="AE373" i="2"/>
  <c r="AE388" i="2"/>
  <c r="AE298" i="2"/>
  <c r="AE622" i="2"/>
  <c r="AE603" i="2"/>
  <c r="AE257" i="2"/>
  <c r="AE336" i="2"/>
  <c r="AE338" i="2"/>
  <c r="AE598" i="2"/>
  <c r="AE700" i="2"/>
  <c r="AE576" i="2"/>
  <c r="AE594" i="2"/>
  <c r="AE586" i="2"/>
  <c r="AE636" i="2"/>
  <c r="AE705" i="2"/>
  <c r="AE667" i="2"/>
  <c r="AE514" i="2"/>
  <c r="AE674" i="2"/>
  <c r="AE626" i="2"/>
  <c r="AE398" i="2"/>
  <c r="AE499" i="2"/>
  <c r="AE372" i="2"/>
  <c r="AE653" i="2"/>
  <c r="AE676" i="2"/>
  <c r="AE459" i="2"/>
  <c r="AE556" i="2"/>
  <c r="AE692" i="2"/>
  <c r="AE699" i="2"/>
  <c r="AE670" i="2"/>
  <c r="AE723" i="2"/>
  <c r="AE707" i="2"/>
  <c r="AE693" i="2"/>
  <c r="AE638" i="2"/>
  <c r="AE701" i="2"/>
  <c r="AE717" i="2"/>
  <c r="AE720" i="2"/>
  <c r="AE727" i="2"/>
  <c r="AE730" i="2"/>
  <c r="AE678" i="2"/>
  <c r="AD628" i="2"/>
  <c r="AD590" i="2"/>
  <c r="AD627" i="2"/>
  <c r="AD80" i="2"/>
  <c r="AD335" i="2"/>
  <c r="AD420" i="2"/>
  <c r="AD422" i="2"/>
  <c r="AD526" i="2"/>
  <c r="AD320" i="2"/>
  <c r="AD537" i="2"/>
  <c r="AD392" i="2"/>
  <c r="AD457" i="2"/>
  <c r="AD158" i="2"/>
  <c r="AD682" i="2"/>
  <c r="AD130" i="2"/>
  <c r="AD491" i="2"/>
  <c r="AD330" i="2"/>
  <c r="AD486" i="2"/>
  <c r="AD38" i="2"/>
  <c r="AD660" i="2"/>
  <c r="AD443" i="2"/>
  <c r="AD382" i="2"/>
  <c r="AD370" i="2"/>
  <c r="AD51" i="2"/>
  <c r="AD572" i="2"/>
  <c r="AD207" i="2"/>
  <c r="AD619" i="2"/>
  <c r="AD230" i="2"/>
  <c r="AD309" i="2"/>
  <c r="AD588" i="2"/>
  <c r="AD645" i="2"/>
  <c r="AD371" i="2"/>
  <c r="AD61" i="2"/>
  <c r="AD569" i="2"/>
  <c r="AD3" i="2"/>
  <c r="AD69" i="2"/>
  <c r="AD405" i="2"/>
  <c r="AD557" i="2"/>
  <c r="AD194" i="2"/>
  <c r="AD84" i="2"/>
  <c r="AD326" i="2"/>
  <c r="AD202" i="2"/>
  <c r="AD500" i="2"/>
  <c r="AD385" i="2"/>
  <c r="AD536" i="2"/>
  <c r="AD73" i="2"/>
  <c r="AD188" i="2"/>
  <c r="AD108" i="2"/>
  <c r="AD237" i="2"/>
  <c r="AD292" i="2"/>
  <c r="AD453" i="2"/>
  <c r="AD409" i="2"/>
  <c r="AD138" i="2"/>
  <c r="AD88" i="2"/>
  <c r="AD293" i="2"/>
  <c r="AD498" i="2"/>
  <c r="AD412" i="2"/>
  <c r="AD135" i="2"/>
  <c r="AD577" i="2"/>
  <c r="AD227" i="2"/>
  <c r="AD469" i="2"/>
  <c r="AD317" i="2"/>
  <c r="AD213" i="2"/>
  <c r="AD278" i="2"/>
  <c r="AD332" i="2"/>
  <c r="AD114" i="2"/>
  <c r="AD118" i="2"/>
  <c r="AD473" i="2"/>
  <c r="AD374" i="2"/>
  <c r="AD428" i="2"/>
  <c r="AD391" i="2"/>
  <c r="AD78" i="2"/>
  <c r="AD249" i="2"/>
  <c r="AD116" i="2"/>
  <c r="AD270" i="2"/>
  <c r="AD431" i="2"/>
  <c r="AD347" i="2"/>
  <c r="AD112" i="2"/>
  <c r="AD403" i="2"/>
  <c r="AD613" i="2"/>
  <c r="AD226" i="2"/>
  <c r="AD520" i="2"/>
  <c r="AD256" i="2"/>
  <c r="AD511" i="2"/>
  <c r="AD199" i="2"/>
  <c r="AD42" i="2"/>
  <c r="AD446" i="2"/>
  <c r="AD136" i="2"/>
  <c r="AD166" i="2"/>
  <c r="AD684" i="2"/>
  <c r="AD306" i="2"/>
  <c r="AD232" i="2"/>
  <c r="AD324" i="2"/>
  <c r="AD506" i="2"/>
  <c r="AD441" i="2"/>
  <c r="AD315" i="2"/>
  <c r="AD8" i="2"/>
  <c r="AD15" i="2"/>
  <c r="AD96" i="2"/>
  <c r="AD617" i="2"/>
  <c r="AD64" i="2"/>
  <c r="AD102" i="2"/>
  <c r="AD71" i="2"/>
  <c r="AD313" i="2"/>
  <c r="AD381" i="2"/>
  <c r="AD421" i="2"/>
  <c r="AD106" i="2"/>
  <c r="AD334" i="2"/>
  <c r="AD181" i="2"/>
  <c r="AD663" i="2"/>
  <c r="AD269" i="2"/>
  <c r="AD189" i="2"/>
  <c r="AD59" i="2"/>
  <c r="AD94" i="2"/>
  <c r="AD489" i="2"/>
  <c r="AD362" i="2"/>
  <c r="AD518" i="2"/>
  <c r="AD215" i="2"/>
  <c r="AD417" i="2"/>
  <c r="AD152" i="2"/>
  <c r="AD190" i="2"/>
  <c r="AD637" i="2"/>
  <c r="AD27" i="2"/>
  <c r="AD43" i="2"/>
  <c r="AD340" i="2"/>
  <c r="AD276" i="2"/>
  <c r="AD98" i="2"/>
  <c r="AD208" i="2"/>
  <c r="AD393" i="2"/>
  <c r="AD44" i="2"/>
  <c r="AD243" i="2"/>
  <c r="AD14" i="2"/>
  <c r="AD696" i="2"/>
  <c r="AD357" i="2"/>
  <c r="AD657" i="2"/>
  <c r="AD683" i="2"/>
  <c r="AD411" i="2"/>
  <c r="AD363" i="2"/>
  <c r="AD530" i="2"/>
  <c r="AD279" i="2"/>
  <c r="AD260" i="2"/>
  <c r="AD716" i="2"/>
  <c r="AD262" i="2"/>
  <c r="AD251" i="2"/>
  <c r="AD655" i="2"/>
  <c r="AD291" i="2"/>
  <c r="AD344" i="2"/>
  <c r="AD272" i="2"/>
  <c r="AD218" i="2"/>
  <c r="AD323" i="2"/>
  <c r="AD180" i="2"/>
  <c r="AD147" i="2"/>
  <c r="AD148" i="2"/>
  <c r="AD505" i="2"/>
  <c r="AD217" i="2"/>
  <c r="AD11" i="2"/>
  <c r="AD379" i="2"/>
  <c r="AD564" i="2"/>
  <c r="AD354" i="2"/>
  <c r="AD121" i="2"/>
  <c r="AD224" i="2"/>
  <c r="AD191" i="2"/>
  <c r="AD513" i="2"/>
  <c r="AD507" i="2"/>
  <c r="AD524" i="2"/>
  <c r="AD451" i="2"/>
  <c r="AD21" i="2"/>
  <c r="AD487" i="2"/>
  <c r="AD566" i="2"/>
  <c r="AD643" i="2"/>
  <c r="AD535" i="2"/>
  <c r="AD640" i="2"/>
  <c r="AD545" i="2"/>
  <c r="AD267" i="2"/>
  <c r="AD658" i="2"/>
  <c r="AD560" i="2"/>
  <c r="AD649" i="2"/>
  <c r="AD482" i="2"/>
  <c r="AD285" i="2"/>
  <c r="AD612" i="2"/>
  <c r="AD241" i="2"/>
  <c r="AD351" i="2"/>
  <c r="AD280" i="2"/>
  <c r="AD633" i="2"/>
  <c r="AD39" i="2"/>
  <c r="AD170" i="2"/>
  <c r="AD538" i="2"/>
  <c r="AD200" i="2"/>
  <c r="AD625" i="2"/>
  <c r="AD616" i="2"/>
  <c r="AD126" i="2"/>
  <c r="AD549" i="2"/>
  <c r="AD264" i="2"/>
  <c r="AD502" i="2"/>
  <c r="AD131" i="2"/>
  <c r="AD650" i="2"/>
  <c r="AD413" i="2"/>
  <c r="AD284" i="2"/>
  <c r="AD35" i="2"/>
  <c r="AD24" i="2"/>
  <c r="AD568" i="2"/>
  <c r="AD266" i="2"/>
  <c r="AD662" i="2"/>
  <c r="AD87" i="2"/>
  <c r="AD541" i="2"/>
  <c r="AD6" i="2"/>
  <c r="AD523" i="2"/>
  <c r="AD47" i="2"/>
  <c r="AD253" i="2"/>
  <c r="AD91" i="2"/>
  <c r="AD445" i="2"/>
  <c r="AD483" i="2"/>
  <c r="AD435" i="2"/>
  <c r="AD56" i="2"/>
  <c r="AD149" i="2"/>
  <c r="AD516" i="2"/>
  <c r="AD427" i="2"/>
  <c r="AD196" i="2"/>
  <c r="AD494" i="2"/>
  <c r="AD438" i="2"/>
  <c r="AD554" i="2"/>
  <c r="AD113" i="2"/>
  <c r="AD67" i="2"/>
  <c r="AD355" i="2"/>
  <c r="AD70" i="2"/>
  <c r="AD234" i="2"/>
  <c r="AD565" i="2"/>
  <c r="AD86" i="2"/>
  <c r="AD702" i="2"/>
  <c r="AD484" i="2"/>
  <c r="AD341" i="2"/>
  <c r="AD271" i="2"/>
  <c r="AD45" i="2"/>
  <c r="AD465" i="2"/>
  <c r="AD508" i="2"/>
  <c r="AD450" i="2"/>
  <c r="AD12" i="2"/>
  <c r="AD389" i="2"/>
  <c r="AD675" i="2"/>
  <c r="AD255" i="2"/>
  <c r="AD55" i="2"/>
  <c r="AD345" i="2"/>
  <c r="AD261" i="2"/>
  <c r="AD171" i="2"/>
  <c r="AD367" i="2"/>
  <c r="AD573" i="2"/>
  <c r="AD342" i="2"/>
  <c r="AD273" i="2"/>
  <c r="AD384" i="2"/>
  <c r="AD394" i="2"/>
  <c r="AD353" i="2"/>
  <c r="AD9" i="2"/>
  <c r="AD575" i="2"/>
  <c r="AD68" i="2"/>
  <c r="AD74" i="2"/>
  <c r="AD49" i="2"/>
  <c r="AD169" i="2"/>
  <c r="AD688" i="2"/>
  <c r="AD706" i="2"/>
  <c r="AD348" i="2"/>
  <c r="AD454" i="2"/>
  <c r="AD587" i="2"/>
  <c r="AD386" i="2"/>
  <c r="AD40" i="2"/>
  <c r="AD480" i="2"/>
  <c r="AD343" i="2"/>
  <c r="AD18" i="2"/>
  <c r="AD698" i="2"/>
  <c r="AD609" i="2"/>
  <c r="AD105" i="2"/>
  <c r="AD432" i="2"/>
  <c r="AD414" i="2"/>
  <c r="AD310" i="2"/>
  <c r="AD349" i="2"/>
  <c r="AD203" i="2"/>
  <c r="AD352" i="2"/>
  <c r="AD375" i="2"/>
  <c r="AD236" i="2"/>
  <c r="AD436" i="2"/>
  <c r="AD458" i="2"/>
  <c r="AD490" i="2"/>
  <c r="AD620" i="2"/>
  <c r="AD95" i="2"/>
  <c r="AD423" i="2"/>
  <c r="AD62" i="2"/>
  <c r="AD289" i="2"/>
  <c r="AD79" i="2"/>
  <c r="AD111" i="2"/>
  <c r="AD463" i="2"/>
  <c r="AD4" i="2"/>
  <c r="AD339" i="2"/>
  <c r="AD365" i="2"/>
  <c r="AD281" i="2"/>
  <c r="AD222" i="2"/>
  <c r="AD433" i="2"/>
  <c r="AD665" i="2"/>
  <c r="AD509" i="2"/>
  <c r="AD555" i="2"/>
  <c r="AD115" i="2"/>
  <c r="AD686" i="2"/>
  <c r="AD567" i="2"/>
  <c r="AD552" i="2"/>
  <c r="AD607" i="2"/>
  <c r="AD33" i="2"/>
  <c r="AD521" i="2"/>
  <c r="AD366" i="2"/>
  <c r="AD225" i="2"/>
  <c r="AD209" i="2"/>
  <c r="AD119" i="2"/>
  <c r="AD295" i="2"/>
  <c r="AD546" i="2"/>
  <c r="AD390" i="2"/>
  <c r="AD305" i="2"/>
  <c r="AD90" i="2"/>
  <c r="AD242" i="2"/>
  <c r="AD299" i="2"/>
  <c r="AD214" i="2"/>
  <c r="AD497" i="2"/>
  <c r="AD153" i="2"/>
  <c r="AD395" i="2"/>
  <c r="AD156" i="2"/>
  <c r="AD238" i="2"/>
  <c r="AD104" i="2"/>
  <c r="AD574" i="2"/>
  <c r="AD327" i="2"/>
  <c r="AD448" i="2"/>
  <c r="AD677" i="2"/>
  <c r="AD29" i="2"/>
  <c r="AD307" i="2"/>
  <c r="AD212" i="2"/>
  <c r="AD165" i="2"/>
  <c r="AD139" i="2"/>
  <c r="AD333" i="2"/>
  <c r="AD711" i="2"/>
  <c r="AD265" i="2"/>
  <c r="AD192" i="2"/>
  <c r="AD571" i="2"/>
  <c r="AD356" i="2"/>
  <c r="AD517" i="2"/>
  <c r="AD542" i="2"/>
  <c r="AD151" i="2"/>
  <c r="AD252" i="2"/>
  <c r="AD75" i="2"/>
  <c r="AD275" i="2"/>
  <c r="AD179" i="2"/>
  <c r="AD30" i="2"/>
  <c r="AD133" i="2"/>
  <c r="AD246" i="2"/>
  <c r="AD150" i="2"/>
  <c r="AD268" i="2"/>
  <c r="AD440" i="2"/>
  <c r="AD325" i="2"/>
  <c r="AD120" i="2"/>
  <c r="AD337" i="2"/>
  <c r="AD186" i="2"/>
  <c r="AD641" i="2"/>
  <c r="AD32" i="2"/>
  <c r="AD464" i="2"/>
  <c r="AD680" i="2"/>
  <c r="AD10" i="2"/>
  <c r="AD159" i="2"/>
  <c r="AD81" i="2"/>
  <c r="AD691" i="2"/>
  <c r="AD544" i="2"/>
  <c r="AD184" i="2"/>
  <c r="AD314" i="2"/>
  <c r="AD154" i="2"/>
  <c r="AD76" i="2"/>
  <c r="AD597" i="2"/>
  <c r="AD651" i="2"/>
  <c r="AD19" i="2"/>
  <c r="AD444" i="2"/>
  <c r="AD247" i="2"/>
  <c r="AD584" i="2"/>
  <c r="AD66" i="2"/>
  <c r="AD595" i="2"/>
  <c r="AD593" i="2"/>
  <c r="AD233" i="2"/>
  <c r="AD476" i="2"/>
  <c r="AD134" i="2"/>
  <c r="AD5" i="2"/>
  <c r="AD58" i="2"/>
  <c r="AD624" i="2"/>
  <c r="AD596" i="2"/>
  <c r="AD2" i="2"/>
  <c r="AD570" i="2"/>
  <c r="AD319" i="2"/>
  <c r="AD488" i="2"/>
  <c r="AD288" i="2"/>
  <c r="AD510" i="2"/>
  <c r="AD601" i="2"/>
  <c r="AD648" i="2"/>
  <c r="AD254" i="2"/>
  <c r="AD321" i="2"/>
  <c r="AD13" i="2"/>
  <c r="AD164" i="2"/>
  <c r="AD449" i="2"/>
  <c r="AD297" i="2"/>
  <c r="AD485" i="2"/>
  <c r="AD17" i="2"/>
  <c r="AD109" i="2"/>
  <c r="AD672" i="2"/>
  <c r="AD239" i="2"/>
  <c r="AD173" i="2"/>
  <c r="AD183" i="2"/>
  <c r="AD23" i="2"/>
  <c r="AD107" i="2"/>
  <c r="AD65" i="2"/>
  <c r="AD296" i="2"/>
  <c r="AD614" i="2"/>
  <c r="AD359" i="2"/>
  <c r="AD248" i="2"/>
  <c r="AD168" i="2"/>
  <c r="AD163" i="2"/>
  <c r="AD60" i="2"/>
  <c r="AD646" i="2"/>
  <c r="AD204" i="2"/>
  <c r="AD99" i="2"/>
  <c r="AD360" i="2"/>
  <c r="AD231" i="2"/>
  <c r="AD531" i="2"/>
  <c r="AD475" i="2"/>
  <c r="AD228" i="2"/>
  <c r="AD160" i="2"/>
  <c r="AD259" i="2"/>
  <c r="AD89" i="2"/>
  <c r="AD195" i="2"/>
  <c r="AD20" i="2"/>
  <c r="AD532" i="2"/>
  <c r="AD397" i="2"/>
  <c r="AD48" i="2"/>
  <c r="AD176" i="2"/>
  <c r="AD177" i="2"/>
  <c r="AD26" i="2"/>
  <c r="AD467" i="2"/>
  <c r="AD263" i="2"/>
  <c r="AD52" i="2"/>
  <c r="AD346" i="2"/>
  <c r="AD539" i="2"/>
  <c r="AD404" i="2"/>
  <c r="AD729" i="2"/>
  <c r="AD632" i="2"/>
  <c r="AD304" i="2"/>
  <c r="AD610" i="2"/>
  <c r="AD599" i="2"/>
  <c r="AD512" i="2"/>
  <c r="AD182" i="2"/>
  <c r="AD46" i="2"/>
  <c r="AD316" i="2"/>
  <c r="AD123" i="2"/>
  <c r="AD582" i="2"/>
  <c r="AD22" i="2"/>
  <c r="AD695" i="2"/>
  <c r="AD704" i="2"/>
  <c r="AD286" i="2"/>
  <c r="AD654" i="2"/>
  <c r="AD591" i="2"/>
  <c r="AD528" i="2"/>
  <c r="AD647" i="2"/>
  <c r="AD145" i="2"/>
  <c r="AD396" i="2"/>
  <c r="AD709" i="2"/>
  <c r="AD290" i="2"/>
  <c r="AD141" i="2"/>
  <c r="AD408" i="2"/>
  <c r="AD534" i="2"/>
  <c r="AD656" i="2"/>
  <c r="AD167" i="2"/>
  <c r="AD429" i="2"/>
  <c r="AD581" i="2"/>
  <c r="AD223" i="2"/>
  <c r="AD407" i="2"/>
  <c r="AD380" i="2"/>
  <c r="AD361" i="2"/>
  <c r="AD7" i="2"/>
  <c r="AD92" i="2"/>
  <c r="AD605" i="2"/>
  <c r="AD85" i="2"/>
  <c r="AD172" i="2"/>
  <c r="AD57" i="2"/>
  <c r="AD493" i="2"/>
  <c r="AD63" i="2"/>
  <c r="AD708" i="2"/>
  <c r="AD419" i="2"/>
  <c r="AD527" i="2"/>
  <c r="AD358" i="2"/>
  <c r="AD547" i="2"/>
  <c r="AD37" i="2"/>
  <c r="AD283" i="2"/>
  <c r="AD162" i="2"/>
  <c r="AD282" i="2"/>
  <c r="AD474" i="2"/>
  <c r="AD155" i="2"/>
  <c r="AD501" i="2"/>
  <c r="AD495" i="2"/>
  <c r="AD713" i="2"/>
  <c r="AD690" i="2"/>
  <c r="AD175" i="2"/>
  <c r="AD563" i="2"/>
  <c r="AD103" i="2"/>
  <c r="AD322" i="2"/>
  <c r="AD712" i="2"/>
  <c r="AD611" i="2"/>
  <c r="AD689" i="2"/>
  <c r="AD308" i="2"/>
  <c r="AD157" i="2"/>
  <c r="AD461" i="2"/>
  <c r="AD16" i="2"/>
  <c r="AD31" i="2"/>
  <c r="AD579" i="2"/>
  <c r="AD434" i="2"/>
  <c r="AD82" i="2"/>
  <c r="AD562" i="2"/>
  <c r="AD504" i="2"/>
  <c r="AD53" i="2"/>
  <c r="AD455" i="2"/>
  <c r="AD277" i="2"/>
  <c r="AD229" i="2"/>
  <c r="AD117" i="2"/>
  <c r="AD471" i="2"/>
  <c r="AD615" i="2"/>
  <c r="AD142" i="2"/>
  <c r="AD28" i="2"/>
  <c r="AD72" i="2"/>
  <c r="AD452" i="2"/>
  <c r="AD137" i="2"/>
  <c r="AD529" i="2"/>
  <c r="AD425" i="2"/>
  <c r="AD583" i="2"/>
  <c r="AD496" i="2"/>
  <c r="AD201" i="2"/>
  <c r="AD703" i="2"/>
  <c r="AD447" i="2"/>
  <c r="AD41" i="2"/>
  <c r="AD543" i="2"/>
  <c r="AD540" i="2"/>
  <c r="AD402" i="2"/>
  <c r="AD466" i="2"/>
  <c r="AD728" i="2"/>
  <c r="AD258" i="2"/>
  <c r="AD515" i="2"/>
  <c r="AD368" i="2"/>
  <c r="AD477" i="2"/>
  <c r="AD410" i="2"/>
  <c r="AD629" i="2"/>
  <c r="AD621" i="2"/>
  <c r="AD722" i="2"/>
  <c r="AD221" i="2"/>
  <c r="AD401" i="2"/>
  <c r="AD470" i="2"/>
  <c r="AD618" i="2"/>
  <c r="AD303" i="2"/>
  <c r="AD83" i="2"/>
  <c r="AD668" i="2"/>
  <c r="AD644" i="2"/>
  <c r="AD100" i="2"/>
  <c r="AD294" i="2"/>
  <c r="AD220" i="2"/>
  <c r="AD25" i="2"/>
  <c r="AD604" i="2"/>
  <c r="AD124" i="2"/>
  <c r="AD639" i="2"/>
  <c r="AD714" i="2"/>
  <c r="AD548" i="2"/>
  <c r="AD369" i="2"/>
  <c r="AD635" i="2"/>
  <c r="AD198" i="2"/>
  <c r="AD472" i="2"/>
  <c r="AD300" i="2"/>
  <c r="AD34" i="2"/>
  <c r="AD671" i="2"/>
  <c r="AD479" i="2"/>
  <c r="AD240" i="2"/>
  <c r="AD664" i="2"/>
  <c r="AD426" i="2"/>
  <c r="AD146" i="2"/>
  <c r="AD685" i="2"/>
  <c r="AD462" i="2"/>
  <c r="AD140" i="2"/>
  <c r="AD578" i="2"/>
  <c r="AD185" i="2"/>
  <c r="AD600" i="2"/>
  <c r="AD630" i="2"/>
  <c r="AD456" i="2"/>
  <c r="AD174" i="2"/>
  <c r="AD127" i="2"/>
  <c r="AD187" i="2"/>
  <c r="AD210" i="2"/>
  <c r="AD652" i="2"/>
  <c r="AD416" i="2"/>
  <c r="AD378" i="2"/>
  <c r="AD287" i="2"/>
  <c r="AD125" i="2"/>
  <c r="AD608" i="2"/>
  <c r="AD725" i="2"/>
  <c r="AD551" i="2"/>
  <c r="AD301" i="2"/>
  <c r="AD216" i="2"/>
  <c r="AD101" i="2"/>
  <c r="AD710" i="2"/>
  <c r="AD312" i="2"/>
  <c r="AD550" i="2"/>
  <c r="AD331" i="2"/>
  <c r="AD50" i="2"/>
  <c r="AD437" i="2"/>
  <c r="AD143" i="2"/>
  <c r="AD377" i="2"/>
  <c r="AD128" i="2"/>
  <c r="AD193" i="2"/>
  <c r="AD387" i="2"/>
  <c r="AD673" i="2"/>
  <c r="AD561" i="2"/>
  <c r="AD302" i="2"/>
  <c r="AD442" i="2"/>
  <c r="AD205" i="2"/>
  <c r="AD661" i="2"/>
  <c r="AD122" i="2"/>
  <c r="AD606" i="2"/>
  <c r="AD726" i="2"/>
  <c r="AD719" i="2"/>
  <c r="AD77" i="2"/>
  <c r="AD585" i="2"/>
  <c r="AD415" i="2"/>
  <c r="AD383" i="2"/>
  <c r="AD430" i="2"/>
  <c r="AD592" i="2"/>
  <c r="AD721" i="2"/>
  <c r="AD274" i="2"/>
  <c r="AD666" i="2"/>
  <c r="AD669" i="2"/>
  <c r="AD132" i="2"/>
  <c r="AD350" i="2"/>
  <c r="AD245" i="2"/>
  <c r="AD54" i="2"/>
  <c r="AD110" i="2"/>
  <c r="AD328" i="2"/>
  <c r="AD679" i="2"/>
  <c r="AD144" i="2"/>
  <c r="AD318" i="2"/>
  <c r="AD623" i="2"/>
  <c r="AD715" i="2"/>
  <c r="AD460" i="2"/>
  <c r="AD235" i="2"/>
  <c r="AD364" i="2"/>
  <c r="AD36" i="2"/>
  <c r="AD697" i="2"/>
  <c r="AD519" i="2"/>
  <c r="AD161" i="2"/>
  <c r="AD244" i="2"/>
  <c r="AD631" i="2"/>
  <c r="AD642" i="2"/>
  <c r="AD694" i="2"/>
  <c r="AD589" i="2"/>
  <c r="AD731" i="2"/>
  <c r="AD406" i="2"/>
  <c r="AD468" i="2"/>
  <c r="AD602" i="2"/>
  <c r="AD478" i="2"/>
  <c r="AD399" i="2"/>
  <c r="AD250" i="2"/>
  <c r="AD580" i="2"/>
  <c r="AD634" i="2"/>
  <c r="AD197" i="2"/>
  <c r="AD376" i="2"/>
  <c r="AD93" i="2"/>
  <c r="AD178" i="2"/>
  <c r="AD503" i="2"/>
  <c r="AD211" i="2"/>
  <c r="AD659" i="2"/>
  <c r="AD481" i="2"/>
  <c r="AD400" i="2"/>
  <c r="AD522" i="2"/>
  <c r="AD687" i="2"/>
  <c r="AD533" i="2"/>
  <c r="AD329" i="2"/>
  <c r="AD311" i="2"/>
  <c r="AD558" i="2"/>
  <c r="AD206" i="2"/>
  <c r="AD97" i="2"/>
  <c r="AD492" i="2"/>
  <c r="AD553" i="2"/>
  <c r="AD439" i="2"/>
  <c r="AD525" i="2"/>
  <c r="AD219" i="2"/>
  <c r="AD129" i="2"/>
  <c r="AD418" i="2"/>
  <c r="AD718" i="2"/>
  <c r="AD724" i="2"/>
  <c r="AD559" i="2"/>
  <c r="AD424" i="2"/>
  <c r="AD681" i="2"/>
  <c r="AD373" i="2"/>
  <c r="AD388" i="2"/>
  <c r="AD298" i="2"/>
  <c r="AD622" i="2"/>
  <c r="AD603" i="2"/>
  <c r="AD257" i="2"/>
  <c r="AD336" i="2"/>
  <c r="AD338" i="2"/>
  <c r="AD598" i="2"/>
  <c r="AD700" i="2"/>
  <c r="AD576" i="2"/>
  <c r="AD594" i="2"/>
  <c r="AD586" i="2"/>
  <c r="AD636" i="2"/>
  <c r="AD705" i="2"/>
  <c r="AD667" i="2"/>
  <c r="AD514" i="2"/>
  <c r="AD674" i="2"/>
  <c r="AD626" i="2"/>
  <c r="AD398" i="2"/>
  <c r="AD499" i="2"/>
  <c r="AD372" i="2"/>
  <c r="AD653" i="2"/>
  <c r="AD676" i="2"/>
  <c r="AD459" i="2"/>
  <c r="AD556" i="2"/>
  <c r="AD692" i="2"/>
  <c r="AD699" i="2"/>
  <c r="AD670" i="2"/>
  <c r="AD723" i="2"/>
  <c r="AD707" i="2"/>
  <c r="AD693" i="2"/>
  <c r="AD638" i="2"/>
  <c r="AD701" i="2"/>
  <c r="AD717" i="2"/>
  <c r="AD720" i="2"/>
  <c r="AD727" i="2"/>
  <c r="AD730" i="2"/>
  <c r="AD678" i="2"/>
  <c r="AC628" i="2"/>
  <c r="AC590" i="2"/>
  <c r="AC627" i="2"/>
  <c r="AC80" i="2"/>
  <c r="AC335" i="2"/>
  <c r="AC420" i="2"/>
  <c r="AC422" i="2"/>
  <c r="AC526" i="2"/>
  <c r="AC320" i="2"/>
  <c r="AC537" i="2"/>
  <c r="AC392" i="2"/>
  <c r="AC457" i="2"/>
  <c r="AC158" i="2"/>
  <c r="AC682" i="2"/>
  <c r="AC130" i="2"/>
  <c r="AC491" i="2"/>
  <c r="AC330" i="2"/>
  <c r="AC486" i="2"/>
  <c r="AC38" i="2"/>
  <c r="AC660" i="2"/>
  <c r="AC443" i="2"/>
  <c r="AC382" i="2"/>
  <c r="AC370" i="2"/>
  <c r="AC51" i="2"/>
  <c r="AC572" i="2"/>
  <c r="AC207" i="2"/>
  <c r="AC619" i="2"/>
  <c r="AC230" i="2"/>
  <c r="AC309" i="2"/>
  <c r="AC588" i="2"/>
  <c r="AC645" i="2"/>
  <c r="AC371" i="2"/>
  <c r="AC61" i="2"/>
  <c r="AC569" i="2"/>
  <c r="AC3" i="2"/>
  <c r="AC69" i="2"/>
  <c r="AC405" i="2"/>
  <c r="AC557" i="2"/>
  <c r="AC194" i="2"/>
  <c r="AC84" i="2"/>
  <c r="AC326" i="2"/>
  <c r="AC202" i="2"/>
  <c r="AC500" i="2"/>
  <c r="AC385" i="2"/>
  <c r="AC536" i="2"/>
  <c r="AC73" i="2"/>
  <c r="AC188" i="2"/>
  <c r="AC108" i="2"/>
  <c r="AC237" i="2"/>
  <c r="AC292" i="2"/>
  <c r="AC453" i="2"/>
  <c r="AC409" i="2"/>
  <c r="AC138" i="2"/>
  <c r="AC88" i="2"/>
  <c r="AC293" i="2"/>
  <c r="AC498" i="2"/>
  <c r="AC412" i="2"/>
  <c r="AC135" i="2"/>
  <c r="AC577" i="2"/>
  <c r="AC227" i="2"/>
  <c r="AC469" i="2"/>
  <c r="AC317" i="2"/>
  <c r="AC213" i="2"/>
  <c r="AC278" i="2"/>
  <c r="AC332" i="2"/>
  <c r="AC114" i="2"/>
  <c r="AC118" i="2"/>
  <c r="AC473" i="2"/>
  <c r="AC374" i="2"/>
  <c r="AC428" i="2"/>
  <c r="AC391" i="2"/>
  <c r="AC78" i="2"/>
  <c r="AC249" i="2"/>
  <c r="AC116" i="2"/>
  <c r="AC270" i="2"/>
  <c r="AC431" i="2"/>
  <c r="AC347" i="2"/>
  <c r="AC112" i="2"/>
  <c r="AC403" i="2"/>
  <c r="AC613" i="2"/>
  <c r="AC226" i="2"/>
  <c r="AC520" i="2"/>
  <c r="AC256" i="2"/>
  <c r="AC511" i="2"/>
  <c r="AC199" i="2"/>
  <c r="AC42" i="2"/>
  <c r="AC446" i="2"/>
  <c r="AC136" i="2"/>
  <c r="AC166" i="2"/>
  <c r="AC684" i="2"/>
  <c r="AC306" i="2"/>
  <c r="AC232" i="2"/>
  <c r="AC324" i="2"/>
  <c r="AC506" i="2"/>
  <c r="AC441" i="2"/>
  <c r="AC315" i="2"/>
  <c r="AC8" i="2"/>
  <c r="AC15" i="2"/>
  <c r="AC96" i="2"/>
  <c r="AC617" i="2"/>
  <c r="AC64" i="2"/>
  <c r="AC102" i="2"/>
  <c r="AC71" i="2"/>
  <c r="AC313" i="2"/>
  <c r="AC381" i="2"/>
  <c r="AC421" i="2"/>
  <c r="AC106" i="2"/>
  <c r="AC334" i="2"/>
  <c r="AC181" i="2"/>
  <c r="AC663" i="2"/>
  <c r="AC269" i="2"/>
  <c r="AC189" i="2"/>
  <c r="AC59" i="2"/>
  <c r="AC94" i="2"/>
  <c r="AC489" i="2"/>
  <c r="AC362" i="2"/>
  <c r="AC518" i="2"/>
  <c r="J115" i="3" s="1"/>
  <c r="AC215" i="2"/>
  <c r="AC417" i="2"/>
  <c r="AC152" i="2"/>
  <c r="AC190" i="2"/>
  <c r="AC637" i="2"/>
  <c r="AC27" i="2"/>
  <c r="AC43" i="2"/>
  <c r="AC340" i="2"/>
  <c r="AC276" i="2"/>
  <c r="AC98" i="2"/>
  <c r="AC208" i="2"/>
  <c r="AC393" i="2"/>
  <c r="AC44" i="2"/>
  <c r="AC243" i="2"/>
  <c r="AC14" i="2"/>
  <c r="AC696" i="2"/>
  <c r="AC357" i="2"/>
  <c r="AC657" i="2"/>
  <c r="AC683" i="2"/>
  <c r="AC411" i="2"/>
  <c r="AC363" i="2"/>
  <c r="AC530" i="2"/>
  <c r="AC279" i="2"/>
  <c r="AC260" i="2"/>
  <c r="AC716" i="2"/>
  <c r="AC262" i="2"/>
  <c r="AC251" i="2"/>
  <c r="AC655" i="2"/>
  <c r="AC291" i="2"/>
  <c r="AC344" i="2"/>
  <c r="AC272" i="2"/>
  <c r="AC218" i="2"/>
  <c r="AC323" i="2"/>
  <c r="AC180" i="2"/>
  <c r="AC147" i="2"/>
  <c r="AC148" i="2"/>
  <c r="AC505" i="2"/>
  <c r="AC217" i="2"/>
  <c r="AC11" i="2"/>
  <c r="AC379" i="2"/>
  <c r="AC564" i="2"/>
  <c r="AC354" i="2"/>
  <c r="AC121" i="2"/>
  <c r="AC224" i="2"/>
  <c r="AC191" i="2"/>
  <c r="AC513" i="2"/>
  <c r="AC507" i="2"/>
  <c r="AC524" i="2"/>
  <c r="AC451" i="2"/>
  <c r="AC21" i="2"/>
  <c r="AC487" i="2"/>
  <c r="AC566" i="2"/>
  <c r="AC643" i="2"/>
  <c r="AC535" i="2"/>
  <c r="AC640" i="2"/>
  <c r="AC545" i="2"/>
  <c r="AC267" i="2"/>
  <c r="AC658" i="2"/>
  <c r="AC560" i="2"/>
  <c r="AC649" i="2"/>
  <c r="AC482" i="2"/>
  <c r="AC285" i="2"/>
  <c r="AC612" i="2"/>
  <c r="AC241" i="2"/>
  <c r="AC351" i="2"/>
  <c r="AC280" i="2"/>
  <c r="AC633" i="2"/>
  <c r="AC39" i="2"/>
  <c r="AC170" i="2"/>
  <c r="AC538" i="2"/>
  <c r="AC200" i="2"/>
  <c r="AC625" i="2"/>
  <c r="AC616" i="2"/>
  <c r="AC126" i="2"/>
  <c r="AC549" i="2"/>
  <c r="AC264" i="2"/>
  <c r="AC502" i="2"/>
  <c r="AC131" i="2"/>
  <c r="AC650" i="2"/>
  <c r="AC413" i="2"/>
  <c r="AC284" i="2"/>
  <c r="AC35" i="2"/>
  <c r="AC24" i="2"/>
  <c r="AC568" i="2"/>
  <c r="AC266" i="2"/>
  <c r="AC662" i="2"/>
  <c r="AC87" i="2"/>
  <c r="AC541" i="2"/>
  <c r="AC6" i="2"/>
  <c r="AC523" i="2"/>
  <c r="AC47" i="2"/>
  <c r="AC253" i="2"/>
  <c r="AC91" i="2"/>
  <c r="AC445" i="2"/>
  <c r="AC483" i="2"/>
  <c r="AC435" i="2"/>
  <c r="AC56" i="2"/>
  <c r="AC149" i="2"/>
  <c r="AC516" i="2"/>
  <c r="AC427" i="2"/>
  <c r="AC196" i="2"/>
  <c r="AC494" i="2"/>
  <c r="AC438" i="2"/>
  <c r="AC554" i="2"/>
  <c r="AC113" i="2"/>
  <c r="AC67" i="2"/>
  <c r="AC355" i="2"/>
  <c r="AC70" i="2"/>
  <c r="AC234" i="2"/>
  <c r="AC565" i="2"/>
  <c r="AC86" i="2"/>
  <c r="AC702" i="2"/>
  <c r="AC484" i="2"/>
  <c r="AC341" i="2"/>
  <c r="AC271" i="2"/>
  <c r="AC45" i="2"/>
  <c r="AC465" i="2"/>
  <c r="AC508" i="2"/>
  <c r="AC450" i="2"/>
  <c r="AC12" i="2"/>
  <c r="AC389" i="2"/>
  <c r="AC675" i="2"/>
  <c r="AC255" i="2"/>
  <c r="AC55" i="2"/>
  <c r="AC345" i="2"/>
  <c r="AC261" i="2"/>
  <c r="AC171" i="2"/>
  <c r="AC367" i="2"/>
  <c r="AC573" i="2"/>
  <c r="AC342" i="2"/>
  <c r="AC273" i="2"/>
  <c r="AC384" i="2"/>
  <c r="AC394" i="2"/>
  <c r="AC353" i="2"/>
  <c r="AC9" i="2"/>
  <c r="AC575" i="2"/>
  <c r="AC68" i="2"/>
  <c r="AC74" i="2"/>
  <c r="AC49" i="2"/>
  <c r="AC169" i="2"/>
  <c r="AC688" i="2"/>
  <c r="AC706" i="2"/>
  <c r="AC348" i="2"/>
  <c r="AC454" i="2"/>
  <c r="AC587" i="2"/>
  <c r="AC386" i="2"/>
  <c r="AC40" i="2"/>
  <c r="AC480" i="2"/>
  <c r="AC343" i="2"/>
  <c r="AC18" i="2"/>
  <c r="AC698" i="2"/>
  <c r="AC609" i="2"/>
  <c r="AC105" i="2"/>
  <c r="AC432" i="2"/>
  <c r="AC414" i="2"/>
  <c r="AC310" i="2"/>
  <c r="AC349" i="2"/>
  <c r="AC203" i="2"/>
  <c r="AC352" i="2"/>
  <c r="AC375" i="2"/>
  <c r="AC236" i="2"/>
  <c r="AC436" i="2"/>
  <c r="AC458" i="2"/>
  <c r="AC490" i="2"/>
  <c r="AC620" i="2"/>
  <c r="AC95" i="2"/>
  <c r="AC423" i="2"/>
  <c r="AC62" i="2"/>
  <c r="AC289" i="2"/>
  <c r="AC79" i="2"/>
  <c r="AC111" i="2"/>
  <c r="AC463" i="2"/>
  <c r="AC4" i="2"/>
  <c r="AC339" i="2"/>
  <c r="AC365" i="2"/>
  <c r="AC281" i="2"/>
  <c r="AC222" i="2"/>
  <c r="AC433" i="2"/>
  <c r="AC665" i="2"/>
  <c r="AC509" i="2"/>
  <c r="AC555" i="2"/>
  <c r="AC115" i="2"/>
  <c r="AC686" i="2"/>
  <c r="AC567" i="2"/>
  <c r="AC552" i="2"/>
  <c r="AC607" i="2"/>
  <c r="AC33" i="2"/>
  <c r="AC521" i="2"/>
  <c r="AC366" i="2"/>
  <c r="AC225" i="2"/>
  <c r="AC209" i="2"/>
  <c r="AC119" i="2"/>
  <c r="AC295" i="2"/>
  <c r="AC546" i="2"/>
  <c r="AC390" i="2"/>
  <c r="AC305" i="2"/>
  <c r="AC90" i="2"/>
  <c r="AC242" i="2"/>
  <c r="AC299" i="2"/>
  <c r="AC214" i="2"/>
  <c r="AC497" i="2"/>
  <c r="AC153" i="2"/>
  <c r="AC395" i="2"/>
  <c r="AC156" i="2"/>
  <c r="AC238" i="2"/>
  <c r="AC104" i="2"/>
  <c r="AC574" i="2"/>
  <c r="AC327" i="2"/>
  <c r="AC448" i="2"/>
  <c r="AC677" i="2"/>
  <c r="AC29" i="2"/>
  <c r="AC307" i="2"/>
  <c r="AC212" i="2"/>
  <c r="AC165" i="2"/>
  <c r="AC139" i="2"/>
  <c r="AC333" i="2"/>
  <c r="AC711" i="2"/>
  <c r="AC265" i="2"/>
  <c r="AC192" i="2"/>
  <c r="AC571" i="2"/>
  <c r="AC356" i="2"/>
  <c r="AC517" i="2"/>
  <c r="AC542" i="2"/>
  <c r="AC151" i="2"/>
  <c r="AC252" i="2"/>
  <c r="AC75" i="2"/>
  <c r="AC275" i="2"/>
  <c r="AC179" i="2"/>
  <c r="AC30" i="2"/>
  <c r="AC133" i="2"/>
  <c r="AC246" i="2"/>
  <c r="AC150" i="2"/>
  <c r="AC268" i="2"/>
  <c r="AC440" i="2"/>
  <c r="AC325" i="2"/>
  <c r="AC120" i="2"/>
  <c r="AC337" i="2"/>
  <c r="AC186" i="2"/>
  <c r="AC641" i="2"/>
  <c r="AC32" i="2"/>
  <c r="AC464" i="2"/>
  <c r="AC680" i="2"/>
  <c r="AC10" i="2"/>
  <c r="AC159" i="2"/>
  <c r="AC81" i="2"/>
  <c r="AC691" i="2"/>
  <c r="AC544" i="2"/>
  <c r="AC184" i="2"/>
  <c r="AC314" i="2"/>
  <c r="AC154" i="2"/>
  <c r="AC76" i="2"/>
  <c r="AC597" i="2"/>
  <c r="AC651" i="2"/>
  <c r="AC19" i="2"/>
  <c r="AC444" i="2"/>
  <c r="AC247" i="2"/>
  <c r="AC584" i="2"/>
  <c r="AC66" i="2"/>
  <c r="AC595" i="2"/>
  <c r="AC593" i="2"/>
  <c r="AC233" i="2"/>
  <c r="AC476" i="2"/>
  <c r="AC134" i="2"/>
  <c r="AC5" i="2"/>
  <c r="AC58" i="2"/>
  <c r="AC624" i="2"/>
  <c r="AC596" i="2"/>
  <c r="AC2" i="2"/>
  <c r="AC570" i="2"/>
  <c r="AC319" i="2"/>
  <c r="AC488" i="2"/>
  <c r="AC288" i="2"/>
  <c r="AC510" i="2"/>
  <c r="AC601" i="2"/>
  <c r="AC648" i="2"/>
  <c r="AC254" i="2"/>
  <c r="AC321" i="2"/>
  <c r="AC13" i="2"/>
  <c r="AC164" i="2"/>
  <c r="AC449" i="2"/>
  <c r="AC297" i="2"/>
  <c r="AC485" i="2"/>
  <c r="AC17" i="2"/>
  <c r="AC109" i="2"/>
  <c r="AC672" i="2"/>
  <c r="AC239" i="2"/>
  <c r="AC173" i="2"/>
  <c r="AC183" i="2"/>
  <c r="AC23" i="2"/>
  <c r="AC107" i="2"/>
  <c r="AC65" i="2"/>
  <c r="AC296" i="2"/>
  <c r="AC614" i="2"/>
  <c r="AC359" i="2"/>
  <c r="AC248" i="2"/>
  <c r="AC168" i="2"/>
  <c r="AC163" i="2"/>
  <c r="AC60" i="2"/>
  <c r="AC646" i="2"/>
  <c r="AC204" i="2"/>
  <c r="AC99" i="2"/>
  <c r="AC360" i="2"/>
  <c r="AC231" i="2"/>
  <c r="AC531" i="2"/>
  <c r="AC475" i="2"/>
  <c r="AC228" i="2"/>
  <c r="AC160" i="2"/>
  <c r="AC259" i="2"/>
  <c r="AC89" i="2"/>
  <c r="AC195" i="2"/>
  <c r="AC20" i="2"/>
  <c r="AC532" i="2"/>
  <c r="AC397" i="2"/>
  <c r="AC48" i="2"/>
  <c r="AC176" i="2"/>
  <c r="AC177" i="2"/>
  <c r="AC26" i="2"/>
  <c r="AC467" i="2"/>
  <c r="AC263" i="2"/>
  <c r="AC52" i="2"/>
  <c r="AC346" i="2"/>
  <c r="AC539" i="2"/>
  <c r="AC404" i="2"/>
  <c r="AC729" i="2"/>
  <c r="AC632" i="2"/>
  <c r="AC304" i="2"/>
  <c r="AC610" i="2"/>
  <c r="AC599" i="2"/>
  <c r="AC512" i="2"/>
  <c r="AC182" i="2"/>
  <c r="AC46" i="2"/>
  <c r="AC316" i="2"/>
  <c r="AC123" i="2"/>
  <c r="AC582" i="2"/>
  <c r="AC22" i="2"/>
  <c r="AC695" i="2"/>
  <c r="AC704" i="2"/>
  <c r="AC286" i="2"/>
  <c r="AC654" i="2"/>
  <c r="AC591" i="2"/>
  <c r="AC528" i="2"/>
  <c r="AC647" i="2"/>
  <c r="AC145" i="2"/>
  <c r="AC396" i="2"/>
  <c r="AC709" i="2"/>
  <c r="AC290" i="2"/>
  <c r="AC141" i="2"/>
  <c r="AC408" i="2"/>
  <c r="AC534" i="2"/>
  <c r="AC656" i="2"/>
  <c r="AC167" i="2"/>
  <c r="AC429" i="2"/>
  <c r="AC581" i="2"/>
  <c r="AC223" i="2"/>
  <c r="AC407" i="2"/>
  <c r="AC380" i="2"/>
  <c r="AC361" i="2"/>
  <c r="AC7" i="2"/>
  <c r="AC92" i="2"/>
  <c r="AC605" i="2"/>
  <c r="AC85" i="2"/>
  <c r="AC172" i="2"/>
  <c r="AC57" i="2"/>
  <c r="AC493" i="2"/>
  <c r="AC63" i="2"/>
  <c r="AC708" i="2"/>
  <c r="AC419" i="2"/>
  <c r="AC527" i="2"/>
  <c r="AC358" i="2"/>
  <c r="AC547" i="2"/>
  <c r="AC37" i="2"/>
  <c r="AC283" i="2"/>
  <c r="AC162" i="2"/>
  <c r="AC282" i="2"/>
  <c r="AC474" i="2"/>
  <c r="AC155" i="2"/>
  <c r="AC501" i="2"/>
  <c r="AC495" i="2"/>
  <c r="AC713" i="2"/>
  <c r="AC690" i="2"/>
  <c r="AC175" i="2"/>
  <c r="AC563" i="2"/>
  <c r="AC103" i="2"/>
  <c r="AC322" i="2"/>
  <c r="AC712" i="2"/>
  <c r="AC611" i="2"/>
  <c r="AC689" i="2"/>
  <c r="AC308" i="2"/>
  <c r="AC157" i="2"/>
  <c r="AC461" i="2"/>
  <c r="AC16" i="2"/>
  <c r="AC31" i="2"/>
  <c r="AC579" i="2"/>
  <c r="AC434" i="2"/>
  <c r="AC82" i="2"/>
  <c r="AC562" i="2"/>
  <c r="AC504" i="2"/>
  <c r="AC53" i="2"/>
  <c r="AC455" i="2"/>
  <c r="AC277" i="2"/>
  <c r="AC229" i="2"/>
  <c r="AC117" i="2"/>
  <c r="AC471" i="2"/>
  <c r="AC615" i="2"/>
  <c r="AC142" i="2"/>
  <c r="AC28" i="2"/>
  <c r="AC72" i="2"/>
  <c r="AC452" i="2"/>
  <c r="AC137" i="2"/>
  <c r="AC529" i="2"/>
  <c r="AC425" i="2"/>
  <c r="AC583" i="2"/>
  <c r="AC496" i="2"/>
  <c r="AC201" i="2"/>
  <c r="AC703" i="2"/>
  <c r="AC447" i="2"/>
  <c r="AC41" i="2"/>
  <c r="AC543" i="2"/>
  <c r="AC540" i="2"/>
  <c r="AC402" i="2"/>
  <c r="AC466" i="2"/>
  <c r="AC728" i="2"/>
  <c r="AC258" i="2"/>
  <c r="AC515" i="2"/>
  <c r="AC368" i="2"/>
  <c r="AC477" i="2"/>
  <c r="AC410" i="2"/>
  <c r="AC629" i="2"/>
  <c r="AC621" i="2"/>
  <c r="AC722" i="2"/>
  <c r="AC221" i="2"/>
  <c r="AC401" i="2"/>
  <c r="AC470" i="2"/>
  <c r="AC618" i="2"/>
  <c r="AC303" i="2"/>
  <c r="AC83" i="2"/>
  <c r="AC668" i="2"/>
  <c r="AC644" i="2"/>
  <c r="AC100" i="2"/>
  <c r="AC294" i="2"/>
  <c r="AC220" i="2"/>
  <c r="AC25" i="2"/>
  <c r="AC604" i="2"/>
  <c r="AC124" i="2"/>
  <c r="AC639" i="2"/>
  <c r="AC714" i="2"/>
  <c r="AC548" i="2"/>
  <c r="AC369" i="2"/>
  <c r="AC635" i="2"/>
  <c r="AC198" i="2"/>
  <c r="AC472" i="2"/>
  <c r="AC300" i="2"/>
  <c r="AC34" i="2"/>
  <c r="AC671" i="2"/>
  <c r="AC479" i="2"/>
  <c r="AC240" i="2"/>
  <c r="AC664" i="2"/>
  <c r="AC426" i="2"/>
  <c r="AC146" i="2"/>
  <c r="AC685" i="2"/>
  <c r="AC462" i="2"/>
  <c r="AC140" i="2"/>
  <c r="AC578" i="2"/>
  <c r="AC185" i="2"/>
  <c r="AC600" i="2"/>
  <c r="AC630" i="2"/>
  <c r="AC456" i="2"/>
  <c r="AC174" i="2"/>
  <c r="AC127" i="2"/>
  <c r="AC187" i="2"/>
  <c r="AC210" i="2"/>
  <c r="AC652" i="2"/>
  <c r="AC416" i="2"/>
  <c r="AC378" i="2"/>
  <c r="AC287" i="2"/>
  <c r="AC125" i="2"/>
  <c r="AC608" i="2"/>
  <c r="AC725" i="2"/>
  <c r="AC551" i="2"/>
  <c r="AC301" i="2"/>
  <c r="AC216" i="2"/>
  <c r="AC101" i="2"/>
  <c r="AC710" i="2"/>
  <c r="AC312" i="2"/>
  <c r="AC550" i="2"/>
  <c r="AC331" i="2"/>
  <c r="AC50" i="2"/>
  <c r="AC437" i="2"/>
  <c r="AC143" i="2"/>
  <c r="AC377" i="2"/>
  <c r="AC128" i="2"/>
  <c r="AC193" i="2"/>
  <c r="AC387" i="2"/>
  <c r="AC673" i="2"/>
  <c r="AC561" i="2"/>
  <c r="AC302" i="2"/>
  <c r="AC442" i="2"/>
  <c r="AC205" i="2"/>
  <c r="AC661" i="2"/>
  <c r="AC122" i="2"/>
  <c r="AC606" i="2"/>
  <c r="AC726" i="2"/>
  <c r="AC719" i="2"/>
  <c r="AC77" i="2"/>
  <c r="AC585" i="2"/>
  <c r="AC415" i="2"/>
  <c r="AC383" i="2"/>
  <c r="AC430" i="2"/>
  <c r="AC592" i="2"/>
  <c r="AC721" i="2"/>
  <c r="AC274" i="2"/>
  <c r="AC666" i="2"/>
  <c r="AC669" i="2"/>
  <c r="AC132" i="2"/>
  <c r="AC350" i="2"/>
  <c r="AC245" i="2"/>
  <c r="AC54" i="2"/>
  <c r="AC110" i="2"/>
  <c r="AC328" i="2"/>
  <c r="AC679" i="2"/>
  <c r="AC144" i="2"/>
  <c r="AC318" i="2"/>
  <c r="AC623" i="2"/>
  <c r="AC715" i="2"/>
  <c r="AC460" i="2"/>
  <c r="AC235" i="2"/>
  <c r="AC364" i="2"/>
  <c r="AC36" i="2"/>
  <c r="AC697" i="2"/>
  <c r="AC519" i="2"/>
  <c r="AC161" i="2"/>
  <c r="AC244" i="2"/>
  <c r="AC631" i="2"/>
  <c r="AC642" i="2"/>
  <c r="AC694" i="2"/>
  <c r="AC589" i="2"/>
  <c r="AC731" i="2"/>
  <c r="AC406" i="2"/>
  <c r="AC468" i="2"/>
  <c r="AC602" i="2"/>
  <c r="AC478" i="2"/>
  <c r="AC399" i="2"/>
  <c r="AC250" i="2"/>
  <c r="AC580" i="2"/>
  <c r="AC634" i="2"/>
  <c r="AC197" i="2"/>
  <c r="AC376" i="2"/>
  <c r="AC93" i="2"/>
  <c r="AC178" i="2"/>
  <c r="AC503" i="2"/>
  <c r="AC211" i="2"/>
  <c r="AC659" i="2"/>
  <c r="AC481" i="2"/>
  <c r="AC400" i="2"/>
  <c r="AC522" i="2"/>
  <c r="AC687" i="2"/>
  <c r="AC533" i="2"/>
  <c r="AC329" i="2"/>
  <c r="AC311" i="2"/>
  <c r="AC558" i="2"/>
  <c r="AC206" i="2"/>
  <c r="AC97" i="2"/>
  <c r="AC492" i="2"/>
  <c r="AC553" i="2"/>
  <c r="AC439" i="2"/>
  <c r="AC525" i="2"/>
  <c r="AC219" i="2"/>
  <c r="AC129" i="2"/>
  <c r="AC418" i="2"/>
  <c r="AC718" i="2"/>
  <c r="AC724" i="2"/>
  <c r="AC559" i="2"/>
  <c r="AC424" i="2"/>
  <c r="AC681" i="2"/>
  <c r="AC373" i="2"/>
  <c r="AC388" i="2"/>
  <c r="AC298" i="2"/>
  <c r="AC622" i="2"/>
  <c r="AC603" i="2"/>
  <c r="AC257" i="2"/>
  <c r="AC336" i="2"/>
  <c r="AC338" i="2"/>
  <c r="AC598" i="2"/>
  <c r="AC700" i="2"/>
  <c r="AC576" i="2"/>
  <c r="AC594" i="2"/>
  <c r="AC586" i="2"/>
  <c r="AC636" i="2"/>
  <c r="AC705" i="2"/>
  <c r="AC667" i="2"/>
  <c r="AC514" i="2"/>
  <c r="AC674" i="2"/>
  <c r="AC626" i="2"/>
  <c r="AC398" i="2"/>
  <c r="AC499" i="2"/>
  <c r="AC372" i="2"/>
  <c r="AC653" i="2"/>
  <c r="AC676" i="2"/>
  <c r="AC459" i="2"/>
  <c r="AC556" i="2"/>
  <c r="AC692" i="2"/>
  <c r="AC699" i="2"/>
  <c r="AC670" i="2"/>
  <c r="AC723" i="2"/>
  <c r="AC707" i="2"/>
  <c r="AC693" i="2"/>
  <c r="AC638" i="2"/>
  <c r="AC701" i="2"/>
  <c r="AC717" i="2"/>
  <c r="AC720" i="2"/>
  <c r="AC727" i="2"/>
  <c r="AC730" i="2"/>
  <c r="AC678" i="2"/>
  <c r="U628" i="2"/>
  <c r="U590" i="2"/>
  <c r="U627" i="2"/>
  <c r="U80" i="2"/>
  <c r="U335" i="2"/>
  <c r="U420" i="2"/>
  <c r="U422" i="2"/>
  <c r="U526" i="2"/>
  <c r="U320" i="2"/>
  <c r="U537" i="2"/>
  <c r="U392" i="2"/>
  <c r="U457" i="2"/>
  <c r="U158" i="2"/>
  <c r="U682" i="2"/>
  <c r="U130" i="2"/>
  <c r="U491" i="2"/>
  <c r="U330" i="2"/>
  <c r="U486" i="2"/>
  <c r="U38" i="2"/>
  <c r="U660" i="2"/>
  <c r="U443" i="2"/>
  <c r="U382" i="2"/>
  <c r="U370" i="2"/>
  <c r="U51" i="2"/>
  <c r="U572" i="2"/>
  <c r="U207" i="2"/>
  <c r="U619" i="2"/>
  <c r="U230" i="2"/>
  <c r="U309" i="2"/>
  <c r="U588" i="2"/>
  <c r="U645" i="2"/>
  <c r="U371" i="2"/>
  <c r="U61" i="2"/>
  <c r="U569" i="2"/>
  <c r="U3" i="2"/>
  <c r="U69" i="2"/>
  <c r="U405" i="2"/>
  <c r="U557" i="2"/>
  <c r="U194" i="2"/>
  <c r="U84" i="2"/>
  <c r="U326" i="2"/>
  <c r="U202" i="2"/>
  <c r="U500" i="2"/>
  <c r="U385" i="2"/>
  <c r="U536" i="2"/>
  <c r="U73" i="2"/>
  <c r="U188" i="2"/>
  <c r="U108" i="2"/>
  <c r="U237" i="2"/>
  <c r="U292" i="2"/>
  <c r="U453" i="2"/>
  <c r="U409" i="2"/>
  <c r="U138" i="2"/>
  <c r="U88" i="2"/>
  <c r="U293" i="2"/>
  <c r="U498" i="2"/>
  <c r="U412" i="2"/>
  <c r="U135" i="2"/>
  <c r="U577" i="2"/>
  <c r="U227" i="2"/>
  <c r="U469" i="2"/>
  <c r="U317" i="2"/>
  <c r="U213" i="2"/>
  <c r="U278" i="2"/>
  <c r="U332" i="2"/>
  <c r="U114" i="2"/>
  <c r="U118" i="2"/>
  <c r="U473" i="2"/>
  <c r="U374" i="2"/>
  <c r="U428" i="2"/>
  <c r="U391" i="2"/>
  <c r="U78" i="2"/>
  <c r="U249" i="2"/>
  <c r="U116" i="2"/>
  <c r="U270" i="2"/>
  <c r="U431" i="2"/>
  <c r="U347" i="2"/>
  <c r="U112" i="2"/>
  <c r="U403" i="2"/>
  <c r="U613" i="2"/>
  <c r="U226" i="2"/>
  <c r="U520" i="2"/>
  <c r="U256" i="2"/>
  <c r="U511" i="2"/>
  <c r="U199" i="2"/>
  <c r="U42" i="2"/>
  <c r="U446" i="2"/>
  <c r="U136" i="2"/>
  <c r="U166" i="2"/>
  <c r="U684" i="2"/>
  <c r="U306" i="2"/>
  <c r="U232" i="2"/>
  <c r="U324" i="2"/>
  <c r="U506" i="2"/>
  <c r="U441" i="2"/>
  <c r="U315" i="2"/>
  <c r="U8" i="2"/>
  <c r="U15" i="2"/>
  <c r="U96" i="2"/>
  <c r="U617" i="2"/>
  <c r="U64" i="2"/>
  <c r="U102" i="2"/>
  <c r="U71" i="2"/>
  <c r="U313" i="2"/>
  <c r="U381" i="2"/>
  <c r="U421" i="2"/>
  <c r="U106" i="2"/>
  <c r="U334" i="2"/>
  <c r="U181" i="2"/>
  <c r="U663" i="2"/>
  <c r="U269" i="2"/>
  <c r="U189" i="2"/>
  <c r="U59" i="2"/>
  <c r="U94" i="2"/>
  <c r="U489" i="2"/>
  <c r="U362" i="2"/>
  <c r="U518" i="2"/>
  <c r="U215" i="2"/>
  <c r="U417" i="2"/>
  <c r="U152" i="2"/>
  <c r="U190" i="2"/>
  <c r="U637" i="2"/>
  <c r="U27" i="2"/>
  <c r="U43" i="2"/>
  <c r="U340" i="2"/>
  <c r="U276" i="2"/>
  <c r="U98" i="2"/>
  <c r="U208" i="2"/>
  <c r="U393" i="2"/>
  <c r="U44" i="2"/>
  <c r="U243" i="2"/>
  <c r="U14" i="2"/>
  <c r="U696" i="2"/>
  <c r="U357" i="2"/>
  <c r="U657" i="2"/>
  <c r="U683" i="2"/>
  <c r="U411" i="2"/>
  <c r="U363" i="2"/>
  <c r="U530" i="2"/>
  <c r="U279" i="2"/>
  <c r="U260" i="2"/>
  <c r="U716" i="2"/>
  <c r="U262" i="2"/>
  <c r="U251" i="2"/>
  <c r="U655" i="2"/>
  <c r="U291" i="2"/>
  <c r="U344" i="2"/>
  <c r="U272" i="2"/>
  <c r="U218" i="2"/>
  <c r="U323" i="2"/>
  <c r="U180" i="2"/>
  <c r="U147" i="2"/>
  <c r="U148" i="2"/>
  <c r="U505" i="2"/>
  <c r="U217" i="2"/>
  <c r="U11" i="2"/>
  <c r="U379" i="2"/>
  <c r="U564" i="2"/>
  <c r="U354" i="2"/>
  <c r="U121" i="2"/>
  <c r="U224" i="2"/>
  <c r="U191" i="2"/>
  <c r="U513" i="2"/>
  <c r="U507" i="2"/>
  <c r="U524" i="2"/>
  <c r="U451" i="2"/>
  <c r="U21" i="2"/>
  <c r="U487" i="2"/>
  <c r="U566" i="2"/>
  <c r="U643" i="2"/>
  <c r="U535" i="2"/>
  <c r="U640" i="2"/>
  <c r="U545" i="2"/>
  <c r="U267" i="2"/>
  <c r="U658" i="2"/>
  <c r="U560" i="2"/>
  <c r="U649" i="2"/>
  <c r="U482" i="2"/>
  <c r="U285" i="2"/>
  <c r="U612" i="2"/>
  <c r="U241" i="2"/>
  <c r="U351" i="2"/>
  <c r="U280" i="2"/>
  <c r="U633" i="2"/>
  <c r="U39" i="2"/>
  <c r="U170" i="2"/>
  <c r="U538" i="2"/>
  <c r="U200" i="2"/>
  <c r="U625" i="2"/>
  <c r="U616" i="2"/>
  <c r="U126" i="2"/>
  <c r="U549" i="2"/>
  <c r="U264" i="2"/>
  <c r="U502" i="2"/>
  <c r="U131" i="2"/>
  <c r="U650" i="2"/>
  <c r="U413" i="2"/>
  <c r="U284" i="2"/>
  <c r="U35" i="2"/>
  <c r="U24" i="2"/>
  <c r="U568" i="2"/>
  <c r="U266" i="2"/>
  <c r="U662" i="2"/>
  <c r="U87" i="2"/>
  <c r="U541" i="2"/>
  <c r="U6" i="2"/>
  <c r="U523" i="2"/>
  <c r="U47" i="2"/>
  <c r="U253" i="2"/>
  <c r="U91" i="2"/>
  <c r="U445" i="2"/>
  <c r="U483" i="2"/>
  <c r="U435" i="2"/>
  <c r="U56" i="2"/>
  <c r="U149" i="2"/>
  <c r="U516" i="2"/>
  <c r="U427" i="2"/>
  <c r="U196" i="2"/>
  <c r="U494" i="2"/>
  <c r="U438" i="2"/>
  <c r="U554" i="2"/>
  <c r="U113" i="2"/>
  <c r="U67" i="2"/>
  <c r="U355" i="2"/>
  <c r="U70" i="2"/>
  <c r="U234" i="2"/>
  <c r="U565" i="2"/>
  <c r="U86" i="2"/>
  <c r="U702" i="2"/>
  <c r="U484" i="2"/>
  <c r="U341" i="2"/>
  <c r="U271" i="2"/>
  <c r="U45" i="2"/>
  <c r="U465" i="2"/>
  <c r="U508" i="2"/>
  <c r="U450" i="2"/>
  <c r="U12" i="2"/>
  <c r="U389" i="2"/>
  <c r="U675" i="2"/>
  <c r="U255" i="2"/>
  <c r="U55" i="2"/>
  <c r="U345" i="2"/>
  <c r="U261" i="2"/>
  <c r="U171" i="2"/>
  <c r="U367" i="2"/>
  <c r="U573" i="2"/>
  <c r="U342" i="2"/>
  <c r="U273" i="2"/>
  <c r="U384" i="2"/>
  <c r="U394" i="2"/>
  <c r="U353" i="2"/>
  <c r="U9" i="2"/>
  <c r="U575" i="2"/>
  <c r="U68" i="2"/>
  <c r="U74" i="2"/>
  <c r="U49" i="2"/>
  <c r="U169" i="2"/>
  <c r="U688" i="2"/>
  <c r="U706" i="2"/>
  <c r="U348" i="2"/>
  <c r="U454" i="2"/>
  <c r="U587" i="2"/>
  <c r="U386" i="2"/>
  <c r="U40" i="2"/>
  <c r="U480" i="2"/>
  <c r="U343" i="2"/>
  <c r="U18" i="2"/>
  <c r="U698" i="2"/>
  <c r="U609" i="2"/>
  <c r="U105" i="2"/>
  <c r="U432" i="2"/>
  <c r="U414" i="2"/>
  <c r="U310" i="2"/>
  <c r="U349" i="2"/>
  <c r="U203" i="2"/>
  <c r="U352" i="2"/>
  <c r="U375" i="2"/>
  <c r="U236" i="2"/>
  <c r="U436" i="2"/>
  <c r="U458" i="2"/>
  <c r="U490" i="2"/>
  <c r="U620" i="2"/>
  <c r="U95" i="2"/>
  <c r="U423" i="2"/>
  <c r="U62" i="2"/>
  <c r="U289" i="2"/>
  <c r="U79" i="2"/>
  <c r="U111" i="2"/>
  <c r="U463" i="2"/>
  <c r="U4" i="2"/>
  <c r="U339" i="2"/>
  <c r="U365" i="2"/>
  <c r="U281" i="2"/>
  <c r="U222" i="2"/>
  <c r="U433" i="2"/>
  <c r="U665" i="2"/>
  <c r="U509" i="2"/>
  <c r="U555" i="2"/>
  <c r="U115" i="2"/>
  <c r="U686" i="2"/>
  <c r="U567" i="2"/>
  <c r="U552" i="2"/>
  <c r="U607" i="2"/>
  <c r="U33" i="2"/>
  <c r="U521" i="2"/>
  <c r="U366" i="2"/>
  <c r="U225" i="2"/>
  <c r="U209" i="2"/>
  <c r="U119" i="2"/>
  <c r="U295" i="2"/>
  <c r="U546" i="2"/>
  <c r="U390" i="2"/>
  <c r="U305" i="2"/>
  <c r="U90" i="2"/>
  <c r="U242" i="2"/>
  <c r="U299" i="2"/>
  <c r="U214" i="2"/>
  <c r="U497" i="2"/>
  <c r="U153" i="2"/>
  <c r="U395" i="2"/>
  <c r="U156" i="2"/>
  <c r="U238" i="2"/>
  <c r="U104" i="2"/>
  <c r="U574" i="2"/>
  <c r="U327" i="2"/>
  <c r="U448" i="2"/>
  <c r="U677" i="2"/>
  <c r="U29" i="2"/>
  <c r="U307" i="2"/>
  <c r="U212" i="2"/>
  <c r="U165" i="2"/>
  <c r="U139" i="2"/>
  <c r="U333" i="2"/>
  <c r="U711" i="2"/>
  <c r="U265" i="2"/>
  <c r="U192" i="2"/>
  <c r="U571" i="2"/>
  <c r="U356" i="2"/>
  <c r="U517" i="2"/>
  <c r="U542" i="2"/>
  <c r="U151" i="2"/>
  <c r="U252" i="2"/>
  <c r="U75" i="2"/>
  <c r="U275" i="2"/>
  <c r="U179" i="2"/>
  <c r="U30" i="2"/>
  <c r="U133" i="2"/>
  <c r="U246" i="2"/>
  <c r="U150" i="2"/>
  <c r="U268" i="2"/>
  <c r="U440" i="2"/>
  <c r="U325" i="2"/>
  <c r="U120" i="2"/>
  <c r="U337" i="2"/>
  <c r="U186" i="2"/>
  <c r="U641" i="2"/>
  <c r="U32" i="2"/>
  <c r="U464" i="2"/>
  <c r="U680" i="2"/>
  <c r="U10" i="2"/>
  <c r="U159" i="2"/>
  <c r="U81" i="2"/>
  <c r="U691" i="2"/>
  <c r="U544" i="2"/>
  <c r="U184" i="2"/>
  <c r="U314" i="2"/>
  <c r="U154" i="2"/>
  <c r="U76" i="2"/>
  <c r="U597" i="2"/>
  <c r="U651" i="2"/>
  <c r="U19" i="2"/>
  <c r="U444" i="2"/>
  <c r="U247" i="2"/>
  <c r="U584" i="2"/>
  <c r="U66" i="2"/>
  <c r="U595" i="2"/>
  <c r="U593" i="2"/>
  <c r="U233" i="2"/>
  <c r="U476" i="2"/>
  <c r="U134" i="2"/>
  <c r="U5" i="2"/>
  <c r="U58" i="2"/>
  <c r="U624" i="2"/>
  <c r="U596" i="2"/>
  <c r="U2" i="2"/>
  <c r="U570" i="2"/>
  <c r="U319" i="2"/>
  <c r="U488" i="2"/>
  <c r="U288" i="2"/>
  <c r="U510" i="2"/>
  <c r="U601" i="2"/>
  <c r="U648" i="2"/>
  <c r="U254" i="2"/>
  <c r="U321" i="2"/>
  <c r="U13" i="2"/>
  <c r="U164" i="2"/>
  <c r="U449" i="2"/>
  <c r="U297" i="2"/>
  <c r="U485" i="2"/>
  <c r="U17" i="2"/>
  <c r="U109" i="2"/>
  <c r="U672" i="2"/>
  <c r="U239" i="2"/>
  <c r="U173" i="2"/>
  <c r="U183" i="2"/>
  <c r="U23" i="2"/>
  <c r="U107" i="2"/>
  <c r="U65" i="2"/>
  <c r="U296" i="2"/>
  <c r="U614" i="2"/>
  <c r="U359" i="2"/>
  <c r="U248" i="2"/>
  <c r="U168" i="2"/>
  <c r="U163" i="2"/>
  <c r="U60" i="2"/>
  <c r="U646" i="2"/>
  <c r="U204" i="2"/>
  <c r="U99" i="2"/>
  <c r="U360" i="2"/>
  <c r="U231" i="2"/>
  <c r="U531" i="2"/>
  <c r="U475" i="2"/>
  <c r="U228" i="2"/>
  <c r="U160" i="2"/>
  <c r="U259" i="2"/>
  <c r="U89" i="2"/>
  <c r="U195" i="2"/>
  <c r="U20" i="2"/>
  <c r="U532" i="2"/>
  <c r="U397" i="2"/>
  <c r="U48" i="2"/>
  <c r="U176" i="2"/>
  <c r="U177" i="2"/>
  <c r="U26" i="2"/>
  <c r="U467" i="2"/>
  <c r="U263" i="2"/>
  <c r="U52" i="2"/>
  <c r="U346" i="2"/>
  <c r="U539" i="2"/>
  <c r="U404" i="2"/>
  <c r="U729" i="2"/>
  <c r="U632" i="2"/>
  <c r="U304" i="2"/>
  <c r="U610" i="2"/>
  <c r="U599" i="2"/>
  <c r="U512" i="2"/>
  <c r="U182" i="2"/>
  <c r="U46" i="2"/>
  <c r="U316" i="2"/>
  <c r="U123" i="2"/>
  <c r="U582" i="2"/>
  <c r="U22" i="2"/>
  <c r="U695" i="2"/>
  <c r="U704" i="2"/>
  <c r="U286" i="2"/>
  <c r="U654" i="2"/>
  <c r="U591" i="2"/>
  <c r="U528" i="2"/>
  <c r="U647" i="2"/>
  <c r="U145" i="2"/>
  <c r="U396" i="2"/>
  <c r="U709" i="2"/>
  <c r="U290" i="2"/>
  <c r="U141" i="2"/>
  <c r="U408" i="2"/>
  <c r="U534" i="2"/>
  <c r="U656" i="2"/>
  <c r="U167" i="2"/>
  <c r="U429" i="2"/>
  <c r="U581" i="2"/>
  <c r="U223" i="2"/>
  <c r="U407" i="2"/>
  <c r="U380" i="2"/>
  <c r="U361" i="2"/>
  <c r="U7" i="2"/>
  <c r="U92" i="2"/>
  <c r="U605" i="2"/>
  <c r="U85" i="2"/>
  <c r="U172" i="2"/>
  <c r="U57" i="2"/>
  <c r="U493" i="2"/>
  <c r="U63" i="2"/>
  <c r="U708" i="2"/>
  <c r="U419" i="2"/>
  <c r="U527" i="2"/>
  <c r="U358" i="2"/>
  <c r="U547" i="2"/>
  <c r="U37" i="2"/>
  <c r="U283" i="2"/>
  <c r="U162" i="2"/>
  <c r="U282" i="2"/>
  <c r="U474" i="2"/>
  <c r="U155" i="2"/>
  <c r="U501" i="2"/>
  <c r="U495" i="2"/>
  <c r="U713" i="2"/>
  <c r="U690" i="2"/>
  <c r="U175" i="2"/>
  <c r="U563" i="2"/>
  <c r="U103" i="2"/>
  <c r="U322" i="2"/>
  <c r="U712" i="2"/>
  <c r="U611" i="2"/>
  <c r="U689" i="2"/>
  <c r="U308" i="2"/>
  <c r="U157" i="2"/>
  <c r="U461" i="2"/>
  <c r="U16" i="2"/>
  <c r="U31" i="2"/>
  <c r="U579" i="2"/>
  <c r="U434" i="2"/>
  <c r="U82" i="2"/>
  <c r="U562" i="2"/>
  <c r="U504" i="2"/>
  <c r="U53" i="2"/>
  <c r="U455" i="2"/>
  <c r="U277" i="2"/>
  <c r="U229" i="2"/>
  <c r="U117" i="2"/>
  <c r="U471" i="2"/>
  <c r="U615" i="2"/>
  <c r="U142" i="2"/>
  <c r="U28" i="2"/>
  <c r="U72" i="2"/>
  <c r="U452" i="2"/>
  <c r="U137" i="2"/>
  <c r="U529" i="2"/>
  <c r="U425" i="2"/>
  <c r="U583" i="2"/>
  <c r="U496" i="2"/>
  <c r="U201" i="2"/>
  <c r="U703" i="2"/>
  <c r="U447" i="2"/>
  <c r="U41" i="2"/>
  <c r="U543" i="2"/>
  <c r="U540" i="2"/>
  <c r="U402" i="2"/>
  <c r="U466" i="2"/>
  <c r="U728" i="2"/>
  <c r="U258" i="2"/>
  <c r="U515" i="2"/>
  <c r="U368" i="2"/>
  <c r="U477" i="2"/>
  <c r="U410" i="2"/>
  <c r="U629" i="2"/>
  <c r="U621" i="2"/>
  <c r="U722" i="2"/>
  <c r="U221" i="2"/>
  <c r="U401" i="2"/>
  <c r="U470" i="2"/>
  <c r="U618" i="2"/>
  <c r="U303" i="2"/>
  <c r="U83" i="2"/>
  <c r="U668" i="2"/>
  <c r="U644" i="2"/>
  <c r="U100" i="2"/>
  <c r="U294" i="2"/>
  <c r="U220" i="2"/>
  <c r="U25" i="2"/>
  <c r="U604" i="2"/>
  <c r="U124" i="2"/>
  <c r="U639" i="2"/>
  <c r="U714" i="2"/>
  <c r="U548" i="2"/>
  <c r="U369" i="2"/>
  <c r="U635" i="2"/>
  <c r="U198" i="2"/>
  <c r="U472" i="2"/>
  <c r="U300" i="2"/>
  <c r="U34" i="2"/>
  <c r="U671" i="2"/>
  <c r="U479" i="2"/>
  <c r="U240" i="2"/>
  <c r="U664" i="2"/>
  <c r="U426" i="2"/>
  <c r="U146" i="2"/>
  <c r="U685" i="2"/>
  <c r="U462" i="2"/>
  <c r="U140" i="2"/>
  <c r="U578" i="2"/>
  <c r="U185" i="2"/>
  <c r="U600" i="2"/>
  <c r="U630" i="2"/>
  <c r="U456" i="2"/>
  <c r="U174" i="2"/>
  <c r="U127" i="2"/>
  <c r="U187" i="2"/>
  <c r="U210" i="2"/>
  <c r="U652" i="2"/>
  <c r="U416" i="2"/>
  <c r="U378" i="2"/>
  <c r="U287" i="2"/>
  <c r="U125" i="2"/>
  <c r="U608" i="2"/>
  <c r="U725" i="2"/>
  <c r="U551" i="2"/>
  <c r="U301" i="2"/>
  <c r="U216" i="2"/>
  <c r="U101" i="2"/>
  <c r="U710" i="2"/>
  <c r="U312" i="2"/>
  <c r="U550" i="2"/>
  <c r="U331" i="2"/>
  <c r="U50" i="2"/>
  <c r="U437" i="2"/>
  <c r="U143" i="2"/>
  <c r="U377" i="2"/>
  <c r="U128" i="2"/>
  <c r="U193" i="2"/>
  <c r="U387" i="2"/>
  <c r="U673" i="2"/>
  <c r="U561" i="2"/>
  <c r="U302" i="2"/>
  <c r="U442" i="2"/>
  <c r="U205" i="2"/>
  <c r="U661" i="2"/>
  <c r="U122" i="2"/>
  <c r="U606" i="2"/>
  <c r="U726" i="2"/>
  <c r="U719" i="2"/>
  <c r="U77" i="2"/>
  <c r="U585" i="2"/>
  <c r="U415" i="2"/>
  <c r="U383" i="2"/>
  <c r="U430" i="2"/>
  <c r="U592" i="2"/>
  <c r="U721" i="2"/>
  <c r="U274" i="2"/>
  <c r="U666" i="2"/>
  <c r="U669" i="2"/>
  <c r="U132" i="2"/>
  <c r="U350" i="2"/>
  <c r="U245" i="2"/>
  <c r="U54" i="2"/>
  <c r="U110" i="2"/>
  <c r="U328" i="2"/>
  <c r="U679" i="2"/>
  <c r="U144" i="2"/>
  <c r="U318" i="2"/>
  <c r="U623" i="2"/>
  <c r="U715" i="2"/>
  <c r="U460" i="2"/>
  <c r="U235" i="2"/>
  <c r="U364" i="2"/>
  <c r="U36" i="2"/>
  <c r="U697" i="2"/>
  <c r="U519" i="2"/>
  <c r="U161" i="2"/>
  <c r="U244" i="2"/>
  <c r="U631" i="2"/>
  <c r="U642" i="2"/>
  <c r="U694" i="2"/>
  <c r="U589" i="2"/>
  <c r="U731" i="2"/>
  <c r="U406" i="2"/>
  <c r="U468" i="2"/>
  <c r="U602" i="2"/>
  <c r="U478" i="2"/>
  <c r="U399" i="2"/>
  <c r="U250" i="2"/>
  <c r="U580" i="2"/>
  <c r="U634" i="2"/>
  <c r="U197" i="2"/>
  <c r="U376" i="2"/>
  <c r="U93" i="2"/>
  <c r="U178" i="2"/>
  <c r="U503" i="2"/>
  <c r="U211" i="2"/>
  <c r="U659" i="2"/>
  <c r="U481" i="2"/>
  <c r="U400" i="2"/>
  <c r="U522" i="2"/>
  <c r="U687" i="2"/>
  <c r="U533" i="2"/>
  <c r="U329" i="2"/>
  <c r="U311" i="2"/>
  <c r="U558" i="2"/>
  <c r="U206" i="2"/>
  <c r="U97" i="2"/>
  <c r="U492" i="2"/>
  <c r="U553" i="2"/>
  <c r="U439" i="2"/>
  <c r="U525" i="2"/>
  <c r="U219" i="2"/>
  <c r="U129" i="2"/>
  <c r="U418" i="2"/>
  <c r="U718" i="2"/>
  <c r="U724" i="2"/>
  <c r="U559" i="2"/>
  <c r="U424" i="2"/>
  <c r="U681" i="2"/>
  <c r="U373" i="2"/>
  <c r="U388" i="2"/>
  <c r="U298" i="2"/>
  <c r="U622" i="2"/>
  <c r="U603" i="2"/>
  <c r="U257" i="2"/>
  <c r="U336" i="2"/>
  <c r="U338" i="2"/>
  <c r="U598" i="2"/>
  <c r="U700" i="2"/>
  <c r="U576" i="2"/>
  <c r="U594" i="2"/>
  <c r="U586" i="2"/>
  <c r="U636" i="2"/>
  <c r="U705" i="2"/>
  <c r="U667" i="2"/>
  <c r="U514" i="2"/>
  <c r="U674" i="2"/>
  <c r="U626" i="2"/>
  <c r="U398" i="2"/>
  <c r="U499" i="2"/>
  <c r="U372" i="2"/>
  <c r="U653" i="2"/>
  <c r="U676" i="2"/>
  <c r="U459" i="2"/>
  <c r="U556" i="2"/>
  <c r="U692" i="2"/>
  <c r="U699" i="2"/>
  <c r="U670" i="2"/>
  <c r="U723" i="2"/>
  <c r="U707" i="2"/>
  <c r="U693" i="2"/>
  <c r="U638" i="2"/>
  <c r="U701" i="2"/>
  <c r="U717" i="2"/>
  <c r="U720" i="2"/>
  <c r="U727" i="2"/>
  <c r="U730" i="2"/>
  <c r="U678" i="2"/>
  <c r="T628" i="2"/>
  <c r="T590" i="2"/>
  <c r="T627" i="2"/>
  <c r="T80" i="2"/>
  <c r="T335" i="2"/>
  <c r="T420" i="2"/>
  <c r="T422" i="2"/>
  <c r="T526" i="2"/>
  <c r="T320" i="2"/>
  <c r="T537" i="2"/>
  <c r="T392" i="2"/>
  <c r="T457" i="2"/>
  <c r="T158" i="2"/>
  <c r="T682" i="2"/>
  <c r="T130" i="2"/>
  <c r="T491" i="2"/>
  <c r="T330" i="2"/>
  <c r="T486" i="2"/>
  <c r="T38" i="2"/>
  <c r="T660" i="2"/>
  <c r="T443" i="2"/>
  <c r="T382" i="2"/>
  <c r="T370" i="2"/>
  <c r="T51" i="2"/>
  <c r="T572" i="2"/>
  <c r="T207" i="2"/>
  <c r="T619" i="2"/>
  <c r="T230" i="2"/>
  <c r="T309" i="2"/>
  <c r="T588" i="2"/>
  <c r="T645" i="2"/>
  <c r="T371" i="2"/>
  <c r="T61" i="2"/>
  <c r="T569" i="2"/>
  <c r="T3" i="2"/>
  <c r="T69" i="2"/>
  <c r="T405" i="2"/>
  <c r="T557" i="2"/>
  <c r="T194" i="2"/>
  <c r="T84" i="2"/>
  <c r="T326" i="2"/>
  <c r="T202" i="2"/>
  <c r="T500" i="2"/>
  <c r="T385" i="2"/>
  <c r="T536" i="2"/>
  <c r="T73" i="2"/>
  <c r="T188" i="2"/>
  <c r="T108" i="2"/>
  <c r="T237" i="2"/>
  <c r="T292" i="2"/>
  <c r="T453" i="2"/>
  <c r="T409" i="2"/>
  <c r="T138" i="2"/>
  <c r="T88" i="2"/>
  <c r="T293" i="2"/>
  <c r="T498" i="2"/>
  <c r="T412" i="2"/>
  <c r="T135" i="2"/>
  <c r="T577" i="2"/>
  <c r="T227" i="2"/>
  <c r="T469" i="2"/>
  <c r="T317" i="2"/>
  <c r="T213" i="2"/>
  <c r="T278" i="2"/>
  <c r="T332" i="2"/>
  <c r="T114" i="2"/>
  <c r="T118" i="2"/>
  <c r="T473" i="2"/>
  <c r="T374" i="2"/>
  <c r="T428" i="2"/>
  <c r="T391" i="2"/>
  <c r="T78" i="2"/>
  <c r="T249" i="2"/>
  <c r="T116" i="2"/>
  <c r="T270" i="2"/>
  <c r="T431" i="2"/>
  <c r="T347" i="2"/>
  <c r="T112" i="2"/>
  <c r="T403" i="2"/>
  <c r="T613" i="2"/>
  <c r="T226" i="2"/>
  <c r="T520" i="2"/>
  <c r="T256" i="2"/>
  <c r="T511" i="2"/>
  <c r="T199" i="2"/>
  <c r="T42" i="2"/>
  <c r="T446" i="2"/>
  <c r="T136" i="2"/>
  <c r="T166" i="2"/>
  <c r="T684" i="2"/>
  <c r="T306" i="2"/>
  <c r="T232" i="2"/>
  <c r="T324" i="2"/>
  <c r="T506" i="2"/>
  <c r="T441" i="2"/>
  <c r="T315" i="2"/>
  <c r="T8" i="2"/>
  <c r="T15" i="2"/>
  <c r="T96" i="2"/>
  <c r="T617" i="2"/>
  <c r="T64" i="2"/>
  <c r="T102" i="2"/>
  <c r="T71" i="2"/>
  <c r="T313" i="2"/>
  <c r="T381" i="2"/>
  <c r="T421" i="2"/>
  <c r="T106" i="2"/>
  <c r="T334" i="2"/>
  <c r="T181" i="2"/>
  <c r="T663" i="2"/>
  <c r="T269" i="2"/>
  <c r="T189" i="2"/>
  <c r="T59" i="2"/>
  <c r="T94" i="2"/>
  <c r="T489" i="2"/>
  <c r="T362" i="2"/>
  <c r="T518" i="2"/>
  <c r="T215" i="2"/>
  <c r="T417" i="2"/>
  <c r="T152" i="2"/>
  <c r="T190" i="2"/>
  <c r="T637" i="2"/>
  <c r="T27" i="2"/>
  <c r="T43" i="2"/>
  <c r="T340" i="2"/>
  <c r="T276" i="2"/>
  <c r="T98" i="2"/>
  <c r="T208" i="2"/>
  <c r="T393" i="2"/>
  <c r="T44" i="2"/>
  <c r="T243" i="2"/>
  <c r="T14" i="2"/>
  <c r="T696" i="2"/>
  <c r="T357" i="2"/>
  <c r="T657" i="2"/>
  <c r="T683" i="2"/>
  <c r="T411" i="2"/>
  <c r="T363" i="2"/>
  <c r="T530" i="2"/>
  <c r="T279" i="2"/>
  <c r="T260" i="2"/>
  <c r="T716" i="2"/>
  <c r="T262" i="2"/>
  <c r="T251" i="2"/>
  <c r="T655" i="2"/>
  <c r="T291" i="2"/>
  <c r="T344" i="2"/>
  <c r="T272" i="2"/>
  <c r="T218" i="2"/>
  <c r="T323" i="2"/>
  <c r="T180" i="2"/>
  <c r="T147" i="2"/>
  <c r="T148" i="2"/>
  <c r="T505" i="2"/>
  <c r="T217" i="2"/>
  <c r="T11" i="2"/>
  <c r="T379" i="2"/>
  <c r="T564" i="2"/>
  <c r="T354" i="2"/>
  <c r="T121" i="2"/>
  <c r="T224" i="2"/>
  <c r="T191" i="2"/>
  <c r="T513" i="2"/>
  <c r="T507" i="2"/>
  <c r="T524" i="2"/>
  <c r="T451" i="2"/>
  <c r="T21" i="2"/>
  <c r="T487" i="2"/>
  <c r="T566" i="2"/>
  <c r="T643" i="2"/>
  <c r="T535" i="2"/>
  <c r="T640" i="2"/>
  <c r="T545" i="2"/>
  <c r="T267" i="2"/>
  <c r="T658" i="2"/>
  <c r="T560" i="2"/>
  <c r="T649" i="2"/>
  <c r="T482" i="2"/>
  <c r="T285" i="2"/>
  <c r="T612" i="2"/>
  <c r="T241" i="2"/>
  <c r="T351" i="2"/>
  <c r="T280" i="2"/>
  <c r="T633" i="2"/>
  <c r="T39" i="2"/>
  <c r="T170" i="2"/>
  <c r="T538" i="2"/>
  <c r="T200" i="2"/>
  <c r="T625" i="2"/>
  <c r="T616" i="2"/>
  <c r="T126" i="2"/>
  <c r="T549" i="2"/>
  <c r="T264" i="2"/>
  <c r="T502" i="2"/>
  <c r="T131" i="2"/>
  <c r="T650" i="2"/>
  <c r="T413" i="2"/>
  <c r="T284" i="2"/>
  <c r="T35" i="2"/>
  <c r="T24" i="2"/>
  <c r="T568" i="2"/>
  <c r="T266" i="2"/>
  <c r="T662" i="2"/>
  <c r="T87" i="2"/>
  <c r="T541" i="2"/>
  <c r="T6" i="2"/>
  <c r="T523" i="2"/>
  <c r="T47" i="2"/>
  <c r="T253" i="2"/>
  <c r="T91" i="2"/>
  <c r="T445" i="2"/>
  <c r="T483" i="2"/>
  <c r="T435" i="2"/>
  <c r="T56" i="2"/>
  <c r="T149" i="2"/>
  <c r="T516" i="2"/>
  <c r="T427" i="2"/>
  <c r="T196" i="2"/>
  <c r="T494" i="2"/>
  <c r="T438" i="2"/>
  <c r="T554" i="2"/>
  <c r="T113" i="2"/>
  <c r="T67" i="2"/>
  <c r="T355" i="2"/>
  <c r="T70" i="2"/>
  <c r="T234" i="2"/>
  <c r="T565" i="2"/>
  <c r="T86" i="2"/>
  <c r="T702" i="2"/>
  <c r="T484" i="2"/>
  <c r="T341" i="2"/>
  <c r="T271" i="2"/>
  <c r="T45" i="2"/>
  <c r="T465" i="2"/>
  <c r="T508" i="2"/>
  <c r="T450" i="2"/>
  <c r="T12" i="2"/>
  <c r="T389" i="2"/>
  <c r="T675" i="2"/>
  <c r="T255" i="2"/>
  <c r="T55" i="2"/>
  <c r="T345" i="2"/>
  <c r="T261" i="2"/>
  <c r="T171" i="2"/>
  <c r="T367" i="2"/>
  <c r="T573" i="2"/>
  <c r="T342" i="2"/>
  <c r="T273" i="2"/>
  <c r="T384" i="2"/>
  <c r="T394" i="2"/>
  <c r="T353" i="2"/>
  <c r="T9" i="2"/>
  <c r="T575" i="2"/>
  <c r="T68" i="2"/>
  <c r="T74" i="2"/>
  <c r="T49" i="2"/>
  <c r="T169" i="2"/>
  <c r="T688" i="2"/>
  <c r="T706" i="2"/>
  <c r="T348" i="2"/>
  <c r="T454" i="2"/>
  <c r="T587" i="2"/>
  <c r="T386" i="2"/>
  <c r="T40" i="2"/>
  <c r="T480" i="2"/>
  <c r="T343" i="2"/>
  <c r="T18" i="2"/>
  <c r="T698" i="2"/>
  <c r="T609" i="2"/>
  <c r="T105" i="2"/>
  <c r="T432" i="2"/>
  <c r="T414" i="2"/>
  <c r="T310" i="2"/>
  <c r="T349" i="2"/>
  <c r="T203" i="2"/>
  <c r="T352" i="2"/>
  <c r="T375" i="2"/>
  <c r="T236" i="2"/>
  <c r="T436" i="2"/>
  <c r="T458" i="2"/>
  <c r="T490" i="2"/>
  <c r="T620" i="2"/>
  <c r="T95" i="2"/>
  <c r="T423" i="2"/>
  <c r="T62" i="2"/>
  <c r="T289" i="2"/>
  <c r="T79" i="2"/>
  <c r="T111" i="2"/>
  <c r="T463" i="2"/>
  <c r="T4" i="2"/>
  <c r="T339" i="2"/>
  <c r="T365" i="2"/>
  <c r="T281" i="2"/>
  <c r="T222" i="2"/>
  <c r="T433" i="2"/>
  <c r="T665" i="2"/>
  <c r="T509" i="2"/>
  <c r="T555" i="2"/>
  <c r="T115" i="2"/>
  <c r="T686" i="2"/>
  <c r="T567" i="2"/>
  <c r="T552" i="2"/>
  <c r="T607" i="2"/>
  <c r="T33" i="2"/>
  <c r="T521" i="2"/>
  <c r="T366" i="2"/>
  <c r="T225" i="2"/>
  <c r="T209" i="2"/>
  <c r="T119" i="2"/>
  <c r="T295" i="2"/>
  <c r="T546" i="2"/>
  <c r="T390" i="2"/>
  <c r="T305" i="2"/>
  <c r="T90" i="2"/>
  <c r="T242" i="2"/>
  <c r="T299" i="2"/>
  <c r="T214" i="2"/>
  <c r="T497" i="2"/>
  <c r="T153" i="2"/>
  <c r="T395" i="2"/>
  <c r="T156" i="2"/>
  <c r="T238" i="2"/>
  <c r="T104" i="2"/>
  <c r="T574" i="2"/>
  <c r="T327" i="2"/>
  <c r="T448" i="2"/>
  <c r="T677" i="2"/>
  <c r="T29" i="2"/>
  <c r="T307" i="2"/>
  <c r="T212" i="2"/>
  <c r="T165" i="2"/>
  <c r="T139" i="2"/>
  <c r="T333" i="2"/>
  <c r="T711" i="2"/>
  <c r="T265" i="2"/>
  <c r="T192" i="2"/>
  <c r="T571" i="2"/>
  <c r="T356" i="2"/>
  <c r="T517" i="2"/>
  <c r="T542" i="2"/>
  <c r="T151" i="2"/>
  <c r="T252" i="2"/>
  <c r="T75" i="2"/>
  <c r="T275" i="2"/>
  <c r="T179" i="2"/>
  <c r="T30" i="2"/>
  <c r="T133" i="2"/>
  <c r="T246" i="2"/>
  <c r="T150" i="2"/>
  <c r="T268" i="2"/>
  <c r="T440" i="2"/>
  <c r="T325" i="2"/>
  <c r="T120" i="2"/>
  <c r="T337" i="2"/>
  <c r="T186" i="2"/>
  <c r="T641" i="2"/>
  <c r="T32" i="2"/>
  <c r="T464" i="2"/>
  <c r="T680" i="2"/>
  <c r="T10" i="2"/>
  <c r="T159" i="2"/>
  <c r="T81" i="2"/>
  <c r="T691" i="2"/>
  <c r="T544" i="2"/>
  <c r="T184" i="2"/>
  <c r="T314" i="2"/>
  <c r="T154" i="2"/>
  <c r="T76" i="2"/>
  <c r="T597" i="2"/>
  <c r="T651" i="2"/>
  <c r="T19" i="2"/>
  <c r="T444" i="2"/>
  <c r="T247" i="2"/>
  <c r="T584" i="2"/>
  <c r="T66" i="2"/>
  <c r="T595" i="2"/>
  <c r="T593" i="2"/>
  <c r="T233" i="2"/>
  <c r="T476" i="2"/>
  <c r="T134" i="2"/>
  <c r="T5" i="2"/>
  <c r="T58" i="2"/>
  <c r="T624" i="2"/>
  <c r="T596" i="2"/>
  <c r="T2" i="2"/>
  <c r="T570" i="2"/>
  <c r="T319" i="2"/>
  <c r="T488" i="2"/>
  <c r="T288" i="2"/>
  <c r="T510" i="2"/>
  <c r="T601" i="2"/>
  <c r="T648" i="2"/>
  <c r="T254" i="2"/>
  <c r="T321" i="2"/>
  <c r="T13" i="2"/>
  <c r="T164" i="2"/>
  <c r="T449" i="2"/>
  <c r="T297" i="2"/>
  <c r="T485" i="2"/>
  <c r="T17" i="2"/>
  <c r="T109" i="2"/>
  <c r="T672" i="2"/>
  <c r="T239" i="2"/>
  <c r="T173" i="2"/>
  <c r="T183" i="2"/>
  <c r="T23" i="2"/>
  <c r="T107" i="2"/>
  <c r="T65" i="2"/>
  <c r="T296" i="2"/>
  <c r="T614" i="2"/>
  <c r="T359" i="2"/>
  <c r="T248" i="2"/>
  <c r="T168" i="2"/>
  <c r="T163" i="2"/>
  <c r="T60" i="2"/>
  <c r="T646" i="2"/>
  <c r="T204" i="2"/>
  <c r="T99" i="2"/>
  <c r="T360" i="2"/>
  <c r="T231" i="2"/>
  <c r="T531" i="2"/>
  <c r="T475" i="2"/>
  <c r="T228" i="2"/>
  <c r="T160" i="2"/>
  <c r="T259" i="2"/>
  <c r="T89" i="2"/>
  <c r="T195" i="2"/>
  <c r="T20" i="2"/>
  <c r="T532" i="2"/>
  <c r="T397" i="2"/>
  <c r="T48" i="2"/>
  <c r="T176" i="2"/>
  <c r="T177" i="2"/>
  <c r="T26" i="2"/>
  <c r="T467" i="2"/>
  <c r="T263" i="2"/>
  <c r="T52" i="2"/>
  <c r="T346" i="2"/>
  <c r="T539" i="2"/>
  <c r="T404" i="2"/>
  <c r="T729" i="2"/>
  <c r="T632" i="2"/>
  <c r="T304" i="2"/>
  <c r="T610" i="2"/>
  <c r="T599" i="2"/>
  <c r="T512" i="2"/>
  <c r="T182" i="2"/>
  <c r="T46" i="2"/>
  <c r="T316" i="2"/>
  <c r="T123" i="2"/>
  <c r="T582" i="2"/>
  <c r="T22" i="2"/>
  <c r="T695" i="2"/>
  <c r="T704" i="2"/>
  <c r="T286" i="2"/>
  <c r="T654" i="2"/>
  <c r="T591" i="2"/>
  <c r="T528" i="2"/>
  <c r="T647" i="2"/>
  <c r="T145" i="2"/>
  <c r="T396" i="2"/>
  <c r="T709" i="2"/>
  <c r="T290" i="2"/>
  <c r="T141" i="2"/>
  <c r="T408" i="2"/>
  <c r="T534" i="2"/>
  <c r="T656" i="2"/>
  <c r="T167" i="2"/>
  <c r="T429" i="2"/>
  <c r="T581" i="2"/>
  <c r="T223" i="2"/>
  <c r="T407" i="2"/>
  <c r="T380" i="2"/>
  <c r="T361" i="2"/>
  <c r="T7" i="2"/>
  <c r="T92" i="2"/>
  <c r="T605" i="2"/>
  <c r="T85" i="2"/>
  <c r="T172" i="2"/>
  <c r="T57" i="2"/>
  <c r="T493" i="2"/>
  <c r="T63" i="2"/>
  <c r="T708" i="2"/>
  <c r="T419" i="2"/>
  <c r="T527" i="2"/>
  <c r="T358" i="2"/>
  <c r="T547" i="2"/>
  <c r="T37" i="2"/>
  <c r="T283" i="2"/>
  <c r="T162" i="2"/>
  <c r="T282" i="2"/>
  <c r="T474" i="2"/>
  <c r="T155" i="2"/>
  <c r="T501" i="2"/>
  <c r="T495" i="2"/>
  <c r="T713" i="2"/>
  <c r="T690" i="2"/>
  <c r="T175" i="2"/>
  <c r="T563" i="2"/>
  <c r="T103" i="2"/>
  <c r="T322" i="2"/>
  <c r="T712" i="2"/>
  <c r="T611" i="2"/>
  <c r="T689" i="2"/>
  <c r="T308" i="2"/>
  <c r="T157" i="2"/>
  <c r="T461" i="2"/>
  <c r="T16" i="2"/>
  <c r="T31" i="2"/>
  <c r="T579" i="2"/>
  <c r="T434" i="2"/>
  <c r="T82" i="2"/>
  <c r="T562" i="2"/>
  <c r="T504" i="2"/>
  <c r="T53" i="2"/>
  <c r="T455" i="2"/>
  <c r="T277" i="2"/>
  <c r="T229" i="2"/>
  <c r="T117" i="2"/>
  <c r="T471" i="2"/>
  <c r="T615" i="2"/>
  <c r="T142" i="2"/>
  <c r="T28" i="2"/>
  <c r="T72" i="2"/>
  <c r="T452" i="2"/>
  <c r="T137" i="2"/>
  <c r="T529" i="2"/>
  <c r="T425" i="2"/>
  <c r="T583" i="2"/>
  <c r="T496" i="2"/>
  <c r="T201" i="2"/>
  <c r="T703" i="2"/>
  <c r="T447" i="2"/>
  <c r="T41" i="2"/>
  <c r="T543" i="2"/>
  <c r="T540" i="2"/>
  <c r="T402" i="2"/>
  <c r="T466" i="2"/>
  <c r="T728" i="2"/>
  <c r="T258" i="2"/>
  <c r="T515" i="2"/>
  <c r="T368" i="2"/>
  <c r="T477" i="2"/>
  <c r="T410" i="2"/>
  <c r="T629" i="2"/>
  <c r="T621" i="2"/>
  <c r="T722" i="2"/>
  <c r="T221" i="2"/>
  <c r="T401" i="2"/>
  <c r="T470" i="2"/>
  <c r="T618" i="2"/>
  <c r="T303" i="2"/>
  <c r="T83" i="2"/>
  <c r="T668" i="2"/>
  <c r="T644" i="2"/>
  <c r="T100" i="2"/>
  <c r="T294" i="2"/>
  <c r="T220" i="2"/>
  <c r="T25" i="2"/>
  <c r="T604" i="2"/>
  <c r="T124" i="2"/>
  <c r="T639" i="2"/>
  <c r="T714" i="2"/>
  <c r="T548" i="2"/>
  <c r="T369" i="2"/>
  <c r="T635" i="2"/>
  <c r="T198" i="2"/>
  <c r="T472" i="2"/>
  <c r="T300" i="2"/>
  <c r="T34" i="2"/>
  <c r="T671" i="2"/>
  <c r="T479" i="2"/>
  <c r="T240" i="2"/>
  <c r="T664" i="2"/>
  <c r="T426" i="2"/>
  <c r="T146" i="2"/>
  <c r="T685" i="2"/>
  <c r="T462" i="2"/>
  <c r="T140" i="2"/>
  <c r="T578" i="2"/>
  <c r="T185" i="2"/>
  <c r="T600" i="2"/>
  <c r="T630" i="2"/>
  <c r="T456" i="2"/>
  <c r="T174" i="2"/>
  <c r="T127" i="2"/>
  <c r="T187" i="2"/>
  <c r="T210" i="2"/>
  <c r="T652" i="2"/>
  <c r="T416" i="2"/>
  <c r="T378" i="2"/>
  <c r="T287" i="2"/>
  <c r="T125" i="2"/>
  <c r="T608" i="2"/>
  <c r="T725" i="2"/>
  <c r="T551" i="2"/>
  <c r="T301" i="2"/>
  <c r="T216" i="2"/>
  <c r="T101" i="2"/>
  <c r="T710" i="2"/>
  <c r="T312" i="2"/>
  <c r="T550" i="2"/>
  <c r="T331" i="2"/>
  <c r="T50" i="2"/>
  <c r="T437" i="2"/>
  <c r="T143" i="2"/>
  <c r="T377" i="2"/>
  <c r="T128" i="2"/>
  <c r="T193" i="2"/>
  <c r="T387" i="2"/>
  <c r="T673" i="2"/>
  <c r="T561" i="2"/>
  <c r="T302" i="2"/>
  <c r="T442" i="2"/>
  <c r="T205" i="2"/>
  <c r="T661" i="2"/>
  <c r="T122" i="2"/>
  <c r="T606" i="2"/>
  <c r="T726" i="2"/>
  <c r="T719" i="2"/>
  <c r="T77" i="2"/>
  <c r="T585" i="2"/>
  <c r="T415" i="2"/>
  <c r="T383" i="2"/>
  <c r="T430" i="2"/>
  <c r="T592" i="2"/>
  <c r="T721" i="2"/>
  <c r="T274" i="2"/>
  <c r="T666" i="2"/>
  <c r="T669" i="2"/>
  <c r="T132" i="2"/>
  <c r="T350" i="2"/>
  <c r="T245" i="2"/>
  <c r="T54" i="2"/>
  <c r="T110" i="2"/>
  <c r="T328" i="2"/>
  <c r="T679" i="2"/>
  <c r="T144" i="2"/>
  <c r="T318" i="2"/>
  <c r="T623" i="2"/>
  <c r="T715" i="2"/>
  <c r="T460" i="2"/>
  <c r="T235" i="2"/>
  <c r="T364" i="2"/>
  <c r="T36" i="2"/>
  <c r="T697" i="2"/>
  <c r="T519" i="2"/>
  <c r="T161" i="2"/>
  <c r="T244" i="2"/>
  <c r="T631" i="2"/>
  <c r="T642" i="2"/>
  <c r="T694" i="2"/>
  <c r="T589" i="2"/>
  <c r="T731" i="2"/>
  <c r="T406" i="2"/>
  <c r="T468" i="2"/>
  <c r="T602" i="2"/>
  <c r="T478" i="2"/>
  <c r="T399" i="2"/>
  <c r="T250" i="2"/>
  <c r="T580" i="2"/>
  <c r="T634" i="2"/>
  <c r="T197" i="2"/>
  <c r="T376" i="2"/>
  <c r="T93" i="2"/>
  <c r="T178" i="2"/>
  <c r="T503" i="2"/>
  <c r="T211" i="2"/>
  <c r="T659" i="2"/>
  <c r="T481" i="2"/>
  <c r="T400" i="2"/>
  <c r="T522" i="2"/>
  <c r="T687" i="2"/>
  <c r="T533" i="2"/>
  <c r="T329" i="2"/>
  <c r="T311" i="2"/>
  <c r="T558" i="2"/>
  <c r="T206" i="2"/>
  <c r="T97" i="2"/>
  <c r="T492" i="2"/>
  <c r="T553" i="2"/>
  <c r="T439" i="2"/>
  <c r="T525" i="2"/>
  <c r="T219" i="2"/>
  <c r="T129" i="2"/>
  <c r="T418" i="2"/>
  <c r="T718" i="2"/>
  <c r="T724" i="2"/>
  <c r="T559" i="2"/>
  <c r="T424" i="2"/>
  <c r="T681" i="2"/>
  <c r="T373" i="2"/>
  <c r="T388" i="2"/>
  <c r="T298" i="2"/>
  <c r="T622" i="2"/>
  <c r="T603" i="2"/>
  <c r="T257" i="2"/>
  <c r="T336" i="2"/>
  <c r="T338" i="2"/>
  <c r="T598" i="2"/>
  <c r="T700" i="2"/>
  <c r="T576" i="2"/>
  <c r="T594" i="2"/>
  <c r="T586" i="2"/>
  <c r="T636" i="2"/>
  <c r="T705" i="2"/>
  <c r="T667" i="2"/>
  <c r="T514" i="2"/>
  <c r="T674" i="2"/>
  <c r="T626" i="2"/>
  <c r="T398" i="2"/>
  <c r="T499" i="2"/>
  <c r="T372" i="2"/>
  <c r="T653" i="2"/>
  <c r="T676" i="2"/>
  <c r="T459" i="2"/>
  <c r="T556" i="2"/>
  <c r="T692" i="2"/>
  <c r="T699" i="2"/>
  <c r="T670" i="2"/>
  <c r="T723" i="2"/>
  <c r="T707" i="2"/>
  <c r="T693" i="2"/>
  <c r="T638" i="2"/>
  <c r="T701" i="2"/>
  <c r="T717" i="2"/>
  <c r="T720" i="2"/>
  <c r="T727" i="2"/>
  <c r="T730" i="2"/>
  <c r="T678" i="2"/>
  <c r="S628" i="2"/>
  <c r="S590" i="2"/>
  <c r="S627" i="2"/>
  <c r="S80" i="2"/>
  <c r="S335" i="2"/>
  <c r="S420" i="2"/>
  <c r="S422" i="2"/>
  <c r="S526" i="2"/>
  <c r="S320" i="2"/>
  <c r="S537" i="2"/>
  <c r="S392" i="2"/>
  <c r="S457" i="2"/>
  <c r="S158" i="2"/>
  <c r="S682" i="2"/>
  <c r="S130" i="2"/>
  <c r="S491" i="2"/>
  <c r="S330" i="2"/>
  <c r="S486" i="2"/>
  <c r="S38" i="2"/>
  <c r="S660" i="2"/>
  <c r="S443" i="2"/>
  <c r="S382" i="2"/>
  <c r="S370" i="2"/>
  <c r="S51" i="2"/>
  <c r="S572" i="2"/>
  <c r="S207" i="2"/>
  <c r="S619" i="2"/>
  <c r="S230" i="2"/>
  <c r="S309" i="2"/>
  <c r="S588" i="2"/>
  <c r="S645" i="2"/>
  <c r="S371" i="2"/>
  <c r="S61" i="2"/>
  <c r="S569" i="2"/>
  <c r="S3" i="2"/>
  <c r="S69" i="2"/>
  <c r="S405" i="2"/>
  <c r="S557" i="2"/>
  <c r="S194" i="2"/>
  <c r="S84" i="2"/>
  <c r="S326" i="2"/>
  <c r="S202" i="2"/>
  <c r="S500" i="2"/>
  <c r="S385" i="2"/>
  <c r="S536" i="2"/>
  <c r="S73" i="2"/>
  <c r="S188" i="2"/>
  <c r="S108" i="2"/>
  <c r="S237" i="2"/>
  <c r="S292" i="2"/>
  <c r="S453" i="2"/>
  <c r="S409" i="2"/>
  <c r="S138" i="2"/>
  <c r="S88" i="2"/>
  <c r="S293" i="2"/>
  <c r="S498" i="2"/>
  <c r="S412" i="2"/>
  <c r="S135" i="2"/>
  <c r="S577" i="2"/>
  <c r="S227" i="2"/>
  <c r="S469" i="2"/>
  <c r="S317" i="2"/>
  <c r="S213" i="2"/>
  <c r="S278" i="2"/>
  <c r="S332" i="2"/>
  <c r="S114" i="2"/>
  <c r="S118" i="2"/>
  <c r="S473" i="2"/>
  <c r="S374" i="2"/>
  <c r="S428" i="2"/>
  <c r="S391" i="2"/>
  <c r="S78" i="2"/>
  <c r="S249" i="2"/>
  <c r="S116" i="2"/>
  <c r="S270" i="2"/>
  <c r="S431" i="2"/>
  <c r="S347" i="2"/>
  <c r="S112" i="2"/>
  <c r="S403" i="2"/>
  <c r="S613" i="2"/>
  <c r="S226" i="2"/>
  <c r="S520" i="2"/>
  <c r="S256" i="2"/>
  <c r="S511" i="2"/>
  <c r="S199" i="2"/>
  <c r="S42" i="2"/>
  <c r="S446" i="2"/>
  <c r="S136" i="2"/>
  <c r="S166" i="2"/>
  <c r="S684" i="2"/>
  <c r="S306" i="2"/>
  <c r="S232" i="2"/>
  <c r="S324" i="2"/>
  <c r="S506" i="2"/>
  <c r="S441" i="2"/>
  <c r="S315" i="2"/>
  <c r="S8" i="2"/>
  <c r="S15" i="2"/>
  <c r="S96" i="2"/>
  <c r="S617" i="2"/>
  <c r="S64" i="2"/>
  <c r="S102" i="2"/>
  <c r="S71" i="2"/>
  <c r="S313" i="2"/>
  <c r="S381" i="2"/>
  <c r="S421" i="2"/>
  <c r="S106" i="2"/>
  <c r="S334" i="2"/>
  <c r="S181" i="2"/>
  <c r="S663" i="2"/>
  <c r="S269" i="2"/>
  <c r="S189" i="2"/>
  <c r="S59" i="2"/>
  <c r="S94" i="2"/>
  <c r="S489" i="2"/>
  <c r="S362" i="2"/>
  <c r="S518" i="2"/>
  <c r="S215" i="2"/>
  <c r="S417" i="2"/>
  <c r="S152" i="2"/>
  <c r="S190" i="2"/>
  <c r="S637" i="2"/>
  <c r="S27" i="2"/>
  <c r="S43" i="2"/>
  <c r="S340" i="2"/>
  <c r="S276" i="2"/>
  <c r="S98" i="2"/>
  <c r="S208" i="2"/>
  <c r="S393" i="2"/>
  <c r="S44" i="2"/>
  <c r="S243" i="2"/>
  <c r="S14" i="2"/>
  <c r="S696" i="2"/>
  <c r="S357" i="2"/>
  <c r="S657" i="2"/>
  <c r="S683" i="2"/>
  <c r="S411" i="2"/>
  <c r="S363" i="2"/>
  <c r="S530" i="2"/>
  <c r="S279" i="2"/>
  <c r="S260" i="2"/>
  <c r="S716" i="2"/>
  <c r="S262" i="2"/>
  <c r="S251" i="2"/>
  <c r="S655" i="2"/>
  <c r="S291" i="2"/>
  <c r="S344" i="2"/>
  <c r="S272" i="2"/>
  <c r="S218" i="2"/>
  <c r="S323" i="2"/>
  <c r="S180" i="2"/>
  <c r="S147" i="2"/>
  <c r="S148" i="2"/>
  <c r="S505" i="2"/>
  <c r="S217" i="2"/>
  <c r="S11" i="2"/>
  <c r="S379" i="2"/>
  <c r="S564" i="2"/>
  <c r="S354" i="2"/>
  <c r="S121" i="2"/>
  <c r="S224" i="2"/>
  <c r="S191" i="2"/>
  <c r="S513" i="2"/>
  <c r="S507" i="2"/>
  <c r="S524" i="2"/>
  <c r="S451" i="2"/>
  <c r="S21" i="2"/>
  <c r="S487" i="2"/>
  <c r="S566" i="2"/>
  <c r="S643" i="2"/>
  <c r="S535" i="2"/>
  <c r="S640" i="2"/>
  <c r="S545" i="2"/>
  <c r="S267" i="2"/>
  <c r="S658" i="2"/>
  <c r="S560" i="2"/>
  <c r="S649" i="2"/>
  <c r="S482" i="2"/>
  <c r="S285" i="2"/>
  <c r="S612" i="2"/>
  <c r="S241" i="2"/>
  <c r="S351" i="2"/>
  <c r="S280" i="2"/>
  <c r="S633" i="2"/>
  <c r="S39" i="2"/>
  <c r="S170" i="2"/>
  <c r="S538" i="2"/>
  <c r="S200" i="2"/>
  <c r="S625" i="2"/>
  <c r="S616" i="2"/>
  <c r="S126" i="2"/>
  <c r="S549" i="2"/>
  <c r="S264" i="2"/>
  <c r="S502" i="2"/>
  <c r="S131" i="2"/>
  <c r="S650" i="2"/>
  <c r="S413" i="2"/>
  <c r="S284" i="2"/>
  <c r="S35" i="2"/>
  <c r="S24" i="2"/>
  <c r="S568" i="2"/>
  <c r="S266" i="2"/>
  <c r="S662" i="2"/>
  <c r="S87" i="2"/>
  <c r="S541" i="2"/>
  <c r="S6" i="2"/>
  <c r="S523" i="2"/>
  <c r="S47" i="2"/>
  <c r="S253" i="2"/>
  <c r="S91" i="2"/>
  <c r="S445" i="2"/>
  <c r="S483" i="2"/>
  <c r="S435" i="2"/>
  <c r="S56" i="2"/>
  <c r="S149" i="2"/>
  <c r="S516" i="2"/>
  <c r="S427" i="2"/>
  <c r="S196" i="2"/>
  <c r="S494" i="2"/>
  <c r="S438" i="2"/>
  <c r="S554" i="2"/>
  <c r="S113" i="2"/>
  <c r="S67" i="2"/>
  <c r="S355" i="2"/>
  <c r="S70" i="2"/>
  <c r="S234" i="2"/>
  <c r="S565" i="2"/>
  <c r="S86" i="2"/>
  <c r="S702" i="2"/>
  <c r="S484" i="2"/>
  <c r="S341" i="2"/>
  <c r="S271" i="2"/>
  <c r="S45" i="2"/>
  <c r="S465" i="2"/>
  <c r="S508" i="2"/>
  <c r="S450" i="2"/>
  <c r="S12" i="2"/>
  <c r="S389" i="2"/>
  <c r="S675" i="2"/>
  <c r="S255" i="2"/>
  <c r="S55" i="2"/>
  <c r="S345" i="2"/>
  <c r="S261" i="2"/>
  <c r="S171" i="2"/>
  <c r="S367" i="2"/>
  <c r="S573" i="2"/>
  <c r="S342" i="2"/>
  <c r="S273" i="2"/>
  <c r="S384" i="2"/>
  <c r="S394" i="2"/>
  <c r="S353" i="2"/>
  <c r="S9" i="2"/>
  <c r="S575" i="2"/>
  <c r="S68" i="2"/>
  <c r="S74" i="2"/>
  <c r="S49" i="2"/>
  <c r="S169" i="2"/>
  <c r="S688" i="2"/>
  <c r="S706" i="2"/>
  <c r="S348" i="2"/>
  <c r="S454" i="2"/>
  <c r="S587" i="2"/>
  <c r="S386" i="2"/>
  <c r="S40" i="2"/>
  <c r="S480" i="2"/>
  <c r="S343" i="2"/>
  <c r="S18" i="2"/>
  <c r="S698" i="2"/>
  <c r="S609" i="2"/>
  <c r="S105" i="2"/>
  <c r="S432" i="2"/>
  <c r="S414" i="2"/>
  <c r="S310" i="2"/>
  <c r="S349" i="2"/>
  <c r="S203" i="2"/>
  <c r="S352" i="2"/>
  <c r="S375" i="2"/>
  <c r="S236" i="2"/>
  <c r="S436" i="2"/>
  <c r="S458" i="2"/>
  <c r="S490" i="2"/>
  <c r="S620" i="2"/>
  <c r="S95" i="2"/>
  <c r="S423" i="2"/>
  <c r="S62" i="2"/>
  <c r="S289" i="2"/>
  <c r="S79" i="2"/>
  <c r="S111" i="2"/>
  <c r="S463" i="2"/>
  <c r="S4" i="2"/>
  <c r="S339" i="2"/>
  <c r="S365" i="2"/>
  <c r="S281" i="2"/>
  <c r="S222" i="2"/>
  <c r="S433" i="2"/>
  <c r="S665" i="2"/>
  <c r="S509" i="2"/>
  <c r="S555" i="2"/>
  <c r="S115" i="2"/>
  <c r="S686" i="2"/>
  <c r="S567" i="2"/>
  <c r="S552" i="2"/>
  <c r="S607" i="2"/>
  <c r="S33" i="2"/>
  <c r="S521" i="2"/>
  <c r="S366" i="2"/>
  <c r="S225" i="2"/>
  <c r="S209" i="2"/>
  <c r="S119" i="2"/>
  <c r="S295" i="2"/>
  <c r="S546" i="2"/>
  <c r="S390" i="2"/>
  <c r="S305" i="2"/>
  <c r="S90" i="2"/>
  <c r="S242" i="2"/>
  <c r="S299" i="2"/>
  <c r="S214" i="2"/>
  <c r="S497" i="2"/>
  <c r="S153" i="2"/>
  <c r="S395" i="2"/>
  <c r="S156" i="2"/>
  <c r="S238" i="2"/>
  <c r="S104" i="2"/>
  <c r="S574" i="2"/>
  <c r="S327" i="2"/>
  <c r="S448" i="2"/>
  <c r="S677" i="2"/>
  <c r="S29" i="2"/>
  <c r="S307" i="2"/>
  <c r="S212" i="2"/>
  <c r="S165" i="2"/>
  <c r="S139" i="2"/>
  <c r="S333" i="2"/>
  <c r="S711" i="2"/>
  <c r="S265" i="2"/>
  <c r="S192" i="2"/>
  <c r="S571" i="2"/>
  <c r="S356" i="2"/>
  <c r="S517" i="2"/>
  <c r="S542" i="2"/>
  <c r="S151" i="2"/>
  <c r="S252" i="2"/>
  <c r="S75" i="2"/>
  <c r="S275" i="2"/>
  <c r="S179" i="2"/>
  <c r="S30" i="2"/>
  <c r="S133" i="2"/>
  <c r="S246" i="2"/>
  <c r="S150" i="2"/>
  <c r="S268" i="2"/>
  <c r="S440" i="2"/>
  <c r="S325" i="2"/>
  <c r="S120" i="2"/>
  <c r="S337" i="2"/>
  <c r="S186" i="2"/>
  <c r="S641" i="2"/>
  <c r="S32" i="2"/>
  <c r="S464" i="2"/>
  <c r="S680" i="2"/>
  <c r="S10" i="2"/>
  <c r="S159" i="2"/>
  <c r="S81" i="2"/>
  <c r="S691" i="2"/>
  <c r="S544" i="2"/>
  <c r="S184" i="2"/>
  <c r="S314" i="2"/>
  <c r="S154" i="2"/>
  <c r="S76" i="2"/>
  <c r="S597" i="2"/>
  <c r="S651" i="2"/>
  <c r="S19" i="2"/>
  <c r="S444" i="2"/>
  <c r="S247" i="2"/>
  <c r="S584" i="2"/>
  <c r="S66" i="2"/>
  <c r="S595" i="2"/>
  <c r="S593" i="2"/>
  <c r="S233" i="2"/>
  <c r="S476" i="2"/>
  <c r="S134" i="2"/>
  <c r="S5" i="2"/>
  <c r="S58" i="2"/>
  <c r="S624" i="2"/>
  <c r="S596" i="2"/>
  <c r="S2" i="2"/>
  <c r="S570" i="2"/>
  <c r="S319" i="2"/>
  <c r="S488" i="2"/>
  <c r="S288" i="2"/>
  <c r="S510" i="2"/>
  <c r="S601" i="2"/>
  <c r="S648" i="2"/>
  <c r="S254" i="2"/>
  <c r="S321" i="2"/>
  <c r="S13" i="2"/>
  <c r="S164" i="2"/>
  <c r="S449" i="2"/>
  <c r="S297" i="2"/>
  <c r="S485" i="2"/>
  <c r="S17" i="2"/>
  <c r="S109" i="2"/>
  <c r="S672" i="2"/>
  <c r="S239" i="2"/>
  <c r="S173" i="2"/>
  <c r="S183" i="2"/>
  <c r="S23" i="2"/>
  <c r="S107" i="2"/>
  <c r="S65" i="2"/>
  <c r="S296" i="2"/>
  <c r="S614" i="2"/>
  <c r="S359" i="2"/>
  <c r="S248" i="2"/>
  <c r="S168" i="2"/>
  <c r="S163" i="2"/>
  <c r="S60" i="2"/>
  <c r="S646" i="2"/>
  <c r="S204" i="2"/>
  <c r="S99" i="2"/>
  <c r="S360" i="2"/>
  <c r="S231" i="2"/>
  <c r="S531" i="2"/>
  <c r="S475" i="2"/>
  <c r="S228" i="2"/>
  <c r="S160" i="2"/>
  <c r="S259" i="2"/>
  <c r="S89" i="2"/>
  <c r="S195" i="2"/>
  <c r="S20" i="2"/>
  <c r="S532" i="2"/>
  <c r="S397" i="2"/>
  <c r="S48" i="2"/>
  <c r="S176" i="2"/>
  <c r="S177" i="2"/>
  <c r="S26" i="2"/>
  <c r="S467" i="2"/>
  <c r="S263" i="2"/>
  <c r="S52" i="2"/>
  <c r="S346" i="2"/>
  <c r="S539" i="2"/>
  <c r="S404" i="2"/>
  <c r="S729" i="2"/>
  <c r="S632" i="2"/>
  <c r="S304" i="2"/>
  <c r="S610" i="2"/>
  <c r="S599" i="2"/>
  <c r="S512" i="2"/>
  <c r="S182" i="2"/>
  <c r="S46" i="2"/>
  <c r="S316" i="2"/>
  <c r="S123" i="2"/>
  <c r="S582" i="2"/>
  <c r="S22" i="2"/>
  <c r="S695" i="2"/>
  <c r="S704" i="2"/>
  <c r="S286" i="2"/>
  <c r="S654" i="2"/>
  <c r="S591" i="2"/>
  <c r="S528" i="2"/>
  <c r="S647" i="2"/>
  <c r="S145" i="2"/>
  <c r="S396" i="2"/>
  <c r="S709" i="2"/>
  <c r="S290" i="2"/>
  <c r="S141" i="2"/>
  <c r="S408" i="2"/>
  <c r="S534" i="2"/>
  <c r="S656" i="2"/>
  <c r="S167" i="2"/>
  <c r="S429" i="2"/>
  <c r="S581" i="2"/>
  <c r="S223" i="2"/>
  <c r="S407" i="2"/>
  <c r="S380" i="2"/>
  <c r="S361" i="2"/>
  <c r="S7" i="2"/>
  <c r="S92" i="2"/>
  <c r="S605" i="2"/>
  <c r="S85" i="2"/>
  <c r="S172" i="2"/>
  <c r="S57" i="2"/>
  <c r="S493" i="2"/>
  <c r="S63" i="2"/>
  <c r="S708" i="2"/>
  <c r="S419" i="2"/>
  <c r="S527" i="2"/>
  <c r="S358" i="2"/>
  <c r="S547" i="2"/>
  <c r="S37" i="2"/>
  <c r="S283" i="2"/>
  <c r="S162" i="2"/>
  <c r="S282" i="2"/>
  <c r="S474" i="2"/>
  <c r="S155" i="2"/>
  <c r="S501" i="2"/>
  <c r="S495" i="2"/>
  <c r="S713" i="2"/>
  <c r="S690" i="2"/>
  <c r="S175" i="2"/>
  <c r="S563" i="2"/>
  <c r="S103" i="2"/>
  <c r="S322" i="2"/>
  <c r="S712" i="2"/>
  <c r="S611" i="2"/>
  <c r="S689" i="2"/>
  <c r="S308" i="2"/>
  <c r="S157" i="2"/>
  <c r="S461" i="2"/>
  <c r="S16" i="2"/>
  <c r="S31" i="2"/>
  <c r="S579" i="2"/>
  <c r="S434" i="2"/>
  <c r="S82" i="2"/>
  <c r="S562" i="2"/>
  <c r="S504" i="2"/>
  <c r="S53" i="2"/>
  <c r="S455" i="2"/>
  <c r="S277" i="2"/>
  <c r="S229" i="2"/>
  <c r="S117" i="2"/>
  <c r="S471" i="2"/>
  <c r="S615" i="2"/>
  <c r="S142" i="2"/>
  <c r="S28" i="2"/>
  <c r="S72" i="2"/>
  <c r="S452" i="2"/>
  <c r="S137" i="2"/>
  <c r="S529" i="2"/>
  <c r="S425" i="2"/>
  <c r="S583" i="2"/>
  <c r="S496" i="2"/>
  <c r="S201" i="2"/>
  <c r="S703" i="2"/>
  <c r="S447" i="2"/>
  <c r="S41" i="2"/>
  <c r="S543" i="2"/>
  <c r="S540" i="2"/>
  <c r="S402" i="2"/>
  <c r="S466" i="2"/>
  <c r="S728" i="2"/>
  <c r="S258" i="2"/>
  <c r="S515" i="2"/>
  <c r="S368" i="2"/>
  <c r="S477" i="2"/>
  <c r="S410" i="2"/>
  <c r="S629" i="2"/>
  <c r="S621" i="2"/>
  <c r="S722" i="2"/>
  <c r="S221" i="2"/>
  <c r="S401" i="2"/>
  <c r="S470" i="2"/>
  <c r="S618" i="2"/>
  <c r="S303" i="2"/>
  <c r="S83" i="2"/>
  <c r="S668" i="2"/>
  <c r="S644" i="2"/>
  <c r="S100" i="2"/>
  <c r="S294" i="2"/>
  <c r="S220" i="2"/>
  <c r="S25" i="2"/>
  <c r="S604" i="2"/>
  <c r="S124" i="2"/>
  <c r="S639" i="2"/>
  <c r="S714" i="2"/>
  <c r="S548" i="2"/>
  <c r="S369" i="2"/>
  <c r="S635" i="2"/>
  <c r="S198" i="2"/>
  <c r="S472" i="2"/>
  <c r="S300" i="2"/>
  <c r="S34" i="2"/>
  <c r="S671" i="2"/>
  <c r="S479" i="2"/>
  <c r="S240" i="2"/>
  <c r="S664" i="2"/>
  <c r="S426" i="2"/>
  <c r="S146" i="2"/>
  <c r="S685" i="2"/>
  <c r="S462" i="2"/>
  <c r="S140" i="2"/>
  <c r="S578" i="2"/>
  <c r="S185" i="2"/>
  <c r="S600" i="2"/>
  <c r="S630" i="2"/>
  <c r="S456" i="2"/>
  <c r="S174" i="2"/>
  <c r="S127" i="2"/>
  <c r="S187" i="2"/>
  <c r="S210" i="2"/>
  <c r="S652" i="2"/>
  <c r="S416" i="2"/>
  <c r="S378" i="2"/>
  <c r="S287" i="2"/>
  <c r="S125" i="2"/>
  <c r="S608" i="2"/>
  <c r="S725" i="2"/>
  <c r="S551" i="2"/>
  <c r="S301" i="2"/>
  <c r="S216" i="2"/>
  <c r="S101" i="2"/>
  <c r="S710" i="2"/>
  <c r="S312" i="2"/>
  <c r="S550" i="2"/>
  <c r="S331" i="2"/>
  <c r="S50" i="2"/>
  <c r="S437" i="2"/>
  <c r="S143" i="2"/>
  <c r="S377" i="2"/>
  <c r="S128" i="2"/>
  <c r="S193" i="2"/>
  <c r="S387" i="2"/>
  <c r="S673" i="2"/>
  <c r="S561" i="2"/>
  <c r="S302" i="2"/>
  <c r="S442" i="2"/>
  <c r="S205" i="2"/>
  <c r="S661" i="2"/>
  <c r="S122" i="2"/>
  <c r="S606" i="2"/>
  <c r="S726" i="2"/>
  <c r="S719" i="2"/>
  <c r="S77" i="2"/>
  <c r="S585" i="2"/>
  <c r="S415" i="2"/>
  <c r="S383" i="2"/>
  <c r="S430" i="2"/>
  <c r="S592" i="2"/>
  <c r="S721" i="2"/>
  <c r="S274" i="2"/>
  <c r="S666" i="2"/>
  <c r="S669" i="2"/>
  <c r="S132" i="2"/>
  <c r="S350" i="2"/>
  <c r="S245" i="2"/>
  <c r="S54" i="2"/>
  <c r="S110" i="2"/>
  <c r="S328" i="2"/>
  <c r="S679" i="2"/>
  <c r="S144" i="2"/>
  <c r="S318" i="2"/>
  <c r="S623" i="2"/>
  <c r="S715" i="2"/>
  <c r="S460" i="2"/>
  <c r="S235" i="2"/>
  <c r="S364" i="2"/>
  <c r="S36" i="2"/>
  <c r="S697" i="2"/>
  <c r="S519" i="2"/>
  <c r="S161" i="2"/>
  <c r="S244" i="2"/>
  <c r="S631" i="2"/>
  <c r="S642" i="2"/>
  <c r="S694" i="2"/>
  <c r="S589" i="2"/>
  <c r="S731" i="2"/>
  <c r="S406" i="2"/>
  <c r="S468" i="2"/>
  <c r="S602" i="2"/>
  <c r="S478" i="2"/>
  <c r="S399" i="2"/>
  <c r="S250" i="2"/>
  <c r="S580" i="2"/>
  <c r="S634" i="2"/>
  <c r="S197" i="2"/>
  <c r="S376" i="2"/>
  <c r="S93" i="2"/>
  <c r="S178" i="2"/>
  <c r="S503" i="2"/>
  <c r="S211" i="2"/>
  <c r="S659" i="2"/>
  <c r="S481" i="2"/>
  <c r="S400" i="2"/>
  <c r="S522" i="2"/>
  <c r="S687" i="2"/>
  <c r="S533" i="2"/>
  <c r="S329" i="2"/>
  <c r="S311" i="2"/>
  <c r="S558" i="2"/>
  <c r="S206" i="2"/>
  <c r="S97" i="2"/>
  <c r="S492" i="2"/>
  <c r="S553" i="2"/>
  <c r="S439" i="2"/>
  <c r="S525" i="2"/>
  <c r="S219" i="2"/>
  <c r="S129" i="2"/>
  <c r="S418" i="2"/>
  <c r="S718" i="2"/>
  <c r="S724" i="2"/>
  <c r="S559" i="2"/>
  <c r="S424" i="2"/>
  <c r="S681" i="2"/>
  <c r="S373" i="2"/>
  <c r="S388" i="2"/>
  <c r="S298" i="2"/>
  <c r="S622" i="2"/>
  <c r="S603" i="2"/>
  <c r="S257" i="2"/>
  <c r="S336" i="2"/>
  <c r="S338" i="2"/>
  <c r="S598" i="2"/>
  <c r="S700" i="2"/>
  <c r="S576" i="2"/>
  <c r="S594" i="2"/>
  <c r="S586" i="2"/>
  <c r="S636" i="2"/>
  <c r="S705" i="2"/>
  <c r="S667" i="2"/>
  <c r="S514" i="2"/>
  <c r="S674" i="2"/>
  <c r="S626" i="2"/>
  <c r="S398" i="2"/>
  <c r="S499" i="2"/>
  <c r="S372" i="2"/>
  <c r="S653" i="2"/>
  <c r="S676" i="2"/>
  <c r="S459" i="2"/>
  <c r="S556" i="2"/>
  <c r="S692" i="2"/>
  <c r="S699" i="2"/>
  <c r="S670" i="2"/>
  <c r="S723" i="2"/>
  <c r="S707" i="2"/>
  <c r="S693" i="2"/>
  <c r="S638" i="2"/>
  <c r="S701" i="2"/>
  <c r="S717" i="2"/>
  <c r="S720" i="2"/>
  <c r="S727" i="2"/>
  <c r="S730" i="2"/>
  <c r="S678" i="2"/>
  <c r="N628" i="2"/>
  <c r="N590" i="2"/>
  <c r="N627" i="2"/>
  <c r="N80" i="2"/>
  <c r="N335" i="2"/>
  <c r="N420" i="2"/>
  <c r="N422" i="2"/>
  <c r="N526" i="2"/>
  <c r="N320" i="2"/>
  <c r="N537" i="2"/>
  <c r="N392" i="2"/>
  <c r="N457" i="2"/>
  <c r="N158" i="2"/>
  <c r="N682" i="2"/>
  <c r="N130" i="2"/>
  <c r="N491" i="2"/>
  <c r="N330" i="2"/>
  <c r="N486" i="2"/>
  <c r="N38" i="2"/>
  <c r="N660" i="2"/>
  <c r="N443" i="2"/>
  <c r="N382" i="2"/>
  <c r="N370" i="2"/>
  <c r="N51" i="2"/>
  <c r="N572" i="2"/>
  <c r="N207" i="2"/>
  <c r="N619" i="2"/>
  <c r="N230" i="2"/>
  <c r="N309" i="2"/>
  <c r="N588" i="2"/>
  <c r="N645" i="2"/>
  <c r="N371" i="2"/>
  <c r="N61" i="2"/>
  <c r="N569" i="2"/>
  <c r="N3" i="2"/>
  <c r="N69" i="2"/>
  <c r="N405" i="2"/>
  <c r="N557" i="2"/>
  <c r="N194" i="2"/>
  <c r="N84" i="2"/>
  <c r="N326" i="2"/>
  <c r="N202" i="2"/>
  <c r="N500" i="2"/>
  <c r="N385" i="2"/>
  <c r="N536" i="2"/>
  <c r="N73" i="2"/>
  <c r="N188" i="2"/>
  <c r="N108" i="2"/>
  <c r="N237" i="2"/>
  <c r="N292" i="2"/>
  <c r="N453" i="2"/>
  <c r="N409" i="2"/>
  <c r="N138" i="2"/>
  <c r="N88" i="2"/>
  <c r="N293" i="2"/>
  <c r="N498" i="2"/>
  <c r="N412" i="2"/>
  <c r="N135" i="2"/>
  <c r="N577" i="2"/>
  <c r="N227" i="2"/>
  <c r="N469" i="2"/>
  <c r="N317" i="2"/>
  <c r="N213" i="2"/>
  <c r="N278" i="2"/>
  <c r="N332" i="2"/>
  <c r="N114" i="2"/>
  <c r="N118" i="2"/>
  <c r="N473" i="2"/>
  <c r="N374" i="2"/>
  <c r="N428" i="2"/>
  <c r="N391" i="2"/>
  <c r="N78" i="2"/>
  <c r="N249" i="2"/>
  <c r="N116" i="2"/>
  <c r="N270" i="2"/>
  <c r="N431" i="2"/>
  <c r="N347" i="2"/>
  <c r="N112" i="2"/>
  <c r="N403" i="2"/>
  <c r="N613" i="2"/>
  <c r="N226" i="2"/>
  <c r="N520" i="2"/>
  <c r="N256" i="2"/>
  <c r="N511" i="2"/>
  <c r="N199" i="2"/>
  <c r="N42" i="2"/>
  <c r="N446" i="2"/>
  <c r="N136" i="2"/>
  <c r="N166" i="2"/>
  <c r="N684" i="2"/>
  <c r="N306" i="2"/>
  <c r="N232" i="2"/>
  <c r="N324" i="2"/>
  <c r="N506" i="2"/>
  <c r="N441" i="2"/>
  <c r="N315" i="2"/>
  <c r="N8" i="2"/>
  <c r="N15" i="2"/>
  <c r="N96" i="2"/>
  <c r="N617" i="2"/>
  <c r="N64" i="2"/>
  <c r="N102" i="2"/>
  <c r="N71" i="2"/>
  <c r="N313" i="2"/>
  <c r="N381" i="2"/>
  <c r="N421" i="2"/>
  <c r="N106" i="2"/>
  <c r="N334" i="2"/>
  <c r="N181" i="2"/>
  <c r="N663" i="2"/>
  <c r="N269" i="2"/>
  <c r="N189" i="2"/>
  <c r="N59" i="2"/>
  <c r="N94" i="2"/>
  <c r="N489" i="2"/>
  <c r="N362" i="2"/>
  <c r="N518" i="2"/>
  <c r="N215" i="2"/>
  <c r="N417" i="2"/>
  <c r="N152" i="2"/>
  <c r="N190" i="2"/>
  <c r="N637" i="2"/>
  <c r="N27" i="2"/>
  <c r="N43" i="2"/>
  <c r="N340" i="2"/>
  <c r="N276" i="2"/>
  <c r="N98" i="2"/>
  <c r="N208" i="2"/>
  <c r="N393" i="2"/>
  <c r="N44" i="2"/>
  <c r="N243" i="2"/>
  <c r="N14" i="2"/>
  <c r="N696" i="2"/>
  <c r="N357" i="2"/>
  <c r="N657" i="2"/>
  <c r="N683" i="2"/>
  <c r="N411" i="2"/>
  <c r="N363" i="2"/>
  <c r="N530" i="2"/>
  <c r="N279" i="2"/>
  <c r="N260" i="2"/>
  <c r="N716" i="2"/>
  <c r="N262" i="2"/>
  <c r="N251" i="2"/>
  <c r="N655" i="2"/>
  <c r="N291" i="2"/>
  <c r="N344" i="2"/>
  <c r="N272" i="2"/>
  <c r="N218" i="2"/>
  <c r="N323" i="2"/>
  <c r="N180" i="2"/>
  <c r="N147" i="2"/>
  <c r="N148" i="2"/>
  <c r="N505" i="2"/>
  <c r="N217" i="2"/>
  <c r="N11" i="2"/>
  <c r="N379" i="2"/>
  <c r="N564" i="2"/>
  <c r="N354" i="2"/>
  <c r="N121" i="2"/>
  <c r="N224" i="2"/>
  <c r="N191" i="2"/>
  <c r="N513" i="2"/>
  <c r="N507" i="2"/>
  <c r="N524" i="2"/>
  <c r="N451" i="2"/>
  <c r="N21" i="2"/>
  <c r="N487" i="2"/>
  <c r="N566" i="2"/>
  <c r="N643" i="2"/>
  <c r="N535" i="2"/>
  <c r="N640" i="2"/>
  <c r="N545" i="2"/>
  <c r="N267" i="2"/>
  <c r="N658" i="2"/>
  <c r="N560" i="2"/>
  <c r="N649" i="2"/>
  <c r="N482" i="2"/>
  <c r="N285" i="2"/>
  <c r="N612" i="2"/>
  <c r="N241" i="2"/>
  <c r="N351" i="2"/>
  <c r="N280" i="2"/>
  <c r="N633" i="2"/>
  <c r="N39" i="2"/>
  <c r="N170" i="2"/>
  <c r="N538" i="2"/>
  <c r="N200" i="2"/>
  <c r="N625" i="2"/>
  <c r="N616" i="2"/>
  <c r="N126" i="2"/>
  <c r="N549" i="2"/>
  <c r="N264" i="2"/>
  <c r="N502" i="2"/>
  <c r="N131" i="2"/>
  <c r="N650" i="2"/>
  <c r="N413" i="2"/>
  <c r="N284" i="2"/>
  <c r="N35" i="2"/>
  <c r="N24" i="2"/>
  <c r="N568" i="2"/>
  <c r="N266" i="2"/>
  <c r="N662" i="2"/>
  <c r="N87" i="2"/>
  <c r="N541" i="2"/>
  <c r="N6" i="2"/>
  <c r="N523" i="2"/>
  <c r="N47" i="2"/>
  <c r="N253" i="2"/>
  <c r="N91" i="2"/>
  <c r="N445" i="2"/>
  <c r="N483" i="2"/>
  <c r="N435" i="2"/>
  <c r="N56" i="2"/>
  <c r="N149" i="2"/>
  <c r="N516" i="2"/>
  <c r="N427" i="2"/>
  <c r="N196" i="2"/>
  <c r="N494" i="2"/>
  <c r="N438" i="2"/>
  <c r="N554" i="2"/>
  <c r="N113" i="2"/>
  <c r="N67" i="2"/>
  <c r="N355" i="2"/>
  <c r="N70" i="2"/>
  <c r="N234" i="2"/>
  <c r="N565" i="2"/>
  <c r="N86" i="2"/>
  <c r="N702" i="2"/>
  <c r="N484" i="2"/>
  <c r="N341" i="2"/>
  <c r="N271" i="2"/>
  <c r="N45" i="2"/>
  <c r="N465" i="2"/>
  <c r="N508" i="2"/>
  <c r="N450" i="2"/>
  <c r="N12" i="2"/>
  <c r="N389" i="2"/>
  <c r="N675" i="2"/>
  <c r="N255" i="2"/>
  <c r="N55" i="2"/>
  <c r="N345" i="2"/>
  <c r="N261" i="2"/>
  <c r="N171" i="2"/>
  <c r="N367" i="2"/>
  <c r="N573" i="2"/>
  <c r="N342" i="2"/>
  <c r="N273" i="2"/>
  <c r="N384" i="2"/>
  <c r="N394" i="2"/>
  <c r="N353" i="2"/>
  <c r="N9" i="2"/>
  <c r="N575" i="2"/>
  <c r="N68" i="2"/>
  <c r="N74" i="2"/>
  <c r="N49" i="2"/>
  <c r="N169" i="2"/>
  <c r="N688" i="2"/>
  <c r="N706" i="2"/>
  <c r="N348" i="2"/>
  <c r="N454" i="2"/>
  <c r="N587" i="2"/>
  <c r="N386" i="2"/>
  <c r="N40" i="2"/>
  <c r="N480" i="2"/>
  <c r="N343" i="2"/>
  <c r="N18" i="2"/>
  <c r="N698" i="2"/>
  <c r="N609" i="2"/>
  <c r="N105" i="2"/>
  <c r="N432" i="2"/>
  <c r="N414" i="2"/>
  <c r="N310" i="2"/>
  <c r="N349" i="2"/>
  <c r="N203" i="2"/>
  <c r="N352" i="2"/>
  <c r="N375" i="2"/>
  <c r="N236" i="2"/>
  <c r="N436" i="2"/>
  <c r="N458" i="2"/>
  <c r="N490" i="2"/>
  <c r="N620" i="2"/>
  <c r="N95" i="2"/>
  <c r="N423" i="2"/>
  <c r="N62" i="2"/>
  <c r="N289" i="2"/>
  <c r="N79" i="2"/>
  <c r="N111" i="2"/>
  <c r="N463" i="2"/>
  <c r="N4" i="2"/>
  <c r="N339" i="2"/>
  <c r="N365" i="2"/>
  <c r="N281" i="2"/>
  <c r="N222" i="2"/>
  <c r="N433" i="2"/>
  <c r="N665" i="2"/>
  <c r="N509" i="2"/>
  <c r="N555" i="2"/>
  <c r="N115" i="2"/>
  <c r="N686" i="2"/>
  <c r="N567" i="2"/>
  <c r="N552" i="2"/>
  <c r="N607" i="2"/>
  <c r="N33" i="2"/>
  <c r="N521" i="2"/>
  <c r="N366" i="2"/>
  <c r="N225" i="2"/>
  <c r="N209" i="2"/>
  <c r="N119" i="2"/>
  <c r="N295" i="2"/>
  <c r="N546" i="2"/>
  <c r="N390" i="2"/>
  <c r="N305" i="2"/>
  <c r="N90" i="2"/>
  <c r="N242" i="2"/>
  <c r="N299" i="2"/>
  <c r="N214" i="2"/>
  <c r="N497" i="2"/>
  <c r="N153" i="2"/>
  <c r="N395" i="2"/>
  <c r="N156" i="2"/>
  <c r="N238" i="2"/>
  <c r="N104" i="2"/>
  <c r="N574" i="2"/>
  <c r="N327" i="2"/>
  <c r="N448" i="2"/>
  <c r="N677" i="2"/>
  <c r="N29" i="2"/>
  <c r="N307" i="2"/>
  <c r="N212" i="2"/>
  <c r="N165" i="2"/>
  <c r="N139" i="2"/>
  <c r="N333" i="2"/>
  <c r="N711" i="2"/>
  <c r="N265" i="2"/>
  <c r="N192" i="2"/>
  <c r="N571" i="2"/>
  <c r="N356" i="2"/>
  <c r="N517" i="2"/>
  <c r="N542" i="2"/>
  <c r="N151" i="2"/>
  <c r="N252" i="2"/>
  <c r="N75" i="2"/>
  <c r="N275" i="2"/>
  <c r="N179" i="2"/>
  <c r="N30" i="2"/>
  <c r="N133" i="2"/>
  <c r="N246" i="2"/>
  <c r="N150" i="2"/>
  <c r="N268" i="2"/>
  <c r="N440" i="2"/>
  <c r="N325" i="2"/>
  <c r="N120" i="2"/>
  <c r="N337" i="2"/>
  <c r="N186" i="2"/>
  <c r="N641" i="2"/>
  <c r="N32" i="2"/>
  <c r="N464" i="2"/>
  <c r="N680" i="2"/>
  <c r="N10" i="2"/>
  <c r="N159" i="2"/>
  <c r="N81" i="2"/>
  <c r="N691" i="2"/>
  <c r="N544" i="2"/>
  <c r="N184" i="2"/>
  <c r="N314" i="2"/>
  <c r="N154" i="2"/>
  <c r="N76" i="2"/>
  <c r="N597" i="2"/>
  <c r="N651" i="2"/>
  <c r="N19" i="2"/>
  <c r="N444" i="2"/>
  <c r="N247" i="2"/>
  <c r="N584" i="2"/>
  <c r="N66" i="2"/>
  <c r="N595" i="2"/>
  <c r="N593" i="2"/>
  <c r="N233" i="2"/>
  <c r="N476" i="2"/>
  <c r="N134" i="2"/>
  <c r="N5" i="2"/>
  <c r="N58" i="2"/>
  <c r="N624" i="2"/>
  <c r="N596" i="2"/>
  <c r="N2" i="2"/>
  <c r="N570" i="2"/>
  <c r="N319" i="2"/>
  <c r="N488" i="2"/>
  <c r="N288" i="2"/>
  <c r="N510" i="2"/>
  <c r="N601" i="2"/>
  <c r="N648" i="2"/>
  <c r="N254" i="2"/>
  <c r="N321" i="2"/>
  <c r="N13" i="2"/>
  <c r="N164" i="2"/>
  <c r="N449" i="2"/>
  <c r="N297" i="2"/>
  <c r="N485" i="2"/>
  <c r="N17" i="2"/>
  <c r="N109" i="2"/>
  <c r="N672" i="2"/>
  <c r="N239" i="2"/>
  <c r="N173" i="2"/>
  <c r="N183" i="2"/>
  <c r="N23" i="2"/>
  <c r="N107" i="2"/>
  <c r="N65" i="2"/>
  <c r="N296" i="2"/>
  <c r="N614" i="2"/>
  <c r="N359" i="2"/>
  <c r="N248" i="2"/>
  <c r="N168" i="2"/>
  <c r="N163" i="2"/>
  <c r="N60" i="2"/>
  <c r="N646" i="2"/>
  <c r="N204" i="2"/>
  <c r="N99" i="2"/>
  <c r="N360" i="2"/>
  <c r="N231" i="2"/>
  <c r="N531" i="2"/>
  <c r="N475" i="2"/>
  <c r="N228" i="2"/>
  <c r="N160" i="2"/>
  <c r="N259" i="2"/>
  <c r="N89" i="2"/>
  <c r="N195" i="2"/>
  <c r="N20" i="2"/>
  <c r="N532" i="2"/>
  <c r="N397" i="2"/>
  <c r="N48" i="2"/>
  <c r="N176" i="2"/>
  <c r="N177" i="2"/>
  <c r="N26" i="2"/>
  <c r="N467" i="2"/>
  <c r="N263" i="2"/>
  <c r="N52" i="2"/>
  <c r="N346" i="2"/>
  <c r="N539" i="2"/>
  <c r="N404" i="2"/>
  <c r="N729" i="2"/>
  <c r="N632" i="2"/>
  <c r="N304" i="2"/>
  <c r="N610" i="2"/>
  <c r="N599" i="2"/>
  <c r="N512" i="2"/>
  <c r="N182" i="2"/>
  <c r="N46" i="2"/>
  <c r="N316" i="2"/>
  <c r="N123" i="2"/>
  <c r="N582" i="2"/>
  <c r="N22" i="2"/>
  <c r="N695" i="2"/>
  <c r="N704" i="2"/>
  <c r="N286" i="2"/>
  <c r="N654" i="2"/>
  <c r="N591" i="2"/>
  <c r="N528" i="2"/>
  <c r="N647" i="2"/>
  <c r="N145" i="2"/>
  <c r="N396" i="2"/>
  <c r="N709" i="2"/>
  <c r="N290" i="2"/>
  <c r="N141" i="2"/>
  <c r="N408" i="2"/>
  <c r="N534" i="2"/>
  <c r="N656" i="2"/>
  <c r="N167" i="2"/>
  <c r="N429" i="2"/>
  <c r="N581" i="2"/>
  <c r="N223" i="2"/>
  <c r="N407" i="2"/>
  <c r="N380" i="2"/>
  <c r="N361" i="2"/>
  <c r="N7" i="2"/>
  <c r="N92" i="2"/>
  <c r="N605" i="2"/>
  <c r="N85" i="2"/>
  <c r="N172" i="2"/>
  <c r="N57" i="2"/>
  <c r="N493" i="2"/>
  <c r="N63" i="2"/>
  <c r="N708" i="2"/>
  <c r="N419" i="2"/>
  <c r="N527" i="2"/>
  <c r="N358" i="2"/>
  <c r="N547" i="2"/>
  <c r="N37" i="2"/>
  <c r="N283" i="2"/>
  <c r="N162" i="2"/>
  <c r="N282" i="2"/>
  <c r="N474" i="2"/>
  <c r="N155" i="2"/>
  <c r="N501" i="2"/>
  <c r="N495" i="2"/>
  <c r="N713" i="2"/>
  <c r="N690" i="2"/>
  <c r="N175" i="2"/>
  <c r="N563" i="2"/>
  <c r="N103" i="2"/>
  <c r="N322" i="2"/>
  <c r="N712" i="2"/>
  <c r="N611" i="2"/>
  <c r="N689" i="2"/>
  <c r="N308" i="2"/>
  <c r="N157" i="2"/>
  <c r="N461" i="2"/>
  <c r="N16" i="2"/>
  <c r="N31" i="2"/>
  <c r="N579" i="2"/>
  <c r="N434" i="2"/>
  <c r="N82" i="2"/>
  <c r="N562" i="2"/>
  <c r="N504" i="2"/>
  <c r="N53" i="2"/>
  <c r="N455" i="2"/>
  <c r="N277" i="2"/>
  <c r="N229" i="2"/>
  <c r="N117" i="2"/>
  <c r="N471" i="2"/>
  <c r="N615" i="2"/>
  <c r="N142" i="2"/>
  <c r="N28" i="2"/>
  <c r="N72" i="2"/>
  <c r="N452" i="2"/>
  <c r="N137" i="2"/>
  <c r="N529" i="2"/>
  <c r="N425" i="2"/>
  <c r="N583" i="2"/>
  <c r="N496" i="2"/>
  <c r="N201" i="2"/>
  <c r="N703" i="2"/>
  <c r="N447" i="2"/>
  <c r="N41" i="2"/>
  <c r="N543" i="2"/>
  <c r="N540" i="2"/>
  <c r="N402" i="2"/>
  <c r="N466" i="2"/>
  <c r="N728" i="2"/>
  <c r="N258" i="2"/>
  <c r="N515" i="2"/>
  <c r="N368" i="2"/>
  <c r="N477" i="2"/>
  <c r="N410" i="2"/>
  <c r="N629" i="2"/>
  <c r="N621" i="2"/>
  <c r="N722" i="2"/>
  <c r="N221" i="2"/>
  <c r="N401" i="2"/>
  <c r="N470" i="2"/>
  <c r="N618" i="2"/>
  <c r="N303" i="2"/>
  <c r="N83" i="2"/>
  <c r="N668" i="2"/>
  <c r="N644" i="2"/>
  <c r="N100" i="2"/>
  <c r="N294" i="2"/>
  <c r="N220" i="2"/>
  <c r="N25" i="2"/>
  <c r="N604" i="2"/>
  <c r="N124" i="2"/>
  <c r="N639" i="2"/>
  <c r="N714" i="2"/>
  <c r="N548" i="2"/>
  <c r="N369" i="2"/>
  <c r="N635" i="2"/>
  <c r="N198" i="2"/>
  <c r="N472" i="2"/>
  <c r="N300" i="2"/>
  <c r="N34" i="2"/>
  <c r="N671" i="2"/>
  <c r="N479" i="2"/>
  <c r="N240" i="2"/>
  <c r="N664" i="2"/>
  <c r="N426" i="2"/>
  <c r="N146" i="2"/>
  <c r="N685" i="2"/>
  <c r="N462" i="2"/>
  <c r="N140" i="2"/>
  <c r="N578" i="2"/>
  <c r="N185" i="2"/>
  <c r="N600" i="2"/>
  <c r="N630" i="2"/>
  <c r="N456" i="2"/>
  <c r="N174" i="2"/>
  <c r="N127" i="2"/>
  <c r="N187" i="2"/>
  <c r="N210" i="2"/>
  <c r="N652" i="2"/>
  <c r="N416" i="2"/>
  <c r="N378" i="2"/>
  <c r="N287" i="2"/>
  <c r="N125" i="2"/>
  <c r="N608" i="2"/>
  <c r="N725" i="2"/>
  <c r="N551" i="2"/>
  <c r="N301" i="2"/>
  <c r="N216" i="2"/>
  <c r="N101" i="2"/>
  <c r="N710" i="2"/>
  <c r="N312" i="2"/>
  <c r="N550" i="2"/>
  <c r="N331" i="2"/>
  <c r="N50" i="2"/>
  <c r="N437" i="2"/>
  <c r="N143" i="2"/>
  <c r="N377" i="2"/>
  <c r="N128" i="2"/>
  <c r="N193" i="2"/>
  <c r="N387" i="2"/>
  <c r="N673" i="2"/>
  <c r="N561" i="2"/>
  <c r="N302" i="2"/>
  <c r="N442" i="2"/>
  <c r="N205" i="2"/>
  <c r="N661" i="2"/>
  <c r="N122" i="2"/>
  <c r="N606" i="2"/>
  <c r="N726" i="2"/>
  <c r="N719" i="2"/>
  <c r="N77" i="2"/>
  <c r="N585" i="2"/>
  <c r="N415" i="2"/>
  <c r="N383" i="2"/>
  <c r="N430" i="2"/>
  <c r="N592" i="2"/>
  <c r="N721" i="2"/>
  <c r="N274" i="2"/>
  <c r="N666" i="2"/>
  <c r="N669" i="2"/>
  <c r="N132" i="2"/>
  <c r="N350" i="2"/>
  <c r="N245" i="2"/>
  <c r="N54" i="2"/>
  <c r="N110" i="2"/>
  <c r="N328" i="2"/>
  <c r="N679" i="2"/>
  <c r="N144" i="2"/>
  <c r="N318" i="2"/>
  <c r="N623" i="2"/>
  <c r="N715" i="2"/>
  <c r="N460" i="2"/>
  <c r="N235" i="2"/>
  <c r="N364" i="2"/>
  <c r="N36" i="2"/>
  <c r="N697" i="2"/>
  <c r="N519" i="2"/>
  <c r="N161" i="2"/>
  <c r="N244" i="2"/>
  <c r="N631" i="2"/>
  <c r="N642" i="2"/>
  <c r="N694" i="2"/>
  <c r="N589" i="2"/>
  <c r="N731" i="2"/>
  <c r="N406" i="2"/>
  <c r="N468" i="2"/>
  <c r="N602" i="2"/>
  <c r="N478" i="2"/>
  <c r="N399" i="2"/>
  <c r="N250" i="2"/>
  <c r="N580" i="2"/>
  <c r="N634" i="2"/>
  <c r="N197" i="2"/>
  <c r="N376" i="2"/>
  <c r="N93" i="2"/>
  <c r="N178" i="2"/>
  <c r="N503" i="2"/>
  <c r="N211" i="2"/>
  <c r="N659" i="2"/>
  <c r="N481" i="2"/>
  <c r="N400" i="2"/>
  <c r="N522" i="2"/>
  <c r="N687" i="2"/>
  <c r="N533" i="2"/>
  <c r="N329" i="2"/>
  <c r="N311" i="2"/>
  <c r="N558" i="2"/>
  <c r="N206" i="2"/>
  <c r="N97" i="2"/>
  <c r="N492" i="2"/>
  <c r="N553" i="2"/>
  <c r="N439" i="2"/>
  <c r="N525" i="2"/>
  <c r="N219" i="2"/>
  <c r="N129" i="2"/>
  <c r="N418" i="2"/>
  <c r="N718" i="2"/>
  <c r="N724" i="2"/>
  <c r="N559" i="2"/>
  <c r="N424" i="2"/>
  <c r="N681" i="2"/>
  <c r="N373" i="2"/>
  <c r="N388" i="2"/>
  <c r="N298" i="2"/>
  <c r="N622" i="2"/>
  <c r="N603" i="2"/>
  <c r="N257" i="2"/>
  <c r="N336" i="2"/>
  <c r="N338" i="2"/>
  <c r="N598" i="2"/>
  <c r="N700" i="2"/>
  <c r="N576" i="2"/>
  <c r="N594" i="2"/>
  <c r="N586" i="2"/>
  <c r="N636" i="2"/>
  <c r="N705" i="2"/>
  <c r="N667" i="2"/>
  <c r="N514" i="2"/>
  <c r="N674" i="2"/>
  <c r="N626" i="2"/>
  <c r="N398" i="2"/>
  <c r="N499" i="2"/>
  <c r="N372" i="2"/>
  <c r="N653" i="2"/>
  <c r="N676" i="2"/>
  <c r="N459" i="2"/>
  <c r="N556" i="2"/>
  <c r="N692" i="2"/>
  <c r="N699" i="2"/>
  <c r="N670" i="2"/>
  <c r="N723" i="2"/>
  <c r="N707" i="2"/>
  <c r="N693" i="2"/>
  <c r="N638" i="2"/>
  <c r="N701" i="2"/>
  <c r="N717" i="2"/>
  <c r="N720" i="2"/>
  <c r="N727" i="2"/>
  <c r="N730" i="2"/>
  <c r="N678" i="2"/>
  <c r="L628" i="2"/>
  <c r="L590" i="2"/>
  <c r="L627" i="2"/>
  <c r="L80" i="2"/>
  <c r="L335" i="2"/>
  <c r="L420" i="2"/>
  <c r="L422" i="2"/>
  <c r="L526" i="2"/>
  <c r="L320" i="2"/>
  <c r="L537" i="2"/>
  <c r="L392" i="2"/>
  <c r="L457" i="2"/>
  <c r="L158" i="2"/>
  <c r="L682" i="2"/>
  <c r="L130" i="2"/>
  <c r="L491" i="2"/>
  <c r="L330" i="2"/>
  <c r="L486" i="2"/>
  <c r="L38" i="2"/>
  <c r="L660" i="2"/>
  <c r="L443" i="2"/>
  <c r="L382" i="2"/>
  <c r="L370" i="2"/>
  <c r="L51" i="2"/>
  <c r="L572" i="2"/>
  <c r="L207" i="2"/>
  <c r="L619" i="2"/>
  <c r="L230" i="2"/>
  <c r="L309" i="2"/>
  <c r="L588" i="2"/>
  <c r="L645" i="2"/>
  <c r="L371" i="2"/>
  <c r="L61" i="2"/>
  <c r="L569" i="2"/>
  <c r="L3" i="2"/>
  <c r="L69" i="2"/>
  <c r="L405" i="2"/>
  <c r="L557" i="2"/>
  <c r="L194" i="2"/>
  <c r="L84" i="2"/>
  <c r="L326" i="2"/>
  <c r="L202" i="2"/>
  <c r="L500" i="2"/>
  <c r="L385" i="2"/>
  <c r="L536" i="2"/>
  <c r="L73" i="2"/>
  <c r="L188" i="2"/>
  <c r="L108" i="2"/>
  <c r="L237" i="2"/>
  <c r="L292" i="2"/>
  <c r="L453" i="2"/>
  <c r="L409" i="2"/>
  <c r="L138" i="2"/>
  <c r="L88" i="2"/>
  <c r="L293" i="2"/>
  <c r="L498" i="2"/>
  <c r="L412" i="2"/>
  <c r="L135" i="2"/>
  <c r="L577" i="2"/>
  <c r="L227" i="2"/>
  <c r="L469" i="2"/>
  <c r="L317" i="2"/>
  <c r="L213" i="2"/>
  <c r="L278" i="2"/>
  <c r="L332" i="2"/>
  <c r="L114" i="2"/>
  <c r="L118" i="2"/>
  <c r="L473" i="2"/>
  <c r="L374" i="2"/>
  <c r="L428" i="2"/>
  <c r="L391" i="2"/>
  <c r="L78" i="2"/>
  <c r="L249" i="2"/>
  <c r="L116" i="2"/>
  <c r="L270" i="2"/>
  <c r="L431" i="2"/>
  <c r="L347" i="2"/>
  <c r="L112" i="2"/>
  <c r="L403" i="2"/>
  <c r="L613" i="2"/>
  <c r="L226" i="2"/>
  <c r="L520" i="2"/>
  <c r="L256" i="2"/>
  <c r="L511" i="2"/>
  <c r="L199" i="2"/>
  <c r="L42" i="2"/>
  <c r="L446" i="2"/>
  <c r="L136" i="2"/>
  <c r="L166" i="2"/>
  <c r="L684" i="2"/>
  <c r="L306" i="2"/>
  <c r="L232" i="2"/>
  <c r="L324" i="2"/>
  <c r="L506" i="2"/>
  <c r="L441" i="2"/>
  <c r="L315" i="2"/>
  <c r="L8" i="2"/>
  <c r="L15" i="2"/>
  <c r="L96" i="2"/>
  <c r="L617" i="2"/>
  <c r="L64" i="2"/>
  <c r="L102" i="2"/>
  <c r="L71" i="2"/>
  <c r="L313" i="2"/>
  <c r="L381" i="2"/>
  <c r="L421" i="2"/>
  <c r="L106" i="2"/>
  <c r="L334" i="2"/>
  <c r="L181" i="2"/>
  <c r="L663" i="2"/>
  <c r="L269" i="2"/>
  <c r="L189" i="2"/>
  <c r="L59" i="2"/>
  <c r="L94" i="2"/>
  <c r="L489" i="2"/>
  <c r="L362" i="2"/>
  <c r="L518" i="2"/>
  <c r="L215" i="2"/>
  <c r="L417" i="2"/>
  <c r="L152" i="2"/>
  <c r="L190" i="2"/>
  <c r="L637" i="2"/>
  <c r="L27" i="2"/>
  <c r="L43" i="2"/>
  <c r="L340" i="2"/>
  <c r="L276" i="2"/>
  <c r="L98" i="2"/>
  <c r="L208" i="2"/>
  <c r="L393" i="2"/>
  <c r="L44" i="2"/>
  <c r="L243" i="2"/>
  <c r="L14" i="2"/>
  <c r="L696" i="2"/>
  <c r="L357" i="2"/>
  <c r="L657" i="2"/>
  <c r="L683" i="2"/>
  <c r="L411" i="2"/>
  <c r="L363" i="2"/>
  <c r="L530" i="2"/>
  <c r="L279" i="2"/>
  <c r="L260" i="2"/>
  <c r="L716" i="2"/>
  <c r="L262" i="2"/>
  <c r="L251" i="2"/>
  <c r="L655" i="2"/>
  <c r="L291" i="2"/>
  <c r="L344" i="2"/>
  <c r="L272" i="2"/>
  <c r="L218" i="2"/>
  <c r="L323" i="2"/>
  <c r="L180" i="2"/>
  <c r="L147" i="2"/>
  <c r="L148" i="2"/>
  <c r="L505" i="2"/>
  <c r="L217" i="2"/>
  <c r="L11" i="2"/>
  <c r="L379" i="2"/>
  <c r="L564" i="2"/>
  <c r="L354" i="2"/>
  <c r="L121" i="2"/>
  <c r="L224" i="2"/>
  <c r="L191" i="2"/>
  <c r="L513" i="2"/>
  <c r="L507" i="2"/>
  <c r="L524" i="2"/>
  <c r="L451" i="2"/>
  <c r="L21" i="2"/>
  <c r="L487" i="2"/>
  <c r="L566" i="2"/>
  <c r="L643" i="2"/>
  <c r="L535" i="2"/>
  <c r="L640" i="2"/>
  <c r="L545" i="2"/>
  <c r="L267" i="2"/>
  <c r="L658" i="2"/>
  <c r="L560" i="2"/>
  <c r="L649" i="2"/>
  <c r="L482" i="2"/>
  <c r="L285" i="2"/>
  <c r="L612" i="2"/>
  <c r="L241" i="2"/>
  <c r="L351" i="2"/>
  <c r="L280" i="2"/>
  <c r="L633" i="2"/>
  <c r="L39" i="2"/>
  <c r="L170" i="2"/>
  <c r="L538" i="2"/>
  <c r="L200" i="2"/>
  <c r="L625" i="2"/>
  <c r="L616" i="2"/>
  <c r="L126" i="2"/>
  <c r="L549" i="2"/>
  <c r="L264" i="2"/>
  <c r="L502" i="2"/>
  <c r="L131" i="2"/>
  <c r="L650" i="2"/>
  <c r="L413" i="2"/>
  <c r="L284" i="2"/>
  <c r="L35" i="2"/>
  <c r="L24" i="2"/>
  <c r="L568" i="2"/>
  <c r="L266" i="2"/>
  <c r="L662" i="2"/>
  <c r="L87" i="2"/>
  <c r="L541" i="2"/>
  <c r="L6" i="2"/>
  <c r="L523" i="2"/>
  <c r="L47" i="2"/>
  <c r="L253" i="2"/>
  <c r="L91" i="2"/>
  <c r="L445" i="2"/>
  <c r="L483" i="2"/>
  <c r="L435" i="2"/>
  <c r="L56" i="2"/>
  <c r="L149" i="2"/>
  <c r="L516" i="2"/>
  <c r="L427" i="2"/>
  <c r="L196" i="2"/>
  <c r="L494" i="2"/>
  <c r="L438" i="2"/>
  <c r="L554" i="2"/>
  <c r="L113" i="2"/>
  <c r="L67" i="2"/>
  <c r="L355" i="2"/>
  <c r="L70" i="2"/>
  <c r="L234" i="2"/>
  <c r="L565" i="2"/>
  <c r="L86" i="2"/>
  <c r="L702" i="2"/>
  <c r="L484" i="2"/>
  <c r="L341" i="2"/>
  <c r="L271" i="2"/>
  <c r="L45" i="2"/>
  <c r="L465" i="2"/>
  <c r="L508" i="2"/>
  <c r="L450" i="2"/>
  <c r="L12" i="2"/>
  <c r="L389" i="2"/>
  <c r="L675" i="2"/>
  <c r="L255" i="2"/>
  <c r="L55" i="2"/>
  <c r="L345" i="2"/>
  <c r="L261" i="2"/>
  <c r="L171" i="2"/>
  <c r="L367" i="2"/>
  <c r="L573" i="2"/>
  <c r="L342" i="2"/>
  <c r="L273" i="2"/>
  <c r="L384" i="2"/>
  <c r="L394" i="2"/>
  <c r="L353" i="2"/>
  <c r="L9" i="2"/>
  <c r="L575" i="2"/>
  <c r="L68" i="2"/>
  <c r="L74" i="2"/>
  <c r="L49" i="2"/>
  <c r="L169" i="2"/>
  <c r="L688" i="2"/>
  <c r="L706" i="2"/>
  <c r="L348" i="2"/>
  <c r="L454" i="2"/>
  <c r="L587" i="2"/>
  <c r="L386" i="2"/>
  <c r="L40" i="2"/>
  <c r="L480" i="2"/>
  <c r="L343" i="2"/>
  <c r="L18" i="2"/>
  <c r="L698" i="2"/>
  <c r="L609" i="2"/>
  <c r="L105" i="2"/>
  <c r="L432" i="2"/>
  <c r="L414" i="2"/>
  <c r="L310" i="2"/>
  <c r="L349" i="2"/>
  <c r="L203" i="2"/>
  <c r="L352" i="2"/>
  <c r="L375" i="2"/>
  <c r="L236" i="2"/>
  <c r="L436" i="2"/>
  <c r="L458" i="2"/>
  <c r="L490" i="2"/>
  <c r="L620" i="2"/>
  <c r="L95" i="2"/>
  <c r="L423" i="2"/>
  <c r="L62" i="2"/>
  <c r="L289" i="2"/>
  <c r="L79" i="2"/>
  <c r="L111" i="2"/>
  <c r="L463" i="2"/>
  <c r="L4" i="2"/>
  <c r="L339" i="2"/>
  <c r="L365" i="2"/>
  <c r="L281" i="2"/>
  <c r="L222" i="2"/>
  <c r="L433" i="2"/>
  <c r="L665" i="2"/>
  <c r="L509" i="2"/>
  <c r="L555" i="2"/>
  <c r="L115" i="2"/>
  <c r="L686" i="2"/>
  <c r="L567" i="2"/>
  <c r="L552" i="2"/>
  <c r="L607" i="2"/>
  <c r="L33" i="2"/>
  <c r="L521" i="2"/>
  <c r="L366" i="2"/>
  <c r="L225" i="2"/>
  <c r="L209" i="2"/>
  <c r="L119" i="2"/>
  <c r="L295" i="2"/>
  <c r="L546" i="2"/>
  <c r="L390" i="2"/>
  <c r="L305" i="2"/>
  <c r="L90" i="2"/>
  <c r="L242" i="2"/>
  <c r="L299" i="2"/>
  <c r="L214" i="2"/>
  <c r="L497" i="2"/>
  <c r="L153" i="2"/>
  <c r="L395" i="2"/>
  <c r="L156" i="2"/>
  <c r="L238" i="2"/>
  <c r="L104" i="2"/>
  <c r="L574" i="2"/>
  <c r="L327" i="2"/>
  <c r="L448" i="2"/>
  <c r="L677" i="2"/>
  <c r="L29" i="2"/>
  <c r="L307" i="2"/>
  <c r="L212" i="2"/>
  <c r="L165" i="2"/>
  <c r="L139" i="2"/>
  <c r="L333" i="2"/>
  <c r="L711" i="2"/>
  <c r="L265" i="2"/>
  <c r="L192" i="2"/>
  <c r="L571" i="2"/>
  <c r="L356" i="2"/>
  <c r="L517" i="2"/>
  <c r="L542" i="2"/>
  <c r="L151" i="2"/>
  <c r="L252" i="2"/>
  <c r="L75" i="2"/>
  <c r="L275" i="2"/>
  <c r="L179" i="2"/>
  <c r="L30" i="2"/>
  <c r="L133" i="2"/>
  <c r="L246" i="2"/>
  <c r="L150" i="2"/>
  <c r="L268" i="2"/>
  <c r="L440" i="2"/>
  <c r="L325" i="2"/>
  <c r="L120" i="2"/>
  <c r="L337" i="2"/>
  <c r="L186" i="2"/>
  <c r="L641" i="2"/>
  <c r="L32" i="2"/>
  <c r="L464" i="2"/>
  <c r="L680" i="2"/>
  <c r="L10" i="2"/>
  <c r="L159" i="2"/>
  <c r="L81" i="2"/>
  <c r="L691" i="2"/>
  <c r="L544" i="2"/>
  <c r="L184" i="2"/>
  <c r="L314" i="2"/>
  <c r="L154" i="2"/>
  <c r="L76" i="2"/>
  <c r="L597" i="2"/>
  <c r="L651" i="2"/>
  <c r="L19" i="2"/>
  <c r="L444" i="2"/>
  <c r="L247" i="2"/>
  <c r="L584" i="2"/>
  <c r="L66" i="2"/>
  <c r="L595" i="2"/>
  <c r="L593" i="2"/>
  <c r="L233" i="2"/>
  <c r="L476" i="2"/>
  <c r="L134" i="2"/>
  <c r="L5" i="2"/>
  <c r="L58" i="2"/>
  <c r="L624" i="2"/>
  <c r="L596" i="2"/>
  <c r="L2" i="2"/>
  <c r="L570" i="2"/>
  <c r="L319" i="2"/>
  <c r="L488" i="2"/>
  <c r="L288" i="2"/>
  <c r="L510" i="2"/>
  <c r="L601" i="2"/>
  <c r="L648" i="2"/>
  <c r="L254" i="2"/>
  <c r="L321" i="2"/>
  <c r="L13" i="2"/>
  <c r="L164" i="2"/>
  <c r="L449" i="2"/>
  <c r="L297" i="2"/>
  <c r="L485" i="2"/>
  <c r="L17" i="2"/>
  <c r="L109" i="2"/>
  <c r="L672" i="2"/>
  <c r="L239" i="2"/>
  <c r="L173" i="2"/>
  <c r="L183" i="2"/>
  <c r="L23" i="2"/>
  <c r="L107" i="2"/>
  <c r="L65" i="2"/>
  <c r="L296" i="2"/>
  <c r="L614" i="2"/>
  <c r="L359" i="2"/>
  <c r="L248" i="2"/>
  <c r="L168" i="2"/>
  <c r="L163" i="2"/>
  <c r="L60" i="2"/>
  <c r="L646" i="2"/>
  <c r="L204" i="2"/>
  <c r="L99" i="2"/>
  <c r="L360" i="2"/>
  <c r="L231" i="2"/>
  <c r="L531" i="2"/>
  <c r="L475" i="2"/>
  <c r="L228" i="2"/>
  <c r="L160" i="2"/>
  <c r="L259" i="2"/>
  <c r="L89" i="2"/>
  <c r="L195" i="2"/>
  <c r="L20" i="2"/>
  <c r="L532" i="2"/>
  <c r="L397" i="2"/>
  <c r="L48" i="2"/>
  <c r="L176" i="2"/>
  <c r="L177" i="2"/>
  <c r="L26" i="2"/>
  <c r="L467" i="2"/>
  <c r="L263" i="2"/>
  <c r="L52" i="2"/>
  <c r="L346" i="2"/>
  <c r="L539" i="2"/>
  <c r="L404" i="2"/>
  <c r="L729" i="2"/>
  <c r="L632" i="2"/>
  <c r="L304" i="2"/>
  <c r="L610" i="2"/>
  <c r="L599" i="2"/>
  <c r="L512" i="2"/>
  <c r="L182" i="2"/>
  <c r="L46" i="2"/>
  <c r="L316" i="2"/>
  <c r="L123" i="2"/>
  <c r="L582" i="2"/>
  <c r="L22" i="2"/>
  <c r="L695" i="2"/>
  <c r="L704" i="2"/>
  <c r="L286" i="2"/>
  <c r="L654" i="2"/>
  <c r="L591" i="2"/>
  <c r="L528" i="2"/>
  <c r="L647" i="2"/>
  <c r="L145" i="2"/>
  <c r="L396" i="2"/>
  <c r="L709" i="2"/>
  <c r="L290" i="2"/>
  <c r="L141" i="2"/>
  <c r="L408" i="2"/>
  <c r="L534" i="2"/>
  <c r="L656" i="2"/>
  <c r="L167" i="2"/>
  <c r="L429" i="2"/>
  <c r="L581" i="2"/>
  <c r="L223" i="2"/>
  <c r="L407" i="2"/>
  <c r="L380" i="2"/>
  <c r="L361" i="2"/>
  <c r="L7" i="2"/>
  <c r="L92" i="2"/>
  <c r="L605" i="2"/>
  <c r="L85" i="2"/>
  <c r="L172" i="2"/>
  <c r="L57" i="2"/>
  <c r="L493" i="2"/>
  <c r="L63" i="2"/>
  <c r="L708" i="2"/>
  <c r="L419" i="2"/>
  <c r="L527" i="2"/>
  <c r="L358" i="2"/>
  <c r="L547" i="2"/>
  <c r="L37" i="2"/>
  <c r="L283" i="2"/>
  <c r="L162" i="2"/>
  <c r="L282" i="2"/>
  <c r="L474" i="2"/>
  <c r="L155" i="2"/>
  <c r="L501" i="2"/>
  <c r="L495" i="2"/>
  <c r="L713" i="2"/>
  <c r="L690" i="2"/>
  <c r="L175" i="2"/>
  <c r="L563" i="2"/>
  <c r="L103" i="2"/>
  <c r="L322" i="2"/>
  <c r="L712" i="2"/>
  <c r="L611" i="2"/>
  <c r="L689" i="2"/>
  <c r="L308" i="2"/>
  <c r="L157" i="2"/>
  <c r="L461" i="2"/>
  <c r="L16" i="2"/>
  <c r="L31" i="2"/>
  <c r="L579" i="2"/>
  <c r="L434" i="2"/>
  <c r="L82" i="2"/>
  <c r="L562" i="2"/>
  <c r="L504" i="2"/>
  <c r="L53" i="2"/>
  <c r="L455" i="2"/>
  <c r="L277" i="2"/>
  <c r="L229" i="2"/>
  <c r="L117" i="2"/>
  <c r="L471" i="2"/>
  <c r="L615" i="2"/>
  <c r="L142" i="2"/>
  <c r="L28" i="2"/>
  <c r="L72" i="2"/>
  <c r="L452" i="2"/>
  <c r="L137" i="2"/>
  <c r="L529" i="2"/>
  <c r="L425" i="2"/>
  <c r="L583" i="2"/>
  <c r="L496" i="2"/>
  <c r="L201" i="2"/>
  <c r="L703" i="2"/>
  <c r="L447" i="2"/>
  <c r="L41" i="2"/>
  <c r="L543" i="2"/>
  <c r="L540" i="2"/>
  <c r="L402" i="2"/>
  <c r="L466" i="2"/>
  <c r="L728" i="2"/>
  <c r="L258" i="2"/>
  <c r="L515" i="2"/>
  <c r="L368" i="2"/>
  <c r="L477" i="2"/>
  <c r="L410" i="2"/>
  <c r="L629" i="2"/>
  <c r="L621" i="2"/>
  <c r="L722" i="2"/>
  <c r="L221" i="2"/>
  <c r="L401" i="2"/>
  <c r="L470" i="2"/>
  <c r="L618" i="2"/>
  <c r="L303" i="2"/>
  <c r="L83" i="2"/>
  <c r="L668" i="2"/>
  <c r="L644" i="2"/>
  <c r="L100" i="2"/>
  <c r="L294" i="2"/>
  <c r="L220" i="2"/>
  <c r="L25" i="2"/>
  <c r="L604" i="2"/>
  <c r="L124" i="2"/>
  <c r="L639" i="2"/>
  <c r="L714" i="2"/>
  <c r="L548" i="2"/>
  <c r="L369" i="2"/>
  <c r="L635" i="2"/>
  <c r="L198" i="2"/>
  <c r="L472" i="2"/>
  <c r="L300" i="2"/>
  <c r="L34" i="2"/>
  <c r="L671" i="2"/>
  <c r="L479" i="2"/>
  <c r="L240" i="2"/>
  <c r="L664" i="2"/>
  <c r="L426" i="2"/>
  <c r="L146" i="2"/>
  <c r="L685" i="2"/>
  <c r="L462" i="2"/>
  <c r="L140" i="2"/>
  <c r="L578" i="2"/>
  <c r="L185" i="2"/>
  <c r="L600" i="2"/>
  <c r="L630" i="2"/>
  <c r="L456" i="2"/>
  <c r="L174" i="2"/>
  <c r="L127" i="2"/>
  <c r="L187" i="2"/>
  <c r="L210" i="2"/>
  <c r="L652" i="2"/>
  <c r="L416" i="2"/>
  <c r="L378" i="2"/>
  <c r="L287" i="2"/>
  <c r="L125" i="2"/>
  <c r="L608" i="2"/>
  <c r="L725" i="2"/>
  <c r="L551" i="2"/>
  <c r="L301" i="2"/>
  <c r="L216" i="2"/>
  <c r="L101" i="2"/>
  <c r="L710" i="2"/>
  <c r="L312" i="2"/>
  <c r="L550" i="2"/>
  <c r="L331" i="2"/>
  <c r="L50" i="2"/>
  <c r="L437" i="2"/>
  <c r="L143" i="2"/>
  <c r="L377" i="2"/>
  <c r="L128" i="2"/>
  <c r="L193" i="2"/>
  <c r="L387" i="2"/>
  <c r="L673" i="2"/>
  <c r="L561" i="2"/>
  <c r="L302" i="2"/>
  <c r="L442" i="2"/>
  <c r="L205" i="2"/>
  <c r="L661" i="2"/>
  <c r="L122" i="2"/>
  <c r="L606" i="2"/>
  <c r="L726" i="2"/>
  <c r="L719" i="2"/>
  <c r="L77" i="2"/>
  <c r="L585" i="2"/>
  <c r="L415" i="2"/>
  <c r="L383" i="2"/>
  <c r="L430" i="2"/>
  <c r="L592" i="2"/>
  <c r="L721" i="2"/>
  <c r="L274" i="2"/>
  <c r="L666" i="2"/>
  <c r="L669" i="2"/>
  <c r="L132" i="2"/>
  <c r="L350" i="2"/>
  <c r="L245" i="2"/>
  <c r="L54" i="2"/>
  <c r="L110" i="2"/>
  <c r="L328" i="2"/>
  <c r="L679" i="2"/>
  <c r="L144" i="2"/>
  <c r="L318" i="2"/>
  <c r="L623" i="2"/>
  <c r="L715" i="2"/>
  <c r="L460" i="2"/>
  <c r="L235" i="2"/>
  <c r="L364" i="2"/>
  <c r="L36" i="2"/>
  <c r="L697" i="2"/>
  <c r="L519" i="2"/>
  <c r="L161" i="2"/>
  <c r="L244" i="2"/>
  <c r="L631" i="2"/>
  <c r="L642" i="2"/>
  <c r="L694" i="2"/>
  <c r="L589" i="2"/>
  <c r="L731" i="2"/>
  <c r="L406" i="2"/>
  <c r="L468" i="2"/>
  <c r="L602" i="2"/>
  <c r="L478" i="2"/>
  <c r="L399" i="2"/>
  <c r="L250" i="2"/>
  <c r="L580" i="2"/>
  <c r="L634" i="2"/>
  <c r="L197" i="2"/>
  <c r="L376" i="2"/>
  <c r="L93" i="2"/>
  <c r="L178" i="2"/>
  <c r="L503" i="2"/>
  <c r="L211" i="2"/>
  <c r="L659" i="2"/>
  <c r="L481" i="2"/>
  <c r="L400" i="2"/>
  <c r="L522" i="2"/>
  <c r="L687" i="2"/>
  <c r="L533" i="2"/>
  <c r="L329" i="2"/>
  <c r="L311" i="2"/>
  <c r="L558" i="2"/>
  <c r="L206" i="2"/>
  <c r="L97" i="2"/>
  <c r="L492" i="2"/>
  <c r="L553" i="2"/>
  <c r="L439" i="2"/>
  <c r="L525" i="2"/>
  <c r="L219" i="2"/>
  <c r="L129" i="2"/>
  <c r="L418" i="2"/>
  <c r="L718" i="2"/>
  <c r="L724" i="2"/>
  <c r="L559" i="2"/>
  <c r="L424" i="2"/>
  <c r="L681" i="2"/>
  <c r="L373" i="2"/>
  <c r="L388" i="2"/>
  <c r="L298" i="2"/>
  <c r="L622" i="2"/>
  <c r="L603" i="2"/>
  <c r="L257" i="2"/>
  <c r="L336" i="2"/>
  <c r="L338" i="2"/>
  <c r="L598" i="2"/>
  <c r="L700" i="2"/>
  <c r="L576" i="2"/>
  <c r="L594" i="2"/>
  <c r="L586" i="2"/>
  <c r="L636" i="2"/>
  <c r="L705" i="2"/>
  <c r="L667" i="2"/>
  <c r="L514" i="2"/>
  <c r="L674" i="2"/>
  <c r="L626" i="2"/>
  <c r="L398" i="2"/>
  <c r="L499" i="2"/>
  <c r="L372" i="2"/>
  <c r="L653" i="2"/>
  <c r="L676" i="2"/>
  <c r="L459" i="2"/>
  <c r="L556" i="2"/>
  <c r="L692" i="2"/>
  <c r="L699" i="2"/>
  <c r="L670" i="2"/>
  <c r="L723" i="2"/>
  <c r="L707" i="2"/>
  <c r="L693" i="2"/>
  <c r="L638" i="2"/>
  <c r="L701" i="2"/>
  <c r="L717" i="2"/>
  <c r="L720" i="2"/>
  <c r="L727" i="2"/>
  <c r="L730" i="2"/>
  <c r="L678" i="2"/>
  <c r="J628" i="2"/>
  <c r="J590" i="2"/>
  <c r="J627" i="2"/>
  <c r="J80" i="2"/>
  <c r="J335" i="2"/>
  <c r="J420" i="2"/>
  <c r="J422" i="2"/>
  <c r="J526" i="2"/>
  <c r="J320" i="2"/>
  <c r="J537" i="2"/>
  <c r="J392" i="2"/>
  <c r="J457" i="2"/>
  <c r="J158" i="2"/>
  <c r="J682" i="2"/>
  <c r="J130" i="2"/>
  <c r="J491" i="2"/>
  <c r="J330" i="2"/>
  <c r="J486" i="2"/>
  <c r="J38" i="2"/>
  <c r="J660" i="2"/>
  <c r="J443" i="2"/>
  <c r="J382" i="2"/>
  <c r="J370" i="2"/>
  <c r="J51" i="2"/>
  <c r="J572" i="2"/>
  <c r="J207" i="2"/>
  <c r="J619" i="2"/>
  <c r="J230" i="2"/>
  <c r="J309" i="2"/>
  <c r="J588" i="2"/>
  <c r="J645" i="2"/>
  <c r="J371" i="2"/>
  <c r="J61" i="2"/>
  <c r="J569" i="2"/>
  <c r="J3" i="2"/>
  <c r="J69" i="2"/>
  <c r="J405" i="2"/>
  <c r="J557" i="2"/>
  <c r="J194" i="2"/>
  <c r="J84" i="2"/>
  <c r="J326" i="2"/>
  <c r="J202" i="2"/>
  <c r="J500" i="2"/>
  <c r="J385" i="2"/>
  <c r="J536" i="2"/>
  <c r="J73" i="2"/>
  <c r="J188" i="2"/>
  <c r="J108" i="2"/>
  <c r="J237" i="2"/>
  <c r="J292" i="2"/>
  <c r="J453" i="2"/>
  <c r="J409" i="2"/>
  <c r="J138" i="2"/>
  <c r="J88" i="2"/>
  <c r="J293" i="2"/>
  <c r="J498" i="2"/>
  <c r="J412" i="2"/>
  <c r="J135" i="2"/>
  <c r="J577" i="2"/>
  <c r="J227" i="2"/>
  <c r="J469" i="2"/>
  <c r="J317" i="2"/>
  <c r="J213" i="2"/>
  <c r="J278" i="2"/>
  <c r="J332" i="2"/>
  <c r="J114" i="2"/>
  <c r="J118" i="2"/>
  <c r="J473" i="2"/>
  <c r="J374" i="2"/>
  <c r="J428" i="2"/>
  <c r="J391" i="2"/>
  <c r="J78" i="2"/>
  <c r="J249" i="2"/>
  <c r="J116" i="2"/>
  <c r="J270" i="2"/>
  <c r="J431" i="2"/>
  <c r="J347" i="2"/>
  <c r="J112" i="2"/>
  <c r="J403" i="2"/>
  <c r="J613" i="2"/>
  <c r="J226" i="2"/>
  <c r="J520" i="2"/>
  <c r="J256" i="2"/>
  <c r="J511" i="2"/>
  <c r="J199" i="2"/>
  <c r="J42" i="2"/>
  <c r="J446" i="2"/>
  <c r="J136" i="2"/>
  <c r="J166" i="2"/>
  <c r="J684" i="2"/>
  <c r="J306" i="2"/>
  <c r="J232" i="2"/>
  <c r="J324" i="2"/>
  <c r="J506" i="2"/>
  <c r="J441" i="2"/>
  <c r="J315" i="2"/>
  <c r="J8" i="2"/>
  <c r="J15" i="2"/>
  <c r="J96" i="2"/>
  <c r="J617" i="2"/>
  <c r="J64" i="2"/>
  <c r="J102" i="2"/>
  <c r="J71" i="2"/>
  <c r="J313" i="2"/>
  <c r="J381" i="2"/>
  <c r="J421" i="2"/>
  <c r="J106" i="2"/>
  <c r="J334" i="2"/>
  <c r="J181" i="2"/>
  <c r="J663" i="2"/>
  <c r="J269" i="2"/>
  <c r="J189" i="2"/>
  <c r="J59" i="2"/>
  <c r="J94" i="2"/>
  <c r="J489" i="2"/>
  <c r="J362" i="2"/>
  <c r="J518" i="2"/>
  <c r="J215" i="2"/>
  <c r="J417" i="2"/>
  <c r="J152" i="2"/>
  <c r="J190" i="2"/>
  <c r="J637" i="2"/>
  <c r="J27" i="2"/>
  <c r="J43" i="2"/>
  <c r="J340" i="2"/>
  <c r="J276" i="2"/>
  <c r="J98" i="2"/>
  <c r="J208" i="2"/>
  <c r="J393" i="2"/>
  <c r="J44" i="2"/>
  <c r="J243" i="2"/>
  <c r="J14" i="2"/>
  <c r="J696" i="2"/>
  <c r="J357" i="2"/>
  <c r="J657" i="2"/>
  <c r="J683" i="2"/>
  <c r="J411" i="2"/>
  <c r="J363" i="2"/>
  <c r="J530" i="2"/>
  <c r="J279" i="2"/>
  <c r="J260" i="2"/>
  <c r="J716" i="2"/>
  <c r="J262" i="2"/>
  <c r="J251" i="2"/>
  <c r="J655" i="2"/>
  <c r="J291" i="2"/>
  <c r="J344" i="2"/>
  <c r="J272" i="2"/>
  <c r="J218" i="2"/>
  <c r="J323" i="2"/>
  <c r="J180" i="2"/>
  <c r="J147" i="2"/>
  <c r="J148" i="2"/>
  <c r="J505" i="2"/>
  <c r="J217" i="2"/>
  <c r="J11" i="2"/>
  <c r="J379" i="2"/>
  <c r="J564" i="2"/>
  <c r="J354" i="2"/>
  <c r="J121" i="2"/>
  <c r="J224" i="2"/>
  <c r="J191" i="2"/>
  <c r="J513" i="2"/>
  <c r="J507" i="2"/>
  <c r="J524" i="2"/>
  <c r="J451" i="2"/>
  <c r="J21" i="2"/>
  <c r="J487" i="2"/>
  <c r="J566" i="2"/>
  <c r="J643" i="2"/>
  <c r="J535" i="2"/>
  <c r="J640" i="2"/>
  <c r="J545" i="2"/>
  <c r="J267" i="2"/>
  <c r="J658" i="2"/>
  <c r="J560" i="2"/>
  <c r="J649" i="2"/>
  <c r="J482" i="2"/>
  <c r="J285" i="2"/>
  <c r="J612" i="2"/>
  <c r="J241" i="2"/>
  <c r="J351" i="2"/>
  <c r="J280" i="2"/>
  <c r="J633" i="2"/>
  <c r="J39" i="2"/>
  <c r="J170" i="2"/>
  <c r="J538" i="2"/>
  <c r="J200" i="2"/>
  <c r="J625" i="2"/>
  <c r="J616" i="2"/>
  <c r="J126" i="2"/>
  <c r="J549" i="2"/>
  <c r="J264" i="2"/>
  <c r="J502" i="2"/>
  <c r="J131" i="2"/>
  <c r="J650" i="2"/>
  <c r="J413" i="2"/>
  <c r="J284" i="2"/>
  <c r="J35" i="2"/>
  <c r="J24" i="2"/>
  <c r="J568" i="2"/>
  <c r="J266" i="2"/>
  <c r="J662" i="2"/>
  <c r="J87" i="2"/>
  <c r="J541" i="2"/>
  <c r="J6" i="2"/>
  <c r="J523" i="2"/>
  <c r="J47" i="2"/>
  <c r="J253" i="2"/>
  <c r="J91" i="2"/>
  <c r="J445" i="2"/>
  <c r="J483" i="2"/>
  <c r="J435" i="2"/>
  <c r="J56" i="2"/>
  <c r="J149" i="2"/>
  <c r="J516" i="2"/>
  <c r="J427" i="2"/>
  <c r="J196" i="2"/>
  <c r="J494" i="2"/>
  <c r="J438" i="2"/>
  <c r="J554" i="2"/>
  <c r="J113" i="2"/>
  <c r="J67" i="2"/>
  <c r="J355" i="2"/>
  <c r="J70" i="2"/>
  <c r="J234" i="2"/>
  <c r="J565" i="2"/>
  <c r="J86" i="2"/>
  <c r="J702" i="2"/>
  <c r="J484" i="2"/>
  <c r="J341" i="2"/>
  <c r="J271" i="2"/>
  <c r="J45" i="2"/>
  <c r="J465" i="2"/>
  <c r="J508" i="2"/>
  <c r="J450" i="2"/>
  <c r="J12" i="2"/>
  <c r="J389" i="2"/>
  <c r="J675" i="2"/>
  <c r="J255" i="2"/>
  <c r="J55" i="2"/>
  <c r="J345" i="2"/>
  <c r="J261" i="2"/>
  <c r="J171" i="2"/>
  <c r="J367" i="2"/>
  <c r="J573" i="2"/>
  <c r="J342" i="2"/>
  <c r="J273" i="2"/>
  <c r="J384" i="2"/>
  <c r="J394" i="2"/>
  <c r="J353" i="2"/>
  <c r="J9" i="2"/>
  <c r="J575" i="2"/>
  <c r="J68" i="2"/>
  <c r="J74" i="2"/>
  <c r="J49" i="2"/>
  <c r="J169" i="2"/>
  <c r="J688" i="2"/>
  <c r="J706" i="2"/>
  <c r="J348" i="2"/>
  <c r="J454" i="2"/>
  <c r="J587" i="2"/>
  <c r="J386" i="2"/>
  <c r="J40" i="2"/>
  <c r="J480" i="2"/>
  <c r="J343" i="2"/>
  <c r="J18" i="2"/>
  <c r="J698" i="2"/>
  <c r="J609" i="2"/>
  <c r="J105" i="2"/>
  <c r="J432" i="2"/>
  <c r="J414" i="2"/>
  <c r="J310" i="2"/>
  <c r="J349" i="2"/>
  <c r="J203" i="2"/>
  <c r="J352" i="2"/>
  <c r="J375" i="2"/>
  <c r="J236" i="2"/>
  <c r="J436" i="2"/>
  <c r="J458" i="2"/>
  <c r="J490" i="2"/>
  <c r="J620" i="2"/>
  <c r="J95" i="2"/>
  <c r="J423" i="2"/>
  <c r="J62" i="2"/>
  <c r="J289" i="2"/>
  <c r="J79" i="2"/>
  <c r="J111" i="2"/>
  <c r="J463" i="2"/>
  <c r="J4" i="2"/>
  <c r="J339" i="2"/>
  <c r="J365" i="2"/>
  <c r="J281" i="2"/>
  <c r="J222" i="2"/>
  <c r="J433" i="2"/>
  <c r="J665" i="2"/>
  <c r="J509" i="2"/>
  <c r="J555" i="2"/>
  <c r="J115" i="2"/>
  <c r="J686" i="2"/>
  <c r="J567" i="2"/>
  <c r="J552" i="2"/>
  <c r="J607" i="2"/>
  <c r="J33" i="2"/>
  <c r="J521" i="2"/>
  <c r="J366" i="2"/>
  <c r="J225" i="2"/>
  <c r="J209" i="2"/>
  <c r="J119" i="2"/>
  <c r="J295" i="2"/>
  <c r="J546" i="2"/>
  <c r="J390" i="2"/>
  <c r="J305" i="2"/>
  <c r="J90" i="2"/>
  <c r="J242" i="2"/>
  <c r="J299" i="2"/>
  <c r="J214" i="2"/>
  <c r="J497" i="2"/>
  <c r="J153" i="2"/>
  <c r="J395" i="2"/>
  <c r="J156" i="2"/>
  <c r="J238" i="2"/>
  <c r="J104" i="2"/>
  <c r="J574" i="2"/>
  <c r="J327" i="2"/>
  <c r="J448" i="2"/>
  <c r="J677" i="2"/>
  <c r="J29" i="2"/>
  <c r="J307" i="2"/>
  <c r="J212" i="2"/>
  <c r="J165" i="2"/>
  <c r="J139" i="2"/>
  <c r="J333" i="2"/>
  <c r="J711" i="2"/>
  <c r="J265" i="2"/>
  <c r="J192" i="2"/>
  <c r="J571" i="2"/>
  <c r="J356" i="2"/>
  <c r="J517" i="2"/>
  <c r="J542" i="2"/>
  <c r="J151" i="2"/>
  <c r="J252" i="2"/>
  <c r="J75" i="2"/>
  <c r="J275" i="2"/>
  <c r="J179" i="2"/>
  <c r="J30" i="2"/>
  <c r="J133" i="2"/>
  <c r="J246" i="2"/>
  <c r="J150" i="2"/>
  <c r="J268" i="2"/>
  <c r="J440" i="2"/>
  <c r="J325" i="2"/>
  <c r="J120" i="2"/>
  <c r="J337" i="2"/>
  <c r="J186" i="2"/>
  <c r="J641" i="2"/>
  <c r="J32" i="2"/>
  <c r="J464" i="2"/>
  <c r="J680" i="2"/>
  <c r="J10" i="2"/>
  <c r="J159" i="2"/>
  <c r="J81" i="2"/>
  <c r="J691" i="2"/>
  <c r="J544" i="2"/>
  <c r="J184" i="2"/>
  <c r="J314" i="2"/>
  <c r="J154" i="2"/>
  <c r="J76" i="2"/>
  <c r="J597" i="2"/>
  <c r="J651" i="2"/>
  <c r="J19" i="2"/>
  <c r="J444" i="2"/>
  <c r="J247" i="2"/>
  <c r="J584" i="2"/>
  <c r="J66" i="2"/>
  <c r="J595" i="2"/>
  <c r="J593" i="2"/>
  <c r="J233" i="2"/>
  <c r="J476" i="2"/>
  <c r="J134" i="2"/>
  <c r="J5" i="2"/>
  <c r="J58" i="2"/>
  <c r="J624" i="2"/>
  <c r="J596" i="2"/>
  <c r="J2" i="2"/>
  <c r="J570" i="2"/>
  <c r="J319" i="2"/>
  <c r="J488" i="2"/>
  <c r="J288" i="2"/>
  <c r="J510" i="2"/>
  <c r="J601" i="2"/>
  <c r="J648" i="2"/>
  <c r="J254" i="2"/>
  <c r="J321" i="2"/>
  <c r="J13" i="2"/>
  <c r="J164" i="2"/>
  <c r="J449" i="2"/>
  <c r="J297" i="2"/>
  <c r="J485" i="2"/>
  <c r="J17" i="2"/>
  <c r="J109" i="2"/>
  <c r="J672" i="2"/>
  <c r="J239" i="2"/>
  <c r="J173" i="2"/>
  <c r="J183" i="2"/>
  <c r="J23" i="2"/>
  <c r="J107" i="2"/>
  <c r="J65" i="2"/>
  <c r="J296" i="2"/>
  <c r="J614" i="2"/>
  <c r="J359" i="2"/>
  <c r="J248" i="2"/>
  <c r="J168" i="2"/>
  <c r="J163" i="2"/>
  <c r="J60" i="2"/>
  <c r="J646" i="2"/>
  <c r="J204" i="2"/>
  <c r="J99" i="2"/>
  <c r="J360" i="2"/>
  <c r="J231" i="2"/>
  <c r="J531" i="2"/>
  <c r="J475" i="2"/>
  <c r="J228" i="2"/>
  <c r="J160" i="2"/>
  <c r="J259" i="2"/>
  <c r="J89" i="2"/>
  <c r="J195" i="2"/>
  <c r="J20" i="2"/>
  <c r="J532" i="2"/>
  <c r="J397" i="2"/>
  <c r="J48" i="2"/>
  <c r="J176" i="2"/>
  <c r="J177" i="2"/>
  <c r="J26" i="2"/>
  <c r="J467" i="2"/>
  <c r="J263" i="2"/>
  <c r="J52" i="2"/>
  <c r="J346" i="2"/>
  <c r="J539" i="2"/>
  <c r="J404" i="2"/>
  <c r="J729" i="2"/>
  <c r="J632" i="2"/>
  <c r="J304" i="2"/>
  <c r="J610" i="2"/>
  <c r="J599" i="2"/>
  <c r="J512" i="2"/>
  <c r="J182" i="2"/>
  <c r="J46" i="2"/>
  <c r="J316" i="2"/>
  <c r="J123" i="2"/>
  <c r="J582" i="2"/>
  <c r="J22" i="2"/>
  <c r="J695" i="2"/>
  <c r="J704" i="2"/>
  <c r="J286" i="2"/>
  <c r="J654" i="2"/>
  <c r="J591" i="2"/>
  <c r="J528" i="2"/>
  <c r="J647" i="2"/>
  <c r="J145" i="2"/>
  <c r="J396" i="2"/>
  <c r="J709" i="2"/>
  <c r="J290" i="2"/>
  <c r="J141" i="2"/>
  <c r="J408" i="2"/>
  <c r="J534" i="2"/>
  <c r="J656" i="2"/>
  <c r="J167" i="2"/>
  <c r="J429" i="2"/>
  <c r="J581" i="2"/>
  <c r="J223" i="2"/>
  <c r="J407" i="2"/>
  <c r="J380" i="2"/>
  <c r="J361" i="2"/>
  <c r="J7" i="2"/>
  <c r="J92" i="2"/>
  <c r="J605" i="2"/>
  <c r="J85" i="2"/>
  <c r="J172" i="2"/>
  <c r="J57" i="2"/>
  <c r="J493" i="2"/>
  <c r="J63" i="2"/>
  <c r="J708" i="2"/>
  <c r="J419" i="2"/>
  <c r="J527" i="2"/>
  <c r="J358" i="2"/>
  <c r="J547" i="2"/>
  <c r="J37" i="2"/>
  <c r="J283" i="2"/>
  <c r="J162" i="2"/>
  <c r="J282" i="2"/>
  <c r="J474" i="2"/>
  <c r="J155" i="2"/>
  <c r="J501" i="2"/>
  <c r="J495" i="2"/>
  <c r="J713" i="2"/>
  <c r="J690" i="2"/>
  <c r="J175" i="2"/>
  <c r="J563" i="2"/>
  <c r="J103" i="2"/>
  <c r="J322" i="2"/>
  <c r="J712" i="2"/>
  <c r="J611" i="2"/>
  <c r="J689" i="2"/>
  <c r="J308" i="2"/>
  <c r="J157" i="2"/>
  <c r="J461" i="2"/>
  <c r="J16" i="2"/>
  <c r="J31" i="2"/>
  <c r="J579" i="2"/>
  <c r="J434" i="2"/>
  <c r="J82" i="2"/>
  <c r="J562" i="2"/>
  <c r="J504" i="2"/>
  <c r="J53" i="2"/>
  <c r="J455" i="2"/>
  <c r="J277" i="2"/>
  <c r="J229" i="2"/>
  <c r="J117" i="2"/>
  <c r="J471" i="2"/>
  <c r="J615" i="2"/>
  <c r="J142" i="2"/>
  <c r="J28" i="2"/>
  <c r="J72" i="2"/>
  <c r="J452" i="2"/>
  <c r="J137" i="2"/>
  <c r="J529" i="2"/>
  <c r="J425" i="2"/>
  <c r="J583" i="2"/>
  <c r="J496" i="2"/>
  <c r="J201" i="2"/>
  <c r="J703" i="2"/>
  <c r="J447" i="2"/>
  <c r="J41" i="2"/>
  <c r="J543" i="2"/>
  <c r="J540" i="2"/>
  <c r="J402" i="2"/>
  <c r="J466" i="2"/>
  <c r="J728" i="2"/>
  <c r="J258" i="2"/>
  <c r="J515" i="2"/>
  <c r="J368" i="2"/>
  <c r="J477" i="2"/>
  <c r="J410" i="2"/>
  <c r="J629" i="2"/>
  <c r="J621" i="2"/>
  <c r="J722" i="2"/>
  <c r="J221" i="2"/>
  <c r="J401" i="2"/>
  <c r="J470" i="2"/>
  <c r="J618" i="2"/>
  <c r="J303" i="2"/>
  <c r="J83" i="2"/>
  <c r="J668" i="2"/>
  <c r="J644" i="2"/>
  <c r="J100" i="2"/>
  <c r="J294" i="2"/>
  <c r="J220" i="2"/>
  <c r="J25" i="2"/>
  <c r="J604" i="2"/>
  <c r="J124" i="2"/>
  <c r="J639" i="2"/>
  <c r="J714" i="2"/>
  <c r="J548" i="2"/>
  <c r="J369" i="2"/>
  <c r="J635" i="2"/>
  <c r="J198" i="2"/>
  <c r="J472" i="2"/>
  <c r="J300" i="2"/>
  <c r="J34" i="2"/>
  <c r="J671" i="2"/>
  <c r="J479" i="2"/>
  <c r="J240" i="2"/>
  <c r="J664" i="2"/>
  <c r="J426" i="2"/>
  <c r="J146" i="2"/>
  <c r="J685" i="2"/>
  <c r="J462" i="2"/>
  <c r="J140" i="2"/>
  <c r="J578" i="2"/>
  <c r="J185" i="2"/>
  <c r="J600" i="2"/>
  <c r="J630" i="2"/>
  <c r="J456" i="2"/>
  <c r="J174" i="2"/>
  <c r="J127" i="2"/>
  <c r="J187" i="2"/>
  <c r="J210" i="2"/>
  <c r="J652" i="2"/>
  <c r="J416" i="2"/>
  <c r="J378" i="2"/>
  <c r="J287" i="2"/>
  <c r="J125" i="2"/>
  <c r="J608" i="2"/>
  <c r="J725" i="2"/>
  <c r="J551" i="2"/>
  <c r="J301" i="2"/>
  <c r="J216" i="2"/>
  <c r="J101" i="2"/>
  <c r="J710" i="2"/>
  <c r="J312" i="2"/>
  <c r="J550" i="2"/>
  <c r="J331" i="2"/>
  <c r="J50" i="2"/>
  <c r="J437" i="2"/>
  <c r="J143" i="2"/>
  <c r="J377" i="2"/>
  <c r="J128" i="2"/>
  <c r="J193" i="2"/>
  <c r="J387" i="2"/>
  <c r="J673" i="2"/>
  <c r="J561" i="2"/>
  <c r="J302" i="2"/>
  <c r="J442" i="2"/>
  <c r="J205" i="2"/>
  <c r="J661" i="2"/>
  <c r="J122" i="2"/>
  <c r="J606" i="2"/>
  <c r="J726" i="2"/>
  <c r="J719" i="2"/>
  <c r="J77" i="2"/>
  <c r="J585" i="2"/>
  <c r="J415" i="2"/>
  <c r="J383" i="2"/>
  <c r="J430" i="2"/>
  <c r="J592" i="2"/>
  <c r="J721" i="2"/>
  <c r="J274" i="2"/>
  <c r="J666" i="2"/>
  <c r="J669" i="2"/>
  <c r="J132" i="2"/>
  <c r="J350" i="2"/>
  <c r="J245" i="2"/>
  <c r="J54" i="2"/>
  <c r="J110" i="2"/>
  <c r="J328" i="2"/>
  <c r="J679" i="2"/>
  <c r="J144" i="2"/>
  <c r="J318" i="2"/>
  <c r="J623" i="2"/>
  <c r="J715" i="2"/>
  <c r="J460" i="2"/>
  <c r="J235" i="2"/>
  <c r="J364" i="2"/>
  <c r="J36" i="2"/>
  <c r="J697" i="2"/>
  <c r="J519" i="2"/>
  <c r="J161" i="2"/>
  <c r="J244" i="2"/>
  <c r="J631" i="2"/>
  <c r="J642" i="2"/>
  <c r="J694" i="2"/>
  <c r="J589" i="2"/>
  <c r="J731" i="2"/>
  <c r="J406" i="2"/>
  <c r="J468" i="2"/>
  <c r="J602" i="2"/>
  <c r="J478" i="2"/>
  <c r="J399" i="2"/>
  <c r="J250" i="2"/>
  <c r="J580" i="2"/>
  <c r="J634" i="2"/>
  <c r="J197" i="2"/>
  <c r="J376" i="2"/>
  <c r="J93" i="2"/>
  <c r="J178" i="2"/>
  <c r="J503" i="2"/>
  <c r="J211" i="2"/>
  <c r="J659" i="2"/>
  <c r="J481" i="2"/>
  <c r="J400" i="2"/>
  <c r="J522" i="2"/>
  <c r="J687" i="2"/>
  <c r="J533" i="2"/>
  <c r="J329" i="2"/>
  <c r="J311" i="2"/>
  <c r="J558" i="2"/>
  <c r="J206" i="2"/>
  <c r="J97" i="2"/>
  <c r="J492" i="2"/>
  <c r="J553" i="2"/>
  <c r="J439" i="2"/>
  <c r="J525" i="2"/>
  <c r="J219" i="2"/>
  <c r="J129" i="2"/>
  <c r="J418" i="2"/>
  <c r="J718" i="2"/>
  <c r="J724" i="2"/>
  <c r="J559" i="2"/>
  <c r="J424" i="2"/>
  <c r="J681" i="2"/>
  <c r="J373" i="2"/>
  <c r="J388" i="2"/>
  <c r="J298" i="2"/>
  <c r="J622" i="2"/>
  <c r="J603" i="2"/>
  <c r="J257" i="2"/>
  <c r="J336" i="2"/>
  <c r="J338" i="2"/>
  <c r="J598" i="2"/>
  <c r="J700" i="2"/>
  <c r="J576" i="2"/>
  <c r="J594" i="2"/>
  <c r="J586" i="2"/>
  <c r="J636" i="2"/>
  <c r="J705" i="2"/>
  <c r="J667" i="2"/>
  <c r="J514" i="2"/>
  <c r="J674" i="2"/>
  <c r="J626" i="2"/>
  <c r="J398" i="2"/>
  <c r="J499" i="2"/>
  <c r="J372" i="2"/>
  <c r="J653" i="2"/>
  <c r="J676" i="2"/>
  <c r="J459" i="2"/>
  <c r="J556" i="2"/>
  <c r="J692" i="2"/>
  <c r="J699" i="2"/>
  <c r="J670" i="2"/>
  <c r="J723" i="2"/>
  <c r="J707" i="2"/>
  <c r="J693" i="2"/>
  <c r="J638" i="2"/>
  <c r="J701" i="2"/>
  <c r="J717" i="2"/>
  <c r="J720" i="2"/>
  <c r="J727" i="2"/>
  <c r="J730" i="2"/>
  <c r="J678" i="2"/>
  <c r="H628" i="2"/>
  <c r="H590" i="2"/>
  <c r="H627" i="2"/>
  <c r="H80" i="2"/>
  <c r="H335" i="2"/>
  <c r="H420" i="2"/>
  <c r="H422" i="2"/>
  <c r="H526" i="2"/>
  <c r="H320" i="2"/>
  <c r="H537" i="2"/>
  <c r="H392" i="2"/>
  <c r="H457" i="2"/>
  <c r="H158" i="2"/>
  <c r="H682" i="2"/>
  <c r="H130" i="2"/>
  <c r="H491" i="2"/>
  <c r="H330" i="2"/>
  <c r="H486" i="2"/>
  <c r="H38" i="2"/>
  <c r="H660" i="2"/>
  <c r="H443" i="2"/>
  <c r="H382" i="2"/>
  <c r="H370" i="2"/>
  <c r="H51" i="2"/>
  <c r="H572" i="2"/>
  <c r="H207" i="2"/>
  <c r="H619" i="2"/>
  <c r="H230" i="2"/>
  <c r="H309" i="2"/>
  <c r="H588" i="2"/>
  <c r="H645" i="2"/>
  <c r="H371" i="2"/>
  <c r="H61" i="2"/>
  <c r="H569" i="2"/>
  <c r="H3" i="2"/>
  <c r="H69" i="2"/>
  <c r="H405" i="2"/>
  <c r="H557" i="2"/>
  <c r="H194" i="2"/>
  <c r="H84" i="2"/>
  <c r="H326" i="2"/>
  <c r="H202" i="2"/>
  <c r="H500" i="2"/>
  <c r="H385" i="2"/>
  <c r="H536" i="2"/>
  <c r="H73" i="2"/>
  <c r="H188" i="2"/>
  <c r="H108" i="2"/>
  <c r="H237" i="2"/>
  <c r="H292" i="2"/>
  <c r="H453" i="2"/>
  <c r="H409" i="2"/>
  <c r="H138" i="2"/>
  <c r="H88" i="2"/>
  <c r="H293" i="2"/>
  <c r="H498" i="2"/>
  <c r="H412" i="2"/>
  <c r="H135" i="2"/>
  <c r="H577" i="2"/>
  <c r="H227" i="2"/>
  <c r="H469" i="2"/>
  <c r="H317" i="2"/>
  <c r="H213" i="2"/>
  <c r="H278" i="2"/>
  <c r="H332" i="2"/>
  <c r="H114" i="2"/>
  <c r="H118" i="2"/>
  <c r="H473" i="2"/>
  <c r="H374" i="2"/>
  <c r="H428" i="2"/>
  <c r="H391" i="2"/>
  <c r="H78" i="2"/>
  <c r="H249" i="2"/>
  <c r="H116" i="2"/>
  <c r="H270" i="2"/>
  <c r="H431" i="2"/>
  <c r="H347" i="2"/>
  <c r="H112" i="2"/>
  <c r="H403" i="2"/>
  <c r="H613" i="2"/>
  <c r="H226" i="2"/>
  <c r="H520" i="2"/>
  <c r="H256" i="2"/>
  <c r="H511" i="2"/>
  <c r="H199" i="2"/>
  <c r="H42" i="2"/>
  <c r="H446" i="2"/>
  <c r="H136" i="2"/>
  <c r="H166" i="2"/>
  <c r="H684" i="2"/>
  <c r="H306" i="2"/>
  <c r="H232" i="2"/>
  <c r="H324" i="2"/>
  <c r="H506" i="2"/>
  <c r="H441" i="2"/>
  <c r="H315" i="2"/>
  <c r="H8" i="2"/>
  <c r="H15" i="2"/>
  <c r="H96" i="2"/>
  <c r="H617" i="2"/>
  <c r="H64" i="2"/>
  <c r="H102" i="2"/>
  <c r="H71" i="2"/>
  <c r="H313" i="2"/>
  <c r="H381" i="2"/>
  <c r="H421" i="2"/>
  <c r="H106" i="2"/>
  <c r="H334" i="2"/>
  <c r="H181" i="2"/>
  <c r="H663" i="2"/>
  <c r="H269" i="2"/>
  <c r="H189" i="2"/>
  <c r="H59" i="2"/>
  <c r="H94" i="2"/>
  <c r="H489" i="2"/>
  <c r="H362" i="2"/>
  <c r="H518" i="2"/>
  <c r="H215" i="2"/>
  <c r="H417" i="2"/>
  <c r="H152" i="2"/>
  <c r="H190" i="2"/>
  <c r="H637" i="2"/>
  <c r="H27" i="2"/>
  <c r="H43" i="2"/>
  <c r="H340" i="2"/>
  <c r="H276" i="2"/>
  <c r="H98" i="2"/>
  <c r="H208" i="2"/>
  <c r="H393" i="2"/>
  <c r="H44" i="2"/>
  <c r="H243" i="2"/>
  <c r="H14" i="2"/>
  <c r="H696" i="2"/>
  <c r="H357" i="2"/>
  <c r="H657" i="2"/>
  <c r="H683" i="2"/>
  <c r="H411" i="2"/>
  <c r="H363" i="2"/>
  <c r="H530" i="2"/>
  <c r="H279" i="2"/>
  <c r="H260" i="2"/>
  <c r="H716" i="2"/>
  <c r="H262" i="2"/>
  <c r="H251" i="2"/>
  <c r="H655" i="2"/>
  <c r="H291" i="2"/>
  <c r="H344" i="2"/>
  <c r="H272" i="2"/>
  <c r="H218" i="2"/>
  <c r="H323" i="2"/>
  <c r="H180" i="2"/>
  <c r="H147" i="2"/>
  <c r="H148" i="2"/>
  <c r="H505" i="2"/>
  <c r="H217" i="2"/>
  <c r="H11" i="2"/>
  <c r="H379" i="2"/>
  <c r="H564" i="2"/>
  <c r="H354" i="2"/>
  <c r="H121" i="2"/>
  <c r="H224" i="2"/>
  <c r="H191" i="2"/>
  <c r="H513" i="2"/>
  <c r="H507" i="2"/>
  <c r="H524" i="2"/>
  <c r="H451" i="2"/>
  <c r="H21" i="2"/>
  <c r="H487" i="2"/>
  <c r="H566" i="2"/>
  <c r="H643" i="2"/>
  <c r="H535" i="2"/>
  <c r="H640" i="2"/>
  <c r="H545" i="2"/>
  <c r="H267" i="2"/>
  <c r="H658" i="2"/>
  <c r="H560" i="2"/>
  <c r="H649" i="2"/>
  <c r="H482" i="2"/>
  <c r="H285" i="2"/>
  <c r="H612" i="2"/>
  <c r="H241" i="2"/>
  <c r="H351" i="2"/>
  <c r="H280" i="2"/>
  <c r="H633" i="2"/>
  <c r="H39" i="2"/>
  <c r="H170" i="2"/>
  <c r="H538" i="2"/>
  <c r="H200" i="2"/>
  <c r="H625" i="2"/>
  <c r="H616" i="2"/>
  <c r="H126" i="2"/>
  <c r="H549" i="2"/>
  <c r="H264" i="2"/>
  <c r="H502" i="2"/>
  <c r="H131" i="2"/>
  <c r="H650" i="2"/>
  <c r="H413" i="2"/>
  <c r="H284" i="2"/>
  <c r="H35" i="2"/>
  <c r="H24" i="2"/>
  <c r="H568" i="2"/>
  <c r="H266" i="2"/>
  <c r="H662" i="2"/>
  <c r="H87" i="2"/>
  <c r="H541" i="2"/>
  <c r="H6" i="2"/>
  <c r="H523" i="2"/>
  <c r="H47" i="2"/>
  <c r="H253" i="2"/>
  <c r="H91" i="2"/>
  <c r="H445" i="2"/>
  <c r="H483" i="2"/>
  <c r="H435" i="2"/>
  <c r="H56" i="2"/>
  <c r="H149" i="2"/>
  <c r="H516" i="2"/>
  <c r="H427" i="2"/>
  <c r="H196" i="2"/>
  <c r="H494" i="2"/>
  <c r="H438" i="2"/>
  <c r="H554" i="2"/>
  <c r="H113" i="2"/>
  <c r="H67" i="2"/>
  <c r="H355" i="2"/>
  <c r="H70" i="2"/>
  <c r="H234" i="2"/>
  <c r="H565" i="2"/>
  <c r="H86" i="2"/>
  <c r="H702" i="2"/>
  <c r="H484" i="2"/>
  <c r="H341" i="2"/>
  <c r="H271" i="2"/>
  <c r="H45" i="2"/>
  <c r="H465" i="2"/>
  <c r="H508" i="2"/>
  <c r="H450" i="2"/>
  <c r="H12" i="2"/>
  <c r="H389" i="2"/>
  <c r="H675" i="2"/>
  <c r="H255" i="2"/>
  <c r="H55" i="2"/>
  <c r="H345" i="2"/>
  <c r="H261" i="2"/>
  <c r="H171" i="2"/>
  <c r="H367" i="2"/>
  <c r="H573" i="2"/>
  <c r="H342" i="2"/>
  <c r="H273" i="2"/>
  <c r="H384" i="2"/>
  <c r="H394" i="2"/>
  <c r="H353" i="2"/>
  <c r="H9" i="2"/>
  <c r="H575" i="2"/>
  <c r="H68" i="2"/>
  <c r="H74" i="2"/>
  <c r="H49" i="2"/>
  <c r="H169" i="2"/>
  <c r="H688" i="2"/>
  <c r="H706" i="2"/>
  <c r="H348" i="2"/>
  <c r="H454" i="2"/>
  <c r="H587" i="2"/>
  <c r="H386" i="2"/>
  <c r="H40" i="2"/>
  <c r="H480" i="2"/>
  <c r="H343" i="2"/>
  <c r="H18" i="2"/>
  <c r="H698" i="2"/>
  <c r="H609" i="2"/>
  <c r="H105" i="2"/>
  <c r="H432" i="2"/>
  <c r="H414" i="2"/>
  <c r="H310" i="2"/>
  <c r="H349" i="2"/>
  <c r="H203" i="2"/>
  <c r="H352" i="2"/>
  <c r="H375" i="2"/>
  <c r="H236" i="2"/>
  <c r="H436" i="2"/>
  <c r="H458" i="2"/>
  <c r="H490" i="2"/>
  <c r="H620" i="2"/>
  <c r="H95" i="2"/>
  <c r="H423" i="2"/>
  <c r="H62" i="2"/>
  <c r="H289" i="2"/>
  <c r="H79" i="2"/>
  <c r="H111" i="2"/>
  <c r="H463" i="2"/>
  <c r="H4" i="2"/>
  <c r="H339" i="2"/>
  <c r="H365" i="2"/>
  <c r="H281" i="2"/>
  <c r="H222" i="2"/>
  <c r="H433" i="2"/>
  <c r="H665" i="2"/>
  <c r="H509" i="2"/>
  <c r="H555" i="2"/>
  <c r="H115" i="2"/>
  <c r="H686" i="2"/>
  <c r="H567" i="2"/>
  <c r="H552" i="2"/>
  <c r="H607" i="2"/>
  <c r="H33" i="2"/>
  <c r="H521" i="2"/>
  <c r="H366" i="2"/>
  <c r="H225" i="2"/>
  <c r="H209" i="2"/>
  <c r="H119" i="2"/>
  <c r="H295" i="2"/>
  <c r="H546" i="2"/>
  <c r="H390" i="2"/>
  <c r="H305" i="2"/>
  <c r="H90" i="2"/>
  <c r="H242" i="2"/>
  <c r="H299" i="2"/>
  <c r="H214" i="2"/>
  <c r="H497" i="2"/>
  <c r="H153" i="2"/>
  <c r="H395" i="2"/>
  <c r="H156" i="2"/>
  <c r="H238" i="2"/>
  <c r="H104" i="2"/>
  <c r="H574" i="2"/>
  <c r="H327" i="2"/>
  <c r="H448" i="2"/>
  <c r="H677" i="2"/>
  <c r="H29" i="2"/>
  <c r="H307" i="2"/>
  <c r="H212" i="2"/>
  <c r="H165" i="2"/>
  <c r="H139" i="2"/>
  <c r="H333" i="2"/>
  <c r="H711" i="2"/>
  <c r="H265" i="2"/>
  <c r="H192" i="2"/>
  <c r="H571" i="2"/>
  <c r="H356" i="2"/>
  <c r="H517" i="2"/>
  <c r="H542" i="2"/>
  <c r="H151" i="2"/>
  <c r="H252" i="2"/>
  <c r="H75" i="2"/>
  <c r="H275" i="2"/>
  <c r="H179" i="2"/>
  <c r="H30" i="2"/>
  <c r="H133" i="2"/>
  <c r="H246" i="2"/>
  <c r="H150" i="2"/>
  <c r="H268" i="2"/>
  <c r="H440" i="2"/>
  <c r="H325" i="2"/>
  <c r="H120" i="2"/>
  <c r="H337" i="2"/>
  <c r="H186" i="2"/>
  <c r="H641" i="2"/>
  <c r="H32" i="2"/>
  <c r="H464" i="2"/>
  <c r="H680" i="2"/>
  <c r="H10" i="2"/>
  <c r="H159" i="2"/>
  <c r="H81" i="2"/>
  <c r="H691" i="2"/>
  <c r="H544" i="2"/>
  <c r="H184" i="2"/>
  <c r="H314" i="2"/>
  <c r="H154" i="2"/>
  <c r="H76" i="2"/>
  <c r="H597" i="2"/>
  <c r="H651" i="2"/>
  <c r="H19" i="2"/>
  <c r="H444" i="2"/>
  <c r="H247" i="2"/>
  <c r="H584" i="2"/>
  <c r="H66" i="2"/>
  <c r="H595" i="2"/>
  <c r="H593" i="2"/>
  <c r="H233" i="2"/>
  <c r="H476" i="2"/>
  <c r="H134" i="2"/>
  <c r="H5" i="2"/>
  <c r="H58" i="2"/>
  <c r="H624" i="2"/>
  <c r="H596" i="2"/>
  <c r="H2" i="2"/>
  <c r="H570" i="2"/>
  <c r="H319" i="2"/>
  <c r="H488" i="2"/>
  <c r="H288" i="2"/>
  <c r="H510" i="2"/>
  <c r="H601" i="2"/>
  <c r="H648" i="2"/>
  <c r="H254" i="2"/>
  <c r="H321" i="2"/>
  <c r="H13" i="2"/>
  <c r="H164" i="2"/>
  <c r="H449" i="2"/>
  <c r="H297" i="2"/>
  <c r="H485" i="2"/>
  <c r="H17" i="2"/>
  <c r="H109" i="2"/>
  <c r="H672" i="2"/>
  <c r="H239" i="2"/>
  <c r="H173" i="2"/>
  <c r="H183" i="2"/>
  <c r="H23" i="2"/>
  <c r="H107" i="2"/>
  <c r="H65" i="2"/>
  <c r="H296" i="2"/>
  <c r="H614" i="2"/>
  <c r="H359" i="2"/>
  <c r="H248" i="2"/>
  <c r="H168" i="2"/>
  <c r="H163" i="2"/>
  <c r="H60" i="2"/>
  <c r="H646" i="2"/>
  <c r="H204" i="2"/>
  <c r="H99" i="2"/>
  <c r="H360" i="2"/>
  <c r="H231" i="2"/>
  <c r="H531" i="2"/>
  <c r="H475" i="2"/>
  <c r="H228" i="2"/>
  <c r="H160" i="2"/>
  <c r="H259" i="2"/>
  <c r="H89" i="2"/>
  <c r="H195" i="2"/>
  <c r="H20" i="2"/>
  <c r="H532" i="2"/>
  <c r="H397" i="2"/>
  <c r="H48" i="2"/>
  <c r="H176" i="2"/>
  <c r="H177" i="2"/>
  <c r="H26" i="2"/>
  <c r="H467" i="2"/>
  <c r="H263" i="2"/>
  <c r="H52" i="2"/>
  <c r="H346" i="2"/>
  <c r="H539" i="2"/>
  <c r="H404" i="2"/>
  <c r="H729" i="2"/>
  <c r="H632" i="2"/>
  <c r="H304" i="2"/>
  <c r="H610" i="2"/>
  <c r="H599" i="2"/>
  <c r="H512" i="2"/>
  <c r="H182" i="2"/>
  <c r="H46" i="2"/>
  <c r="H316" i="2"/>
  <c r="H123" i="2"/>
  <c r="H582" i="2"/>
  <c r="H22" i="2"/>
  <c r="H695" i="2"/>
  <c r="H704" i="2"/>
  <c r="H286" i="2"/>
  <c r="H654" i="2"/>
  <c r="H591" i="2"/>
  <c r="H528" i="2"/>
  <c r="H647" i="2"/>
  <c r="H145" i="2"/>
  <c r="H396" i="2"/>
  <c r="H709" i="2"/>
  <c r="H290" i="2"/>
  <c r="H141" i="2"/>
  <c r="H408" i="2"/>
  <c r="H534" i="2"/>
  <c r="H656" i="2"/>
  <c r="H167" i="2"/>
  <c r="H429" i="2"/>
  <c r="H581" i="2"/>
  <c r="H223" i="2"/>
  <c r="H407" i="2"/>
  <c r="H380" i="2"/>
  <c r="H361" i="2"/>
  <c r="H7" i="2"/>
  <c r="H92" i="2"/>
  <c r="H605" i="2"/>
  <c r="H85" i="2"/>
  <c r="H172" i="2"/>
  <c r="H57" i="2"/>
  <c r="H493" i="2"/>
  <c r="H63" i="2"/>
  <c r="H708" i="2"/>
  <c r="H419" i="2"/>
  <c r="H527" i="2"/>
  <c r="H358" i="2"/>
  <c r="H547" i="2"/>
  <c r="H37" i="2"/>
  <c r="H283" i="2"/>
  <c r="H162" i="2"/>
  <c r="H282" i="2"/>
  <c r="H474" i="2"/>
  <c r="H155" i="2"/>
  <c r="H501" i="2"/>
  <c r="H495" i="2"/>
  <c r="H713" i="2"/>
  <c r="H690" i="2"/>
  <c r="H175" i="2"/>
  <c r="H563" i="2"/>
  <c r="H103" i="2"/>
  <c r="H322" i="2"/>
  <c r="H712" i="2"/>
  <c r="H611" i="2"/>
  <c r="H689" i="2"/>
  <c r="H308" i="2"/>
  <c r="H157" i="2"/>
  <c r="H461" i="2"/>
  <c r="H16" i="2"/>
  <c r="H31" i="2"/>
  <c r="H579" i="2"/>
  <c r="H434" i="2"/>
  <c r="H82" i="2"/>
  <c r="H562" i="2"/>
  <c r="H504" i="2"/>
  <c r="H53" i="2"/>
  <c r="H455" i="2"/>
  <c r="H277" i="2"/>
  <c r="H229" i="2"/>
  <c r="H117" i="2"/>
  <c r="H471" i="2"/>
  <c r="H615" i="2"/>
  <c r="H142" i="2"/>
  <c r="H28" i="2"/>
  <c r="H72" i="2"/>
  <c r="H452" i="2"/>
  <c r="H137" i="2"/>
  <c r="H529" i="2"/>
  <c r="H425" i="2"/>
  <c r="H583" i="2"/>
  <c r="H496" i="2"/>
  <c r="H201" i="2"/>
  <c r="H703" i="2"/>
  <c r="H447" i="2"/>
  <c r="H41" i="2"/>
  <c r="H543" i="2"/>
  <c r="H540" i="2"/>
  <c r="H402" i="2"/>
  <c r="H466" i="2"/>
  <c r="H728" i="2"/>
  <c r="H258" i="2"/>
  <c r="H515" i="2"/>
  <c r="H368" i="2"/>
  <c r="H477" i="2"/>
  <c r="H410" i="2"/>
  <c r="H629" i="2"/>
  <c r="H621" i="2"/>
  <c r="H722" i="2"/>
  <c r="H221" i="2"/>
  <c r="H401" i="2"/>
  <c r="H470" i="2"/>
  <c r="H618" i="2"/>
  <c r="H303" i="2"/>
  <c r="H83" i="2"/>
  <c r="H668" i="2"/>
  <c r="H644" i="2"/>
  <c r="H100" i="2"/>
  <c r="H294" i="2"/>
  <c r="H220" i="2"/>
  <c r="H25" i="2"/>
  <c r="H604" i="2"/>
  <c r="H124" i="2"/>
  <c r="H639" i="2"/>
  <c r="H714" i="2"/>
  <c r="H548" i="2"/>
  <c r="H369" i="2"/>
  <c r="H635" i="2"/>
  <c r="H198" i="2"/>
  <c r="H472" i="2"/>
  <c r="H300" i="2"/>
  <c r="H34" i="2"/>
  <c r="H671" i="2"/>
  <c r="H479" i="2"/>
  <c r="H240" i="2"/>
  <c r="H664" i="2"/>
  <c r="H426" i="2"/>
  <c r="H146" i="2"/>
  <c r="H685" i="2"/>
  <c r="H462" i="2"/>
  <c r="H140" i="2"/>
  <c r="H578" i="2"/>
  <c r="H185" i="2"/>
  <c r="H600" i="2"/>
  <c r="H630" i="2"/>
  <c r="H456" i="2"/>
  <c r="H174" i="2"/>
  <c r="H127" i="2"/>
  <c r="H187" i="2"/>
  <c r="H210" i="2"/>
  <c r="H652" i="2"/>
  <c r="H416" i="2"/>
  <c r="H378" i="2"/>
  <c r="H287" i="2"/>
  <c r="H125" i="2"/>
  <c r="H608" i="2"/>
  <c r="H725" i="2"/>
  <c r="H551" i="2"/>
  <c r="H301" i="2"/>
  <c r="H216" i="2"/>
  <c r="H101" i="2"/>
  <c r="H710" i="2"/>
  <c r="H312" i="2"/>
  <c r="H550" i="2"/>
  <c r="H331" i="2"/>
  <c r="H50" i="2"/>
  <c r="H437" i="2"/>
  <c r="H143" i="2"/>
  <c r="H377" i="2"/>
  <c r="H128" i="2"/>
  <c r="H193" i="2"/>
  <c r="H387" i="2"/>
  <c r="H673" i="2"/>
  <c r="H561" i="2"/>
  <c r="H302" i="2"/>
  <c r="H442" i="2"/>
  <c r="H205" i="2"/>
  <c r="H661" i="2"/>
  <c r="H122" i="2"/>
  <c r="H606" i="2"/>
  <c r="H726" i="2"/>
  <c r="H719" i="2"/>
  <c r="H77" i="2"/>
  <c r="H585" i="2"/>
  <c r="H415" i="2"/>
  <c r="H383" i="2"/>
  <c r="H430" i="2"/>
  <c r="H592" i="2"/>
  <c r="H721" i="2"/>
  <c r="H274" i="2"/>
  <c r="H666" i="2"/>
  <c r="H669" i="2"/>
  <c r="H132" i="2"/>
  <c r="H350" i="2"/>
  <c r="H245" i="2"/>
  <c r="H54" i="2"/>
  <c r="H110" i="2"/>
  <c r="H328" i="2"/>
  <c r="H679" i="2"/>
  <c r="H144" i="2"/>
  <c r="H318" i="2"/>
  <c r="H623" i="2"/>
  <c r="H715" i="2"/>
  <c r="H460" i="2"/>
  <c r="H235" i="2"/>
  <c r="H364" i="2"/>
  <c r="H36" i="2"/>
  <c r="H697" i="2"/>
  <c r="H519" i="2"/>
  <c r="H161" i="2"/>
  <c r="H244" i="2"/>
  <c r="H631" i="2"/>
  <c r="H642" i="2"/>
  <c r="H694" i="2"/>
  <c r="H589" i="2"/>
  <c r="H731" i="2"/>
  <c r="H406" i="2"/>
  <c r="H468" i="2"/>
  <c r="H602" i="2"/>
  <c r="H478" i="2"/>
  <c r="H399" i="2"/>
  <c r="H250" i="2"/>
  <c r="H580" i="2"/>
  <c r="H634" i="2"/>
  <c r="H197" i="2"/>
  <c r="H376" i="2"/>
  <c r="H93" i="2"/>
  <c r="H178" i="2"/>
  <c r="H503" i="2"/>
  <c r="H211" i="2"/>
  <c r="H659" i="2"/>
  <c r="H481" i="2"/>
  <c r="H400" i="2"/>
  <c r="H522" i="2"/>
  <c r="H687" i="2"/>
  <c r="H533" i="2"/>
  <c r="H329" i="2"/>
  <c r="H311" i="2"/>
  <c r="H558" i="2"/>
  <c r="H206" i="2"/>
  <c r="H97" i="2"/>
  <c r="H492" i="2"/>
  <c r="H553" i="2"/>
  <c r="H439" i="2"/>
  <c r="H525" i="2"/>
  <c r="H219" i="2"/>
  <c r="H129" i="2"/>
  <c r="H418" i="2"/>
  <c r="H718" i="2"/>
  <c r="H724" i="2"/>
  <c r="H559" i="2"/>
  <c r="H424" i="2"/>
  <c r="H681" i="2"/>
  <c r="H373" i="2"/>
  <c r="H388" i="2"/>
  <c r="H298" i="2"/>
  <c r="H622" i="2"/>
  <c r="H603" i="2"/>
  <c r="H257" i="2"/>
  <c r="H336" i="2"/>
  <c r="H338" i="2"/>
  <c r="H598" i="2"/>
  <c r="H700" i="2"/>
  <c r="H576" i="2"/>
  <c r="H594" i="2"/>
  <c r="H586" i="2"/>
  <c r="H636" i="2"/>
  <c r="H705" i="2"/>
  <c r="H667" i="2"/>
  <c r="H514" i="2"/>
  <c r="H674" i="2"/>
  <c r="H626" i="2"/>
  <c r="H398" i="2"/>
  <c r="H499" i="2"/>
  <c r="H372" i="2"/>
  <c r="H653" i="2"/>
  <c r="H676" i="2"/>
  <c r="H459" i="2"/>
  <c r="H556" i="2"/>
  <c r="H692" i="2"/>
  <c r="H699" i="2"/>
  <c r="H670" i="2"/>
  <c r="H723" i="2"/>
  <c r="H707" i="2"/>
  <c r="H693" i="2"/>
  <c r="H638" i="2"/>
  <c r="H701" i="2"/>
  <c r="H717" i="2"/>
  <c r="H720" i="2"/>
  <c r="H727" i="2"/>
  <c r="H730" i="2"/>
  <c r="H678" i="2"/>
  <c r="J116" i="3" l="1"/>
  <c r="O47" i="3"/>
  <c r="N120" i="3"/>
  <c r="C100" i="3"/>
  <c r="C50" i="3"/>
  <c r="J119" i="3"/>
  <c r="J40" i="3"/>
  <c r="K40" i="3"/>
  <c r="J108" i="3"/>
  <c r="M119" i="3"/>
  <c r="J113" i="3"/>
  <c r="F85" i="3"/>
  <c r="C52" i="3"/>
  <c r="J93" i="3"/>
  <c r="K82" i="3"/>
  <c r="K4" i="3"/>
  <c r="M71" i="3"/>
  <c r="F49" i="3"/>
  <c r="J82" i="3"/>
  <c r="K2" i="3"/>
  <c r="C83" i="3"/>
  <c r="C91" i="3"/>
  <c r="F63" i="3"/>
  <c r="J6" i="3"/>
  <c r="C95" i="3"/>
  <c r="C34" i="3"/>
  <c r="C9" i="3"/>
  <c r="C20" i="3"/>
  <c r="J65" i="3"/>
  <c r="J62" i="3"/>
  <c r="K115" i="3"/>
  <c r="O37" i="3"/>
  <c r="K60" i="3"/>
  <c r="D46" i="3"/>
  <c r="G28" i="3"/>
  <c r="C66" i="3"/>
  <c r="L36" i="3"/>
  <c r="C45" i="3"/>
  <c r="I69" i="3"/>
  <c r="J63" i="3"/>
  <c r="C23" i="3"/>
  <c r="E50" i="3"/>
  <c r="K7" i="3"/>
  <c r="K36" i="3"/>
  <c r="E29" i="3"/>
  <c r="K92" i="3"/>
  <c r="L86" i="3"/>
  <c r="J19" i="3"/>
  <c r="K18" i="3"/>
  <c r="D39" i="3"/>
  <c r="F81" i="3"/>
  <c r="H25" i="3"/>
  <c r="I113" i="3"/>
  <c r="L84" i="3"/>
  <c r="J75" i="3"/>
  <c r="K11" i="3"/>
  <c r="F25" i="3"/>
  <c r="G116" i="3"/>
  <c r="G40" i="3"/>
  <c r="H90" i="3"/>
  <c r="I86" i="3"/>
  <c r="C101" i="3"/>
  <c r="C22" i="3"/>
  <c r="D5" i="3"/>
  <c r="G115" i="3"/>
  <c r="H19" i="3"/>
  <c r="I84" i="3"/>
  <c r="C49" i="3"/>
  <c r="C103" i="3"/>
  <c r="L31" i="3"/>
  <c r="E87" i="3"/>
  <c r="F109" i="3"/>
  <c r="F90" i="3"/>
  <c r="G92" i="3"/>
  <c r="G63" i="3"/>
  <c r="H75" i="3"/>
  <c r="I90" i="3"/>
  <c r="G2" i="3"/>
  <c r="H7" i="3"/>
  <c r="I62" i="3"/>
  <c r="C64" i="3"/>
  <c r="C33" i="3"/>
  <c r="C79" i="3"/>
  <c r="D31" i="3"/>
  <c r="E69" i="3"/>
  <c r="F121" i="3"/>
  <c r="G93" i="3"/>
  <c r="G42" i="3"/>
  <c r="I75" i="3"/>
  <c r="C99" i="3"/>
  <c r="C114" i="3"/>
  <c r="C43" i="3"/>
  <c r="C97" i="3"/>
  <c r="G86" i="3"/>
  <c r="H119" i="3"/>
  <c r="H18" i="3"/>
  <c r="I67" i="3"/>
  <c r="L78" i="3"/>
  <c r="D43" i="3"/>
  <c r="F19" i="3"/>
  <c r="G84" i="3"/>
  <c r="H92" i="3"/>
  <c r="H11" i="3"/>
  <c r="I11" i="3"/>
  <c r="K14" i="3"/>
  <c r="E91" i="3"/>
  <c r="F69" i="3"/>
  <c r="F40" i="3"/>
  <c r="G81" i="3"/>
  <c r="H88" i="3"/>
  <c r="I112" i="3"/>
  <c r="C118" i="3"/>
  <c r="C61" i="3"/>
  <c r="C8" i="3"/>
  <c r="C80" i="3"/>
  <c r="C6" i="3"/>
  <c r="C4" i="3"/>
  <c r="D114" i="3"/>
  <c r="F7" i="3"/>
  <c r="H56" i="3"/>
  <c r="I92" i="3"/>
  <c r="C117" i="3"/>
  <c r="C89" i="3"/>
  <c r="C58" i="3"/>
  <c r="C21" i="3"/>
  <c r="D98" i="3"/>
  <c r="E31" i="3"/>
  <c r="F91" i="3"/>
  <c r="F18" i="3"/>
  <c r="G19" i="3"/>
  <c r="I88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G33" i="3"/>
  <c r="H33" i="3"/>
  <c r="J112" i="3"/>
  <c r="L107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V94" i="3"/>
  <c r="U94" i="3"/>
  <c r="T94" i="3"/>
  <c r="S94" i="3"/>
  <c r="Q94" i="3"/>
  <c r="O94" i="3"/>
  <c r="M94" i="3"/>
  <c r="N94" i="3"/>
  <c r="R94" i="3"/>
  <c r="H94" i="3"/>
  <c r="I94" i="3"/>
  <c r="J94" i="3"/>
  <c r="F94" i="3"/>
  <c r="G94" i="3"/>
  <c r="P94" i="3"/>
  <c r="K94" i="3"/>
  <c r="L94" i="3"/>
  <c r="V44" i="3"/>
  <c r="U44" i="3"/>
  <c r="T44" i="3"/>
  <c r="S44" i="3"/>
  <c r="R44" i="3"/>
  <c r="P44" i="3"/>
  <c r="O44" i="3"/>
  <c r="L44" i="3"/>
  <c r="N44" i="3"/>
  <c r="Q44" i="3"/>
  <c r="K44" i="3"/>
  <c r="E44" i="3"/>
  <c r="G44" i="3"/>
  <c r="H44" i="3"/>
  <c r="I44" i="3"/>
  <c r="M44" i="3"/>
  <c r="J44" i="3"/>
  <c r="D26" i="3"/>
  <c r="D58" i="3"/>
  <c r="F76" i="3"/>
  <c r="C107" i="3"/>
  <c r="C93" i="3"/>
  <c r="C76" i="3"/>
  <c r="C30" i="3"/>
  <c r="C106" i="3"/>
  <c r="D111" i="3"/>
  <c r="D94" i="3"/>
  <c r="D55" i="3"/>
  <c r="D64" i="3"/>
  <c r="D44" i="3"/>
  <c r="E108" i="3"/>
  <c r="E102" i="3"/>
  <c r="E76" i="3"/>
  <c r="E64" i="3"/>
  <c r="E96" i="3"/>
  <c r="F102" i="3"/>
  <c r="F5" i="3"/>
  <c r="F24" i="3"/>
  <c r="G108" i="3"/>
  <c r="L55" i="3"/>
  <c r="V48" i="3"/>
  <c r="U48" i="3"/>
  <c r="T48" i="3"/>
  <c r="S48" i="3"/>
  <c r="R48" i="3"/>
  <c r="Q48" i="3"/>
  <c r="P48" i="3"/>
  <c r="O48" i="3"/>
  <c r="N48" i="3"/>
  <c r="M48" i="3"/>
  <c r="K48" i="3"/>
  <c r="J48" i="3"/>
  <c r="I48" i="3"/>
  <c r="H48" i="3"/>
  <c r="G48" i="3"/>
  <c r="F48" i="3"/>
  <c r="L48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V108" i="3"/>
  <c r="U108" i="3"/>
  <c r="T108" i="3"/>
  <c r="S108" i="3"/>
  <c r="P108" i="3"/>
  <c r="Q108" i="3"/>
  <c r="O108" i="3"/>
  <c r="K108" i="3"/>
  <c r="L108" i="3"/>
  <c r="F108" i="3"/>
  <c r="H108" i="3"/>
  <c r="R108" i="3"/>
  <c r="N108" i="3"/>
  <c r="M108" i="3"/>
  <c r="V39" i="3"/>
  <c r="U39" i="3"/>
  <c r="T39" i="3"/>
  <c r="S39" i="3"/>
  <c r="R39" i="3"/>
  <c r="Q39" i="3"/>
  <c r="M39" i="3"/>
  <c r="L39" i="3"/>
  <c r="O39" i="3"/>
  <c r="P39" i="3"/>
  <c r="N39" i="3"/>
  <c r="G39" i="3"/>
  <c r="E39" i="3"/>
  <c r="H39" i="3"/>
  <c r="I39" i="3"/>
  <c r="J39" i="3"/>
  <c r="K39" i="3"/>
  <c r="E117" i="3"/>
  <c r="T109" i="3"/>
  <c r="U109" i="3"/>
  <c r="R109" i="3"/>
  <c r="Q109" i="3"/>
  <c r="P109" i="3"/>
  <c r="O109" i="3"/>
  <c r="N109" i="3"/>
  <c r="M109" i="3"/>
  <c r="S109" i="3"/>
  <c r="V109" i="3"/>
  <c r="L109" i="3"/>
  <c r="K109" i="3"/>
  <c r="J109" i="3"/>
  <c r="I109" i="3"/>
  <c r="H109" i="3"/>
  <c r="G109" i="3"/>
  <c r="U101" i="3"/>
  <c r="S101" i="3"/>
  <c r="V101" i="3"/>
  <c r="T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T87" i="3"/>
  <c r="V87" i="3"/>
  <c r="R87" i="3"/>
  <c r="Q87" i="3"/>
  <c r="P87" i="3"/>
  <c r="O87" i="3"/>
  <c r="N87" i="3"/>
  <c r="M87" i="3"/>
  <c r="S87" i="3"/>
  <c r="U87" i="3"/>
  <c r="L87" i="3"/>
  <c r="K87" i="3"/>
  <c r="J87" i="3"/>
  <c r="I87" i="3"/>
  <c r="H87" i="3"/>
  <c r="G87" i="3"/>
  <c r="V32" i="3"/>
  <c r="S32" i="3"/>
  <c r="U32" i="3"/>
  <c r="R32" i="3"/>
  <c r="Q32" i="3"/>
  <c r="P32" i="3"/>
  <c r="O32" i="3"/>
  <c r="N32" i="3"/>
  <c r="M32" i="3"/>
  <c r="T32" i="3"/>
  <c r="L32" i="3"/>
  <c r="K32" i="3"/>
  <c r="J32" i="3"/>
  <c r="I32" i="3"/>
  <c r="H32" i="3"/>
  <c r="G32" i="3"/>
  <c r="U95" i="3"/>
  <c r="T95" i="3"/>
  <c r="S95" i="3"/>
  <c r="R95" i="3"/>
  <c r="Q95" i="3"/>
  <c r="P95" i="3"/>
  <c r="O95" i="3"/>
  <c r="N95" i="3"/>
  <c r="M95" i="3"/>
  <c r="V95" i="3"/>
  <c r="L95" i="3"/>
  <c r="K95" i="3"/>
  <c r="J95" i="3"/>
  <c r="I95" i="3"/>
  <c r="H95" i="3"/>
  <c r="G95" i="3"/>
  <c r="F95" i="3"/>
  <c r="T27" i="3"/>
  <c r="U27" i="3"/>
  <c r="S27" i="3"/>
  <c r="V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V46" i="3"/>
  <c r="T46" i="3"/>
  <c r="Q46" i="3"/>
  <c r="P46" i="3"/>
  <c r="O46" i="3"/>
  <c r="N46" i="3"/>
  <c r="M46" i="3"/>
  <c r="L46" i="3"/>
  <c r="S46" i="3"/>
  <c r="U46" i="3"/>
  <c r="R46" i="3"/>
  <c r="K46" i="3"/>
  <c r="J46" i="3"/>
  <c r="I46" i="3"/>
  <c r="H46" i="3"/>
  <c r="G46" i="3"/>
  <c r="F46" i="3"/>
  <c r="R9" i="3"/>
  <c r="V9" i="3"/>
  <c r="T9" i="3"/>
  <c r="S9" i="3"/>
  <c r="U9" i="3"/>
  <c r="Q9" i="3"/>
  <c r="P9" i="3"/>
  <c r="O9" i="3"/>
  <c r="N9" i="3"/>
  <c r="M9" i="3"/>
  <c r="L9" i="3"/>
  <c r="K9" i="3"/>
  <c r="J9" i="3"/>
  <c r="I9" i="3"/>
  <c r="H9" i="3"/>
  <c r="G9" i="3"/>
  <c r="F9" i="3"/>
  <c r="R41" i="3"/>
  <c r="U41" i="3"/>
  <c r="Q41" i="3"/>
  <c r="P41" i="3"/>
  <c r="O41" i="3"/>
  <c r="N41" i="3"/>
  <c r="M41" i="3"/>
  <c r="L41" i="3"/>
  <c r="V41" i="3"/>
  <c r="S41" i="3"/>
  <c r="K41" i="3"/>
  <c r="J41" i="3"/>
  <c r="I41" i="3"/>
  <c r="H41" i="3"/>
  <c r="G41" i="3"/>
  <c r="F41" i="3"/>
  <c r="T41" i="3"/>
  <c r="U35" i="3"/>
  <c r="S35" i="3"/>
  <c r="R35" i="3"/>
  <c r="T35" i="3"/>
  <c r="Q35" i="3"/>
  <c r="P35" i="3"/>
  <c r="O35" i="3"/>
  <c r="N35" i="3"/>
  <c r="M35" i="3"/>
  <c r="L35" i="3"/>
  <c r="V35" i="3"/>
  <c r="K35" i="3"/>
  <c r="J35" i="3"/>
  <c r="I35" i="3"/>
  <c r="H35" i="3"/>
  <c r="G35" i="3"/>
  <c r="F35" i="3"/>
  <c r="C109" i="3"/>
  <c r="C32" i="3"/>
  <c r="C5" i="3"/>
  <c r="C46" i="3"/>
  <c r="C35" i="3"/>
  <c r="D99" i="3"/>
  <c r="D87" i="3"/>
  <c r="D27" i="3"/>
  <c r="D73" i="3"/>
  <c r="D41" i="3"/>
  <c r="E101" i="3"/>
  <c r="E79" i="3"/>
  <c r="E66" i="3"/>
  <c r="F99" i="3"/>
  <c r="F79" i="3"/>
  <c r="G9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V3" i="3"/>
  <c r="U3" i="3"/>
  <c r="T3" i="3"/>
  <c r="S3" i="3"/>
  <c r="L3" i="3"/>
  <c r="O3" i="3"/>
  <c r="Q3" i="3"/>
  <c r="N3" i="3"/>
  <c r="E3" i="3"/>
  <c r="M3" i="3"/>
  <c r="H3" i="3"/>
  <c r="P3" i="3"/>
  <c r="I3" i="3"/>
  <c r="G3" i="3"/>
  <c r="F3" i="3"/>
  <c r="R3" i="3"/>
  <c r="J3" i="3"/>
  <c r="K3" i="3"/>
  <c r="D48" i="3"/>
  <c r="U100" i="3"/>
  <c r="S100" i="3"/>
  <c r="V100" i="3"/>
  <c r="T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T85" i="3"/>
  <c r="V85" i="3"/>
  <c r="R85" i="3"/>
  <c r="Q85" i="3"/>
  <c r="P85" i="3"/>
  <c r="O85" i="3"/>
  <c r="N85" i="3"/>
  <c r="S85" i="3"/>
  <c r="U85" i="3"/>
  <c r="L85" i="3"/>
  <c r="K85" i="3"/>
  <c r="J85" i="3"/>
  <c r="I85" i="3"/>
  <c r="H85" i="3"/>
  <c r="G85" i="3"/>
  <c r="M85" i="3"/>
  <c r="U50" i="3"/>
  <c r="T50" i="3"/>
  <c r="S50" i="3"/>
  <c r="R50" i="3"/>
  <c r="Q50" i="3"/>
  <c r="P50" i="3"/>
  <c r="O50" i="3"/>
  <c r="N50" i="3"/>
  <c r="M50" i="3"/>
  <c r="V50" i="3"/>
  <c r="L50" i="3"/>
  <c r="K50" i="3"/>
  <c r="J50" i="3"/>
  <c r="I50" i="3"/>
  <c r="H50" i="3"/>
  <c r="G50" i="3"/>
  <c r="U16" i="3"/>
  <c r="S16" i="3"/>
  <c r="V16" i="3"/>
  <c r="R16" i="3"/>
  <c r="Q16" i="3"/>
  <c r="P16" i="3"/>
  <c r="O16" i="3"/>
  <c r="N16" i="3"/>
  <c r="M16" i="3"/>
  <c r="T16" i="3"/>
  <c r="K16" i="3"/>
  <c r="J16" i="3"/>
  <c r="I16" i="3"/>
  <c r="H16" i="3"/>
  <c r="G16" i="3"/>
  <c r="L16" i="3"/>
  <c r="F16" i="3"/>
  <c r="V31" i="3"/>
  <c r="T31" i="3"/>
  <c r="Q31" i="3"/>
  <c r="P31" i="3"/>
  <c r="O31" i="3"/>
  <c r="N31" i="3"/>
  <c r="M31" i="3"/>
  <c r="S31" i="3"/>
  <c r="R31" i="3"/>
  <c r="U31" i="3"/>
  <c r="K31" i="3"/>
  <c r="J31" i="3"/>
  <c r="I31" i="3"/>
  <c r="H31" i="3"/>
  <c r="G31" i="3"/>
  <c r="F31" i="3"/>
  <c r="R13" i="3"/>
  <c r="U13" i="3"/>
  <c r="Q13" i="3"/>
  <c r="P13" i="3"/>
  <c r="O13" i="3"/>
  <c r="N13" i="3"/>
  <c r="M13" i="3"/>
  <c r="V13" i="3"/>
  <c r="S13" i="3"/>
  <c r="K13" i="3"/>
  <c r="J13" i="3"/>
  <c r="I13" i="3"/>
  <c r="H13" i="3"/>
  <c r="G13" i="3"/>
  <c r="F13" i="3"/>
  <c r="T13" i="3"/>
  <c r="L13" i="3"/>
  <c r="U15" i="3"/>
  <c r="S15" i="3"/>
  <c r="R15" i="3"/>
  <c r="T15" i="3"/>
  <c r="Q15" i="3"/>
  <c r="P15" i="3"/>
  <c r="O15" i="3"/>
  <c r="N15" i="3"/>
  <c r="M15" i="3"/>
  <c r="V15" i="3"/>
  <c r="L15" i="3"/>
  <c r="K15" i="3"/>
  <c r="J15" i="3"/>
  <c r="I15" i="3"/>
  <c r="H15" i="3"/>
  <c r="G15" i="3"/>
  <c r="F15" i="3"/>
  <c r="C98" i="3"/>
  <c r="C31" i="3"/>
  <c r="C15" i="3"/>
  <c r="D118" i="3"/>
  <c r="D85" i="3"/>
  <c r="D61" i="3"/>
  <c r="D16" i="3"/>
  <c r="D80" i="3"/>
  <c r="D13" i="3"/>
  <c r="D4" i="3"/>
  <c r="E100" i="3"/>
  <c r="E10" i="3"/>
  <c r="E48" i="3"/>
  <c r="E77" i="3"/>
  <c r="E21" i="3"/>
  <c r="F117" i="3"/>
  <c r="F44" i="3"/>
  <c r="G45" i="3"/>
  <c r="K93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V106" i="3"/>
  <c r="U106" i="3"/>
  <c r="T106" i="3"/>
  <c r="S106" i="3"/>
  <c r="R106" i="3"/>
  <c r="N106" i="3"/>
  <c r="Q106" i="3"/>
  <c r="M106" i="3"/>
  <c r="I106" i="3"/>
  <c r="P106" i="3"/>
  <c r="L106" i="3"/>
  <c r="J106" i="3"/>
  <c r="E106" i="3"/>
  <c r="K106" i="3"/>
  <c r="F106" i="3"/>
  <c r="O106" i="3"/>
  <c r="C10" i="3"/>
  <c r="T49" i="3"/>
  <c r="U49" i="3"/>
  <c r="R49" i="3"/>
  <c r="Q49" i="3"/>
  <c r="P49" i="3"/>
  <c r="O49" i="3"/>
  <c r="N49" i="3"/>
  <c r="S49" i="3"/>
  <c r="V49" i="3"/>
  <c r="L49" i="3"/>
  <c r="K49" i="3"/>
  <c r="J49" i="3"/>
  <c r="I49" i="3"/>
  <c r="H49" i="3"/>
  <c r="G49" i="3"/>
  <c r="M49" i="3"/>
  <c r="V103" i="3"/>
  <c r="S103" i="3"/>
  <c r="U103" i="3"/>
  <c r="R103" i="3"/>
  <c r="Q103" i="3"/>
  <c r="P103" i="3"/>
  <c r="O103" i="3"/>
  <c r="N103" i="3"/>
  <c r="T103" i="3"/>
  <c r="M103" i="3"/>
  <c r="L103" i="3"/>
  <c r="K103" i="3"/>
  <c r="J103" i="3"/>
  <c r="I103" i="3"/>
  <c r="H103" i="3"/>
  <c r="G103" i="3"/>
  <c r="V23" i="3"/>
  <c r="T23" i="3"/>
  <c r="S23" i="3"/>
  <c r="U23" i="3"/>
  <c r="Q23" i="3"/>
  <c r="P23" i="3"/>
  <c r="O23" i="3"/>
  <c r="N23" i="3"/>
  <c r="M23" i="3"/>
  <c r="R23" i="3"/>
  <c r="L23" i="3"/>
  <c r="K23" i="3"/>
  <c r="J23" i="3"/>
  <c r="I23" i="3"/>
  <c r="H23" i="3"/>
  <c r="G23" i="3"/>
  <c r="F23" i="3"/>
  <c r="V121" i="3"/>
  <c r="U121" i="3"/>
  <c r="T121" i="3"/>
  <c r="S121" i="3"/>
  <c r="R121" i="3"/>
  <c r="Q121" i="3"/>
  <c r="P121" i="3"/>
  <c r="O121" i="3"/>
  <c r="N121" i="3"/>
  <c r="M121" i="3"/>
  <c r="I121" i="3"/>
  <c r="J121" i="3"/>
  <c r="K121" i="3"/>
  <c r="G121" i="3"/>
  <c r="L121" i="3"/>
  <c r="V83" i="3"/>
  <c r="U83" i="3"/>
  <c r="T83" i="3"/>
  <c r="S83" i="3"/>
  <c r="R83" i="3"/>
  <c r="Q83" i="3"/>
  <c r="P83" i="3"/>
  <c r="O83" i="3"/>
  <c r="N83" i="3"/>
  <c r="M83" i="3"/>
  <c r="L83" i="3"/>
  <c r="H83" i="3"/>
  <c r="I83" i="3"/>
  <c r="J83" i="3"/>
  <c r="K83" i="3"/>
  <c r="V69" i="3"/>
  <c r="U69" i="3"/>
  <c r="T69" i="3"/>
  <c r="S69" i="3"/>
  <c r="R69" i="3"/>
  <c r="Q69" i="3"/>
  <c r="P69" i="3"/>
  <c r="O69" i="3"/>
  <c r="N69" i="3"/>
  <c r="M69" i="3"/>
  <c r="J69" i="3"/>
  <c r="G69" i="3"/>
  <c r="K69" i="3"/>
  <c r="L69" i="3"/>
  <c r="V104" i="3"/>
  <c r="U104" i="3"/>
  <c r="T104" i="3"/>
  <c r="S104" i="3"/>
  <c r="R104" i="3"/>
  <c r="Q104" i="3"/>
  <c r="P104" i="3"/>
  <c r="O104" i="3"/>
  <c r="N104" i="3"/>
  <c r="M104" i="3"/>
  <c r="L104" i="3"/>
  <c r="H104" i="3"/>
  <c r="I104" i="3"/>
  <c r="J104" i="3"/>
  <c r="G104" i="3"/>
  <c r="K104" i="3"/>
  <c r="V91" i="3"/>
  <c r="U91" i="3"/>
  <c r="T91" i="3"/>
  <c r="S91" i="3"/>
  <c r="R91" i="3"/>
  <c r="Q91" i="3"/>
  <c r="P91" i="3"/>
  <c r="O91" i="3"/>
  <c r="N91" i="3"/>
  <c r="M91" i="3"/>
  <c r="K91" i="3"/>
  <c r="L91" i="3"/>
  <c r="H91" i="3"/>
  <c r="V105" i="3"/>
  <c r="U105" i="3"/>
  <c r="T105" i="3"/>
  <c r="S105" i="3"/>
  <c r="R105" i="3"/>
  <c r="Q105" i="3"/>
  <c r="P105" i="3"/>
  <c r="O105" i="3"/>
  <c r="N105" i="3"/>
  <c r="M105" i="3"/>
  <c r="L105" i="3"/>
  <c r="H105" i="3"/>
  <c r="I105" i="3"/>
  <c r="G105" i="3"/>
  <c r="F105" i="3"/>
  <c r="J105" i="3"/>
  <c r="K105" i="3"/>
  <c r="V29" i="3"/>
  <c r="U29" i="3"/>
  <c r="T29" i="3"/>
  <c r="S29" i="3"/>
  <c r="Q29" i="3"/>
  <c r="P29" i="3"/>
  <c r="O29" i="3"/>
  <c r="N29" i="3"/>
  <c r="M29" i="3"/>
  <c r="L29" i="3"/>
  <c r="R29" i="3"/>
  <c r="F29" i="3"/>
  <c r="H29" i="3"/>
  <c r="G29" i="3"/>
  <c r="I29" i="3"/>
  <c r="J29" i="3"/>
  <c r="V22" i="3"/>
  <c r="U22" i="3"/>
  <c r="T22" i="3"/>
  <c r="S22" i="3"/>
  <c r="R22" i="3"/>
  <c r="Q22" i="3"/>
  <c r="P22" i="3"/>
  <c r="O22" i="3"/>
  <c r="N22" i="3"/>
  <c r="M22" i="3"/>
  <c r="L22" i="3"/>
  <c r="I22" i="3"/>
  <c r="J22" i="3"/>
  <c r="K22" i="3"/>
  <c r="F22" i="3"/>
  <c r="H22" i="3"/>
  <c r="V38" i="3"/>
  <c r="U38" i="3"/>
  <c r="T38" i="3"/>
  <c r="S38" i="3"/>
  <c r="R38" i="3"/>
  <c r="Q38" i="3"/>
  <c r="P38" i="3"/>
  <c r="O38" i="3"/>
  <c r="N38" i="3"/>
  <c r="M38" i="3"/>
  <c r="L38" i="3"/>
  <c r="G38" i="3"/>
  <c r="H38" i="3"/>
  <c r="I38" i="3"/>
  <c r="J38" i="3"/>
  <c r="K38" i="3"/>
  <c r="V12" i="3"/>
  <c r="U12" i="3"/>
  <c r="T12" i="3"/>
  <c r="S12" i="3"/>
  <c r="R12" i="3"/>
  <c r="Q12" i="3"/>
  <c r="P12" i="3"/>
  <c r="O12" i="3"/>
  <c r="N12" i="3"/>
  <c r="M12" i="3"/>
  <c r="L12" i="3"/>
  <c r="J12" i="3"/>
  <c r="K12" i="3"/>
  <c r="F12" i="3"/>
  <c r="G12" i="3"/>
  <c r="H12" i="3"/>
  <c r="I12" i="3"/>
  <c r="C121" i="3"/>
  <c r="C26" i="3"/>
  <c r="C104" i="3"/>
  <c r="C48" i="3"/>
  <c r="C29" i="3"/>
  <c r="C12" i="3"/>
  <c r="D117" i="3"/>
  <c r="D69" i="3"/>
  <c r="D105" i="3"/>
  <c r="D77" i="3"/>
  <c r="D38" i="3"/>
  <c r="D51" i="3"/>
  <c r="E83" i="3"/>
  <c r="E32" i="3"/>
  <c r="E27" i="3"/>
  <c r="E9" i="3"/>
  <c r="E35" i="3"/>
  <c r="F101" i="3"/>
  <c r="F32" i="3"/>
  <c r="G83" i="3"/>
  <c r="G106" i="3"/>
  <c r="H61" i="3"/>
  <c r="I52" i="3"/>
  <c r="E107" i="3"/>
  <c r="E103" i="3"/>
  <c r="E16" i="3"/>
  <c r="E23" i="3"/>
  <c r="E15" i="3"/>
  <c r="F100" i="3"/>
  <c r="F103" i="3"/>
  <c r="F53" i="3"/>
  <c r="G53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V93" i="3"/>
  <c r="U93" i="3"/>
  <c r="T93" i="3"/>
  <c r="S93" i="3"/>
  <c r="N93" i="3"/>
  <c r="R93" i="3"/>
  <c r="P93" i="3"/>
  <c r="O93" i="3"/>
  <c r="Q93" i="3"/>
  <c r="F93" i="3"/>
  <c r="L93" i="3"/>
  <c r="E93" i="3"/>
  <c r="H93" i="3"/>
  <c r="M93" i="3"/>
  <c r="I93" i="3"/>
  <c r="U111" i="3"/>
  <c r="R111" i="3"/>
  <c r="Q111" i="3"/>
  <c r="P111" i="3"/>
  <c r="O111" i="3"/>
  <c r="N111" i="3"/>
  <c r="M111" i="3"/>
  <c r="V111" i="3"/>
  <c r="S111" i="3"/>
  <c r="T111" i="3"/>
  <c r="I111" i="3"/>
  <c r="J111" i="3"/>
  <c r="K111" i="3"/>
  <c r="G111" i="3"/>
  <c r="L111" i="3"/>
  <c r="U76" i="3"/>
  <c r="T76" i="3"/>
  <c r="S76" i="3"/>
  <c r="R76" i="3"/>
  <c r="Q76" i="3"/>
  <c r="P76" i="3"/>
  <c r="O76" i="3"/>
  <c r="N76" i="3"/>
  <c r="M76" i="3"/>
  <c r="V76" i="3"/>
  <c r="K76" i="3"/>
  <c r="L76" i="3"/>
  <c r="H76" i="3"/>
  <c r="I76" i="3"/>
  <c r="J76" i="3"/>
  <c r="V112" i="3"/>
  <c r="U112" i="3"/>
  <c r="S112" i="3"/>
  <c r="R112" i="3"/>
  <c r="Q112" i="3"/>
  <c r="P112" i="3"/>
  <c r="O112" i="3"/>
  <c r="N112" i="3"/>
  <c r="M112" i="3"/>
  <c r="L112" i="3"/>
  <c r="T112" i="3"/>
  <c r="K112" i="3"/>
  <c r="G112" i="3"/>
  <c r="H112" i="3"/>
  <c r="C111" i="3"/>
  <c r="D108" i="3"/>
  <c r="V114" i="3"/>
  <c r="U114" i="3"/>
  <c r="T114" i="3"/>
  <c r="S114" i="3"/>
  <c r="P114" i="3"/>
  <c r="Q114" i="3"/>
  <c r="O114" i="3"/>
  <c r="L114" i="3"/>
  <c r="K114" i="3"/>
  <c r="J114" i="3"/>
  <c r="I114" i="3"/>
  <c r="H114" i="3"/>
  <c r="N114" i="3"/>
  <c r="R114" i="3"/>
  <c r="G114" i="3"/>
  <c r="M114" i="3"/>
  <c r="V110" i="3"/>
  <c r="U110" i="3"/>
  <c r="T110" i="3"/>
  <c r="S110" i="3"/>
  <c r="N110" i="3"/>
  <c r="R110" i="3"/>
  <c r="P110" i="3"/>
  <c r="L110" i="3"/>
  <c r="K110" i="3"/>
  <c r="J110" i="3"/>
  <c r="I110" i="3"/>
  <c r="H110" i="3"/>
  <c r="O110" i="3"/>
  <c r="Q110" i="3"/>
  <c r="G110" i="3"/>
  <c r="M110" i="3"/>
  <c r="V73" i="3"/>
  <c r="U73" i="3"/>
  <c r="T73" i="3"/>
  <c r="S73" i="3"/>
  <c r="R73" i="3"/>
  <c r="Q73" i="3"/>
  <c r="N73" i="3"/>
  <c r="L73" i="3"/>
  <c r="M73" i="3"/>
  <c r="K73" i="3"/>
  <c r="J73" i="3"/>
  <c r="I73" i="3"/>
  <c r="H73" i="3"/>
  <c r="P73" i="3"/>
  <c r="O73" i="3"/>
  <c r="F73" i="3"/>
  <c r="G73" i="3"/>
  <c r="D101" i="3"/>
  <c r="D95" i="3"/>
  <c r="D20" i="3"/>
  <c r="D9" i="3"/>
  <c r="E109" i="3"/>
  <c r="E114" i="3"/>
  <c r="E104" i="3"/>
  <c r="E105" i="3"/>
  <c r="E22" i="3"/>
  <c r="E12" i="3"/>
  <c r="F83" i="3"/>
  <c r="F104" i="3"/>
  <c r="F38" i="3"/>
  <c r="J91" i="3"/>
  <c r="K29" i="3"/>
  <c r="V89" i="3"/>
  <c r="U89" i="3"/>
  <c r="T89" i="3"/>
  <c r="S89" i="3"/>
  <c r="R89" i="3"/>
  <c r="Q89" i="3"/>
  <c r="P89" i="3"/>
  <c r="O89" i="3"/>
  <c r="N89" i="3"/>
  <c r="M89" i="3"/>
  <c r="K89" i="3"/>
  <c r="J89" i="3"/>
  <c r="I89" i="3"/>
  <c r="H89" i="3"/>
  <c r="G89" i="3"/>
  <c r="F89" i="3"/>
  <c r="L89" i="3"/>
  <c r="V72" i="3"/>
  <c r="U72" i="3"/>
  <c r="T72" i="3"/>
  <c r="R72" i="3"/>
  <c r="P72" i="3"/>
  <c r="M72" i="3"/>
  <c r="O72" i="3"/>
  <c r="Q72" i="3"/>
  <c r="I72" i="3"/>
  <c r="J72" i="3"/>
  <c r="F72" i="3"/>
  <c r="S72" i="3"/>
  <c r="K72" i="3"/>
  <c r="E72" i="3"/>
  <c r="N72" i="3"/>
  <c r="L72" i="3"/>
  <c r="H72" i="3"/>
  <c r="U107" i="3"/>
  <c r="S107" i="3"/>
  <c r="R107" i="3"/>
  <c r="Q107" i="3"/>
  <c r="P107" i="3"/>
  <c r="O107" i="3"/>
  <c r="N107" i="3"/>
  <c r="M107" i="3"/>
  <c r="V107" i="3"/>
  <c r="T107" i="3"/>
  <c r="H107" i="3"/>
  <c r="I107" i="3"/>
  <c r="J107" i="3"/>
  <c r="K107" i="3"/>
  <c r="U53" i="3"/>
  <c r="S53" i="3"/>
  <c r="R53" i="3"/>
  <c r="Q53" i="3"/>
  <c r="P53" i="3"/>
  <c r="O53" i="3"/>
  <c r="N53" i="3"/>
  <c r="M53" i="3"/>
  <c r="V53" i="3"/>
  <c r="T53" i="3"/>
  <c r="L53" i="3"/>
  <c r="I53" i="3"/>
  <c r="J53" i="3"/>
  <c r="K53" i="3"/>
  <c r="V33" i="3"/>
  <c r="T33" i="3"/>
  <c r="S33" i="3"/>
  <c r="Q33" i="3"/>
  <c r="P33" i="3"/>
  <c r="O33" i="3"/>
  <c r="N33" i="3"/>
  <c r="M33" i="3"/>
  <c r="L33" i="3"/>
  <c r="U33" i="3"/>
  <c r="R33" i="3"/>
  <c r="J33" i="3"/>
  <c r="K33" i="3"/>
  <c r="F33" i="3"/>
  <c r="C94" i="3"/>
  <c r="C44" i="3"/>
  <c r="D102" i="3"/>
  <c r="V79" i="3"/>
  <c r="U79" i="3"/>
  <c r="T79" i="3"/>
  <c r="S79" i="3"/>
  <c r="Q79" i="3"/>
  <c r="O79" i="3"/>
  <c r="M79" i="3"/>
  <c r="N79" i="3"/>
  <c r="L79" i="3"/>
  <c r="K79" i="3"/>
  <c r="J79" i="3"/>
  <c r="I79" i="3"/>
  <c r="H79" i="3"/>
  <c r="R79" i="3"/>
  <c r="P79" i="3"/>
  <c r="G79" i="3"/>
  <c r="V5" i="3"/>
  <c r="U5" i="3"/>
  <c r="T5" i="3"/>
  <c r="S5" i="3"/>
  <c r="R5" i="3"/>
  <c r="P5" i="3"/>
  <c r="O5" i="3"/>
  <c r="L5" i="3"/>
  <c r="K5" i="3"/>
  <c r="J5" i="3"/>
  <c r="I5" i="3"/>
  <c r="H5" i="3"/>
  <c r="Q5" i="3"/>
  <c r="N5" i="3"/>
  <c r="M5" i="3"/>
  <c r="G5" i="3"/>
  <c r="V20" i="3"/>
  <c r="U20" i="3"/>
  <c r="T20" i="3"/>
  <c r="S20" i="3"/>
  <c r="R20" i="3"/>
  <c r="O20" i="3"/>
  <c r="Q20" i="3"/>
  <c r="N20" i="3"/>
  <c r="K20" i="3"/>
  <c r="J20" i="3"/>
  <c r="I20" i="3"/>
  <c r="H20" i="3"/>
  <c r="L20" i="3"/>
  <c r="P20" i="3"/>
  <c r="M20" i="3"/>
  <c r="G20" i="3"/>
  <c r="V43" i="3"/>
  <c r="U43" i="3"/>
  <c r="T43" i="3"/>
  <c r="S43" i="3"/>
  <c r="R43" i="3"/>
  <c r="M43" i="3"/>
  <c r="P43" i="3"/>
  <c r="O43" i="3"/>
  <c r="K43" i="3"/>
  <c r="J43" i="3"/>
  <c r="I43" i="3"/>
  <c r="H43" i="3"/>
  <c r="N43" i="3"/>
  <c r="Q43" i="3"/>
  <c r="F43" i="3"/>
  <c r="L43" i="3"/>
  <c r="G43" i="3"/>
  <c r="V34" i="3"/>
  <c r="U34" i="3"/>
  <c r="T34" i="3"/>
  <c r="S34" i="3"/>
  <c r="R34" i="3"/>
  <c r="N34" i="3"/>
  <c r="Q34" i="3"/>
  <c r="M34" i="3"/>
  <c r="K34" i="3"/>
  <c r="J34" i="3"/>
  <c r="I34" i="3"/>
  <c r="H34" i="3"/>
  <c r="G34" i="3"/>
  <c r="O34" i="3"/>
  <c r="P34" i="3"/>
  <c r="F34" i="3"/>
  <c r="L34" i="3"/>
  <c r="C87" i="3"/>
  <c r="C110" i="3"/>
  <c r="C27" i="3"/>
  <c r="C73" i="3"/>
  <c r="C41" i="3"/>
  <c r="C85" i="3"/>
  <c r="C16" i="3"/>
  <c r="C13" i="3"/>
  <c r="D100" i="3"/>
  <c r="D50" i="3"/>
  <c r="D52" i="3"/>
  <c r="D23" i="3"/>
  <c r="E49" i="3"/>
  <c r="E55" i="3"/>
  <c r="E53" i="3"/>
  <c r="E33" i="3"/>
  <c r="E112" i="3"/>
  <c r="F107" i="3"/>
  <c r="H53" i="3"/>
  <c r="I108" i="3"/>
  <c r="I33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V24" i="3"/>
  <c r="U24" i="3"/>
  <c r="T24" i="3"/>
  <c r="S24" i="3"/>
  <c r="R24" i="3"/>
  <c r="P24" i="3"/>
  <c r="O24" i="3"/>
  <c r="M24" i="3"/>
  <c r="H24" i="3"/>
  <c r="G24" i="3"/>
  <c r="I24" i="3"/>
  <c r="N24" i="3"/>
  <c r="E24" i="3"/>
  <c r="J24" i="3"/>
  <c r="K24" i="3"/>
  <c r="L24" i="3"/>
  <c r="G72" i="3"/>
  <c r="V55" i="3"/>
  <c r="S55" i="3"/>
  <c r="R55" i="3"/>
  <c r="Q55" i="3"/>
  <c r="P55" i="3"/>
  <c r="O55" i="3"/>
  <c r="N55" i="3"/>
  <c r="M55" i="3"/>
  <c r="U55" i="3"/>
  <c r="T55" i="3"/>
  <c r="H55" i="3"/>
  <c r="I55" i="3"/>
  <c r="J55" i="3"/>
  <c r="G55" i="3"/>
  <c r="K55" i="3"/>
  <c r="V96" i="3"/>
  <c r="R96" i="3"/>
  <c r="U96" i="3"/>
  <c r="Q96" i="3"/>
  <c r="P96" i="3"/>
  <c r="O96" i="3"/>
  <c r="N96" i="3"/>
  <c r="M96" i="3"/>
  <c r="L96" i="3"/>
  <c r="T96" i="3"/>
  <c r="S96" i="3"/>
  <c r="G96" i="3"/>
  <c r="H96" i="3"/>
  <c r="I96" i="3"/>
  <c r="J96" i="3"/>
  <c r="K96" i="3"/>
  <c r="C3" i="3"/>
  <c r="C112" i="3"/>
  <c r="D96" i="3"/>
  <c r="V99" i="3"/>
  <c r="U99" i="3"/>
  <c r="T99" i="3"/>
  <c r="S99" i="3"/>
  <c r="R99" i="3"/>
  <c r="N99" i="3"/>
  <c r="M99" i="3"/>
  <c r="P99" i="3"/>
  <c r="L99" i="3"/>
  <c r="K99" i="3"/>
  <c r="J99" i="3"/>
  <c r="I99" i="3"/>
  <c r="H99" i="3"/>
  <c r="Q99" i="3"/>
  <c r="O99" i="3"/>
  <c r="G99" i="3"/>
  <c r="V66" i="3"/>
  <c r="U66" i="3"/>
  <c r="T66" i="3"/>
  <c r="S66" i="3"/>
  <c r="R66" i="3"/>
  <c r="P66" i="3"/>
  <c r="O66" i="3"/>
  <c r="L66" i="3"/>
  <c r="N66" i="3"/>
  <c r="K66" i="3"/>
  <c r="J66" i="3"/>
  <c r="I66" i="3"/>
  <c r="H66" i="3"/>
  <c r="Q66" i="3"/>
  <c r="M66" i="3"/>
  <c r="G66" i="3"/>
  <c r="F66" i="3"/>
  <c r="C69" i="3"/>
  <c r="C68" i="3"/>
  <c r="C105" i="3"/>
  <c r="C77" i="3"/>
  <c r="C38" i="3"/>
  <c r="C51" i="3"/>
  <c r="D83" i="3"/>
  <c r="D10" i="3"/>
  <c r="D91" i="3"/>
  <c r="D89" i="3"/>
  <c r="D22" i="3"/>
  <c r="D21" i="3"/>
  <c r="E121" i="3"/>
  <c r="E26" i="3"/>
  <c r="E110" i="3"/>
  <c r="E20" i="3"/>
  <c r="E43" i="3"/>
  <c r="E34" i="3"/>
  <c r="F114" i="3"/>
  <c r="F110" i="3"/>
  <c r="H121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V30" i="3"/>
  <c r="U30" i="3"/>
  <c r="T30" i="3"/>
  <c r="S30" i="3"/>
  <c r="R30" i="3"/>
  <c r="Q30" i="3"/>
  <c r="N30" i="3"/>
  <c r="L30" i="3"/>
  <c r="M30" i="3"/>
  <c r="P30" i="3"/>
  <c r="J30" i="3"/>
  <c r="K30" i="3"/>
  <c r="E30" i="3"/>
  <c r="H30" i="3"/>
  <c r="F30" i="3"/>
  <c r="O30" i="3"/>
  <c r="I30" i="3"/>
  <c r="T102" i="3"/>
  <c r="V102" i="3"/>
  <c r="R102" i="3"/>
  <c r="Q102" i="3"/>
  <c r="P102" i="3"/>
  <c r="O102" i="3"/>
  <c r="N102" i="3"/>
  <c r="M102" i="3"/>
  <c r="S102" i="3"/>
  <c r="U102" i="3"/>
  <c r="J102" i="3"/>
  <c r="K102" i="3"/>
  <c r="L102" i="3"/>
  <c r="H102" i="3"/>
  <c r="I102" i="3"/>
  <c r="V64" i="3"/>
  <c r="T64" i="3"/>
  <c r="Q64" i="3"/>
  <c r="P64" i="3"/>
  <c r="O64" i="3"/>
  <c r="N64" i="3"/>
  <c r="M64" i="3"/>
  <c r="L64" i="3"/>
  <c r="S64" i="3"/>
  <c r="R64" i="3"/>
  <c r="U64" i="3"/>
  <c r="F64" i="3"/>
  <c r="H64" i="3"/>
  <c r="G64" i="3"/>
  <c r="I64" i="3"/>
  <c r="J64" i="3"/>
  <c r="K64" i="3"/>
  <c r="C55" i="3"/>
  <c r="D72" i="3"/>
  <c r="V118" i="3"/>
  <c r="U118" i="3"/>
  <c r="T118" i="3"/>
  <c r="S118" i="3"/>
  <c r="R118" i="3"/>
  <c r="Q118" i="3"/>
  <c r="P118" i="3"/>
  <c r="O118" i="3"/>
  <c r="N118" i="3"/>
  <c r="M118" i="3"/>
  <c r="J118" i="3"/>
  <c r="K118" i="3"/>
  <c r="G118" i="3"/>
  <c r="L118" i="3"/>
  <c r="F118" i="3"/>
  <c r="H118" i="3"/>
  <c r="I118" i="3"/>
  <c r="V98" i="3"/>
  <c r="U98" i="3"/>
  <c r="T98" i="3"/>
  <c r="S98" i="3"/>
  <c r="R98" i="3"/>
  <c r="Q98" i="3"/>
  <c r="P98" i="3"/>
  <c r="O98" i="3"/>
  <c r="N98" i="3"/>
  <c r="M98" i="3"/>
  <c r="H98" i="3"/>
  <c r="I98" i="3"/>
  <c r="J98" i="3"/>
  <c r="G98" i="3"/>
  <c r="F98" i="3"/>
  <c r="K98" i="3"/>
  <c r="L98" i="3"/>
  <c r="V97" i="3"/>
  <c r="U97" i="3"/>
  <c r="T97" i="3"/>
  <c r="S97" i="3"/>
  <c r="R97" i="3"/>
  <c r="Q97" i="3"/>
  <c r="P97" i="3"/>
  <c r="O97" i="3"/>
  <c r="N97" i="3"/>
  <c r="M97" i="3"/>
  <c r="K97" i="3"/>
  <c r="L97" i="3"/>
  <c r="H97" i="3"/>
  <c r="F97" i="3"/>
  <c r="E97" i="3"/>
  <c r="I97" i="3"/>
  <c r="J97" i="3"/>
  <c r="V61" i="3"/>
  <c r="U61" i="3"/>
  <c r="T61" i="3"/>
  <c r="S61" i="3"/>
  <c r="R61" i="3"/>
  <c r="Q61" i="3"/>
  <c r="P61" i="3"/>
  <c r="O61" i="3"/>
  <c r="N61" i="3"/>
  <c r="M61" i="3"/>
  <c r="I61" i="3"/>
  <c r="G61" i="3"/>
  <c r="J61" i="3"/>
  <c r="K61" i="3"/>
  <c r="F61" i="3"/>
  <c r="E61" i="3"/>
  <c r="L61" i="3"/>
  <c r="V8" i="3"/>
  <c r="U8" i="3"/>
  <c r="T8" i="3"/>
  <c r="S8" i="3"/>
  <c r="R8" i="3"/>
  <c r="Q8" i="3"/>
  <c r="P8" i="3"/>
  <c r="O8" i="3"/>
  <c r="N8" i="3"/>
  <c r="M8" i="3"/>
  <c r="L8" i="3"/>
  <c r="H8" i="3"/>
  <c r="I8" i="3"/>
  <c r="G8" i="3"/>
  <c r="E8" i="3"/>
  <c r="F8" i="3"/>
  <c r="J8" i="3"/>
  <c r="K8" i="3"/>
  <c r="V52" i="3"/>
  <c r="U52" i="3"/>
  <c r="T52" i="3"/>
  <c r="S52" i="3"/>
  <c r="R52" i="3"/>
  <c r="Q52" i="3"/>
  <c r="P52" i="3"/>
  <c r="O52" i="3"/>
  <c r="N52" i="3"/>
  <c r="M52" i="3"/>
  <c r="L52" i="3"/>
  <c r="J52" i="3"/>
  <c r="K52" i="3"/>
  <c r="E52" i="3"/>
  <c r="V80" i="3"/>
  <c r="U80" i="3"/>
  <c r="T80" i="3"/>
  <c r="S80" i="3"/>
  <c r="R80" i="3"/>
  <c r="Q80" i="3"/>
  <c r="P80" i="3"/>
  <c r="O80" i="3"/>
  <c r="N80" i="3"/>
  <c r="M80" i="3"/>
  <c r="L80" i="3"/>
  <c r="H80" i="3"/>
  <c r="G80" i="3"/>
  <c r="I80" i="3"/>
  <c r="J80" i="3"/>
  <c r="E80" i="3"/>
  <c r="K80" i="3"/>
  <c r="V6" i="3"/>
  <c r="U6" i="3"/>
  <c r="T6" i="3"/>
  <c r="S6" i="3"/>
  <c r="R6" i="3"/>
  <c r="Q6" i="3"/>
  <c r="P6" i="3"/>
  <c r="O6" i="3"/>
  <c r="N6" i="3"/>
  <c r="M6" i="3"/>
  <c r="L6" i="3"/>
  <c r="K6" i="3"/>
  <c r="F6" i="3"/>
  <c r="G6" i="3"/>
  <c r="E6" i="3"/>
  <c r="H6" i="3"/>
  <c r="V45" i="3"/>
  <c r="U45" i="3"/>
  <c r="T45" i="3"/>
  <c r="S45" i="3"/>
  <c r="R45" i="3"/>
  <c r="Q45" i="3"/>
  <c r="P45" i="3"/>
  <c r="O45" i="3"/>
  <c r="N45" i="3"/>
  <c r="M45" i="3"/>
  <c r="L45" i="3"/>
  <c r="H45" i="3"/>
  <c r="I45" i="3"/>
  <c r="J45" i="3"/>
  <c r="K45" i="3"/>
  <c r="F45" i="3"/>
  <c r="E45" i="3"/>
  <c r="V4" i="3"/>
  <c r="U4" i="3"/>
  <c r="T4" i="3"/>
  <c r="S4" i="3"/>
  <c r="R4" i="3"/>
  <c r="Q4" i="3"/>
  <c r="P4" i="3"/>
  <c r="O4" i="3"/>
  <c r="N4" i="3"/>
  <c r="M4" i="3"/>
  <c r="L4" i="3"/>
  <c r="G4" i="3"/>
  <c r="H4" i="3"/>
  <c r="E4" i="3"/>
  <c r="I4" i="3"/>
  <c r="J4" i="3"/>
  <c r="C108" i="3"/>
  <c r="C102" i="3"/>
  <c r="C72" i="3"/>
  <c r="C53" i="3"/>
  <c r="C24" i="3"/>
  <c r="C96" i="3"/>
  <c r="C39" i="3"/>
  <c r="D107" i="3"/>
  <c r="D93" i="3"/>
  <c r="D76" i="3"/>
  <c r="D30" i="3"/>
  <c r="D33" i="3"/>
  <c r="D106" i="3"/>
  <c r="E111" i="3"/>
  <c r="E94" i="3"/>
  <c r="E68" i="3"/>
  <c r="E89" i="3"/>
  <c r="E58" i="3"/>
  <c r="E51" i="3"/>
  <c r="F26" i="3"/>
  <c r="F68" i="3"/>
  <c r="F52" i="3"/>
  <c r="F112" i="3"/>
  <c r="G97" i="3"/>
  <c r="H111" i="3"/>
  <c r="H52" i="3"/>
  <c r="I6" i="3"/>
  <c r="Q24" i="3"/>
  <c r="K56" i="3"/>
  <c r="Q19" i="3"/>
  <c r="V120" i="3"/>
  <c r="U120" i="3"/>
  <c r="T120" i="3"/>
  <c r="S120" i="3"/>
  <c r="R120" i="3"/>
  <c r="Q120" i="3"/>
  <c r="P120" i="3"/>
  <c r="L120" i="3"/>
  <c r="K120" i="3"/>
  <c r="J120" i="3"/>
  <c r="I120" i="3"/>
  <c r="H120" i="3"/>
  <c r="G120" i="3"/>
  <c r="O120" i="3"/>
  <c r="V17" i="3"/>
  <c r="U17" i="3"/>
  <c r="T17" i="3"/>
  <c r="S17" i="3"/>
  <c r="R17" i="3"/>
  <c r="Q17" i="3"/>
  <c r="O17" i="3"/>
  <c r="L17" i="3"/>
  <c r="K17" i="3"/>
  <c r="J17" i="3"/>
  <c r="I17" i="3"/>
  <c r="H17" i="3"/>
  <c r="G17" i="3"/>
  <c r="M17" i="3"/>
  <c r="N17" i="3"/>
  <c r="V57" i="3"/>
  <c r="U57" i="3"/>
  <c r="T57" i="3"/>
  <c r="S57" i="3"/>
  <c r="R57" i="3"/>
  <c r="Q57" i="3"/>
  <c r="M57" i="3"/>
  <c r="N57" i="3"/>
  <c r="L57" i="3"/>
  <c r="K57" i="3"/>
  <c r="J57" i="3"/>
  <c r="I57" i="3"/>
  <c r="H57" i="3"/>
  <c r="G57" i="3"/>
  <c r="P57" i="3"/>
  <c r="V59" i="3"/>
  <c r="U59" i="3"/>
  <c r="T59" i="3"/>
  <c r="S59" i="3"/>
  <c r="R59" i="3"/>
  <c r="Q59" i="3"/>
  <c r="P59" i="3"/>
  <c r="L59" i="3"/>
  <c r="K59" i="3"/>
  <c r="J59" i="3"/>
  <c r="I59" i="3"/>
  <c r="H59" i="3"/>
  <c r="G59" i="3"/>
  <c r="M59" i="3"/>
  <c r="O59" i="3"/>
  <c r="V74" i="3"/>
  <c r="U74" i="3"/>
  <c r="T74" i="3"/>
  <c r="S74" i="3"/>
  <c r="R74" i="3"/>
  <c r="Q74" i="3"/>
  <c r="P74" i="3"/>
  <c r="M74" i="3"/>
  <c r="O74" i="3"/>
  <c r="L74" i="3"/>
  <c r="K74" i="3"/>
  <c r="J74" i="3"/>
  <c r="I74" i="3"/>
  <c r="H74" i="3"/>
  <c r="G74" i="3"/>
  <c r="N74" i="3"/>
  <c r="V47" i="3"/>
  <c r="U47" i="3"/>
  <c r="T47" i="3"/>
  <c r="S47" i="3"/>
  <c r="R47" i="3"/>
  <c r="Q47" i="3"/>
  <c r="P47" i="3"/>
  <c r="N47" i="3"/>
  <c r="K47" i="3"/>
  <c r="J47" i="3"/>
  <c r="I47" i="3"/>
  <c r="H47" i="3"/>
  <c r="G47" i="3"/>
  <c r="M47" i="3"/>
  <c r="V78" i="3"/>
  <c r="U78" i="3"/>
  <c r="T78" i="3"/>
  <c r="S78" i="3"/>
  <c r="Q78" i="3"/>
  <c r="P78" i="3"/>
  <c r="R78" i="3"/>
  <c r="M78" i="3"/>
  <c r="K78" i="3"/>
  <c r="J78" i="3"/>
  <c r="I78" i="3"/>
  <c r="H78" i="3"/>
  <c r="G78" i="3"/>
  <c r="O78" i="3"/>
  <c r="V71" i="3"/>
  <c r="U71" i="3"/>
  <c r="T71" i="3"/>
  <c r="S71" i="3"/>
  <c r="Q71" i="3"/>
  <c r="P71" i="3"/>
  <c r="R71" i="3"/>
  <c r="O71" i="3"/>
  <c r="K71" i="3"/>
  <c r="J71" i="3"/>
  <c r="I71" i="3"/>
  <c r="H71" i="3"/>
  <c r="G71" i="3"/>
  <c r="F71" i="3"/>
  <c r="L71" i="3"/>
  <c r="N71" i="3"/>
  <c r="V37" i="3"/>
  <c r="U37" i="3"/>
  <c r="T37" i="3"/>
  <c r="S37" i="3"/>
  <c r="Q37" i="3"/>
  <c r="P37" i="3"/>
  <c r="N37" i="3"/>
  <c r="K37" i="3"/>
  <c r="J37" i="3"/>
  <c r="I37" i="3"/>
  <c r="H37" i="3"/>
  <c r="G37" i="3"/>
  <c r="F37" i="3"/>
  <c r="R37" i="3"/>
  <c r="M37" i="3"/>
  <c r="V70" i="3"/>
  <c r="U70" i="3"/>
  <c r="T70" i="3"/>
  <c r="S70" i="3"/>
  <c r="R70" i="3"/>
  <c r="Q70" i="3"/>
  <c r="P70" i="3"/>
  <c r="M70" i="3"/>
  <c r="K70" i="3"/>
  <c r="J70" i="3"/>
  <c r="I70" i="3"/>
  <c r="H70" i="3"/>
  <c r="G70" i="3"/>
  <c r="F70" i="3"/>
  <c r="L70" i="3"/>
  <c r="O70" i="3"/>
  <c r="C120" i="3"/>
  <c r="C17" i="3"/>
  <c r="C57" i="3"/>
  <c r="C59" i="3"/>
  <c r="C74" i="3"/>
  <c r="C47" i="3"/>
  <c r="C78" i="3"/>
  <c r="C71" i="3"/>
  <c r="C37" i="3"/>
  <c r="C70" i="3"/>
  <c r="D120" i="3"/>
  <c r="D17" i="3"/>
  <c r="D57" i="3"/>
  <c r="D59" i="3"/>
  <c r="D74" i="3"/>
  <c r="D47" i="3"/>
  <c r="D78" i="3"/>
  <c r="D71" i="3"/>
  <c r="D37" i="3"/>
  <c r="D70" i="3"/>
  <c r="E120" i="3"/>
  <c r="E17" i="3"/>
  <c r="E57" i="3"/>
  <c r="E59" i="3"/>
  <c r="E74" i="3"/>
  <c r="E47" i="3"/>
  <c r="E78" i="3"/>
  <c r="E71" i="3"/>
  <c r="E37" i="3"/>
  <c r="E70" i="3"/>
  <c r="F120" i="3"/>
  <c r="F17" i="3"/>
  <c r="F57" i="3"/>
  <c r="F59" i="3"/>
  <c r="F75" i="3"/>
  <c r="F2" i="3"/>
  <c r="G56" i="3"/>
  <c r="G62" i="3"/>
  <c r="G18" i="3"/>
  <c r="H84" i="3"/>
  <c r="I116" i="3"/>
  <c r="I65" i="3"/>
  <c r="J56" i="3"/>
  <c r="J7" i="3"/>
  <c r="K81" i="3"/>
  <c r="K42" i="3"/>
  <c r="L92" i="3"/>
  <c r="R116" i="3"/>
  <c r="V119" i="3"/>
  <c r="U119" i="3"/>
  <c r="R119" i="3"/>
  <c r="Q119" i="3"/>
  <c r="P119" i="3"/>
  <c r="O119" i="3"/>
  <c r="N119" i="3"/>
  <c r="S119" i="3"/>
  <c r="T119" i="3"/>
  <c r="V14" i="3"/>
  <c r="U14" i="3"/>
  <c r="S14" i="3"/>
  <c r="R14" i="3"/>
  <c r="Q14" i="3"/>
  <c r="P14" i="3"/>
  <c r="O14" i="3"/>
  <c r="N14" i="3"/>
  <c r="T14" i="3"/>
  <c r="L14" i="3"/>
  <c r="M14" i="3"/>
  <c r="V113" i="3"/>
  <c r="U113" i="3"/>
  <c r="T113" i="3"/>
  <c r="R113" i="3"/>
  <c r="Q113" i="3"/>
  <c r="P113" i="3"/>
  <c r="O113" i="3"/>
  <c r="N113" i="3"/>
  <c r="S113" i="3"/>
  <c r="L113" i="3"/>
  <c r="V54" i="3"/>
  <c r="U54" i="3"/>
  <c r="R54" i="3"/>
  <c r="Q54" i="3"/>
  <c r="P54" i="3"/>
  <c r="O54" i="3"/>
  <c r="N54" i="3"/>
  <c r="T54" i="3"/>
  <c r="L54" i="3"/>
  <c r="M54" i="3"/>
  <c r="V82" i="3"/>
  <c r="U82" i="3"/>
  <c r="T82" i="3"/>
  <c r="R82" i="3"/>
  <c r="Q82" i="3"/>
  <c r="P82" i="3"/>
  <c r="O82" i="3"/>
  <c r="N82" i="3"/>
  <c r="S82" i="3"/>
  <c r="M82" i="3"/>
  <c r="L82" i="3"/>
  <c r="V90" i="3"/>
  <c r="U90" i="3"/>
  <c r="R90" i="3"/>
  <c r="Q90" i="3"/>
  <c r="P90" i="3"/>
  <c r="O90" i="3"/>
  <c r="N90" i="3"/>
  <c r="T90" i="3"/>
  <c r="L90" i="3"/>
  <c r="S90" i="3"/>
  <c r="V36" i="3"/>
  <c r="U36" i="3"/>
  <c r="Q36" i="3"/>
  <c r="P36" i="3"/>
  <c r="O36" i="3"/>
  <c r="N36" i="3"/>
  <c r="M36" i="3"/>
  <c r="T36" i="3"/>
  <c r="R36" i="3"/>
  <c r="S36" i="3"/>
  <c r="V67" i="3"/>
  <c r="U67" i="3"/>
  <c r="T67" i="3"/>
  <c r="S67" i="3"/>
  <c r="Q67" i="3"/>
  <c r="P67" i="3"/>
  <c r="O67" i="3"/>
  <c r="N67" i="3"/>
  <c r="M67" i="3"/>
  <c r="R67" i="3"/>
  <c r="L67" i="3"/>
  <c r="V28" i="3"/>
  <c r="U28" i="3"/>
  <c r="T28" i="3"/>
  <c r="Q28" i="3"/>
  <c r="P28" i="3"/>
  <c r="O28" i="3"/>
  <c r="N28" i="3"/>
  <c r="M28" i="3"/>
  <c r="S28" i="3"/>
  <c r="R28" i="3"/>
  <c r="V63" i="3"/>
  <c r="U63" i="3"/>
  <c r="T63" i="3"/>
  <c r="Q63" i="3"/>
  <c r="P63" i="3"/>
  <c r="O63" i="3"/>
  <c r="N63" i="3"/>
  <c r="M63" i="3"/>
  <c r="S63" i="3"/>
  <c r="R63" i="3"/>
  <c r="L63" i="3"/>
  <c r="C119" i="3"/>
  <c r="C14" i="3"/>
  <c r="C113" i="3"/>
  <c r="C54" i="3"/>
  <c r="C82" i="3"/>
  <c r="C90" i="3"/>
  <c r="C36" i="3"/>
  <c r="C67" i="3"/>
  <c r="C28" i="3"/>
  <c r="C63" i="3"/>
  <c r="D119" i="3"/>
  <c r="D14" i="3"/>
  <c r="D113" i="3"/>
  <c r="D54" i="3"/>
  <c r="D82" i="3"/>
  <c r="D90" i="3"/>
  <c r="D36" i="3"/>
  <c r="D67" i="3"/>
  <c r="D28" i="3"/>
  <c r="D63" i="3"/>
  <c r="E119" i="3"/>
  <c r="E14" i="3"/>
  <c r="E113" i="3"/>
  <c r="E54" i="3"/>
  <c r="E82" i="3"/>
  <c r="E90" i="3"/>
  <c r="E36" i="3"/>
  <c r="E67" i="3"/>
  <c r="E28" i="3"/>
  <c r="E63" i="3"/>
  <c r="F119" i="3"/>
  <c r="F14" i="3"/>
  <c r="F113" i="3"/>
  <c r="F54" i="3"/>
  <c r="F62" i="3"/>
  <c r="F28" i="3"/>
  <c r="F42" i="3"/>
  <c r="G14" i="3"/>
  <c r="G60" i="3"/>
  <c r="G82" i="3"/>
  <c r="G65" i="3"/>
  <c r="G67" i="3"/>
  <c r="G11" i="3"/>
  <c r="H113" i="3"/>
  <c r="I115" i="3"/>
  <c r="I82" i="3"/>
  <c r="I40" i="3"/>
  <c r="J60" i="3"/>
  <c r="J36" i="3"/>
  <c r="J2" i="3"/>
  <c r="K25" i="3"/>
  <c r="K28" i="3"/>
  <c r="L88" i="3"/>
  <c r="M113" i="3"/>
  <c r="N59" i="3"/>
  <c r="P17" i="3"/>
  <c r="F65" i="3"/>
  <c r="H63" i="3"/>
  <c r="I7" i="3"/>
  <c r="J14" i="3"/>
  <c r="J81" i="3"/>
  <c r="J42" i="3"/>
  <c r="K54" i="3"/>
  <c r="K19" i="3"/>
  <c r="R81" i="3"/>
  <c r="H82" i="3"/>
  <c r="I60" i="3"/>
  <c r="I36" i="3"/>
  <c r="J25" i="3"/>
  <c r="J28" i="3"/>
  <c r="K75" i="3"/>
  <c r="L119" i="3"/>
  <c r="L37" i="3"/>
  <c r="N78" i="3"/>
  <c r="S54" i="3"/>
  <c r="I14" i="3"/>
  <c r="I81" i="3"/>
  <c r="J54" i="3"/>
  <c r="K88" i="3"/>
  <c r="K90" i="3"/>
  <c r="L28" i="3"/>
  <c r="V116" i="3"/>
  <c r="U116" i="3"/>
  <c r="T116" i="3"/>
  <c r="S116" i="3"/>
  <c r="P116" i="3"/>
  <c r="Q116" i="3"/>
  <c r="O116" i="3"/>
  <c r="N116" i="3"/>
  <c r="M116" i="3"/>
  <c r="V92" i="3"/>
  <c r="U92" i="3"/>
  <c r="T92" i="3"/>
  <c r="S92" i="3"/>
  <c r="Q92" i="3"/>
  <c r="O92" i="3"/>
  <c r="M92" i="3"/>
  <c r="N92" i="3"/>
  <c r="R92" i="3"/>
  <c r="P92" i="3"/>
  <c r="V56" i="3"/>
  <c r="U56" i="3"/>
  <c r="T56" i="3"/>
  <c r="S56" i="3"/>
  <c r="N56" i="3"/>
  <c r="R56" i="3"/>
  <c r="P56" i="3"/>
  <c r="O56" i="3"/>
  <c r="M56" i="3"/>
  <c r="V86" i="3"/>
  <c r="U86" i="3"/>
  <c r="T86" i="3"/>
  <c r="S86" i="3"/>
  <c r="R86" i="3"/>
  <c r="P86" i="3"/>
  <c r="M86" i="3"/>
  <c r="O86" i="3"/>
  <c r="Q86" i="3"/>
  <c r="N86" i="3"/>
  <c r="V81" i="3"/>
  <c r="U81" i="3"/>
  <c r="T81" i="3"/>
  <c r="S81" i="3"/>
  <c r="O81" i="3"/>
  <c r="Q81" i="3"/>
  <c r="N81" i="3"/>
  <c r="V62" i="3"/>
  <c r="U62" i="3"/>
  <c r="T62" i="3"/>
  <c r="S62" i="3"/>
  <c r="R62" i="3"/>
  <c r="Q62" i="3"/>
  <c r="N62" i="3"/>
  <c r="L62" i="3"/>
  <c r="M62" i="3"/>
  <c r="P62" i="3"/>
  <c r="O62" i="3"/>
  <c r="V19" i="3"/>
  <c r="U19" i="3"/>
  <c r="T19" i="3"/>
  <c r="S19" i="3"/>
  <c r="R19" i="3"/>
  <c r="M19" i="3"/>
  <c r="P19" i="3"/>
  <c r="O19" i="3"/>
  <c r="N19" i="3"/>
  <c r="L19" i="3"/>
  <c r="V40" i="3"/>
  <c r="U40" i="3"/>
  <c r="T40" i="3"/>
  <c r="S40" i="3"/>
  <c r="R40" i="3"/>
  <c r="P40" i="3"/>
  <c r="O40" i="3"/>
  <c r="L40" i="3"/>
  <c r="N40" i="3"/>
  <c r="Q40" i="3"/>
  <c r="M40" i="3"/>
  <c r="V18" i="3"/>
  <c r="U18" i="3"/>
  <c r="T18" i="3"/>
  <c r="S18" i="3"/>
  <c r="R18" i="3"/>
  <c r="N18" i="3"/>
  <c r="Q18" i="3"/>
  <c r="M18" i="3"/>
  <c r="O18" i="3"/>
  <c r="L18" i="3"/>
  <c r="V2" i="3"/>
  <c r="U2" i="3"/>
  <c r="T2" i="3"/>
  <c r="S2" i="3"/>
  <c r="R2" i="3"/>
  <c r="Q2" i="3"/>
  <c r="M2" i="3"/>
  <c r="L2" i="3"/>
  <c r="O2" i="3"/>
  <c r="P2" i="3"/>
  <c r="N2" i="3"/>
  <c r="C116" i="3"/>
  <c r="C92" i="3"/>
  <c r="C56" i="3"/>
  <c r="C86" i="3"/>
  <c r="C81" i="3"/>
  <c r="C62" i="3"/>
  <c r="C19" i="3"/>
  <c r="C40" i="3"/>
  <c r="C18" i="3"/>
  <c r="C2" i="3"/>
  <c r="D116" i="3"/>
  <c r="D92" i="3"/>
  <c r="D56" i="3"/>
  <c r="D86" i="3"/>
  <c r="D81" i="3"/>
  <c r="D62" i="3"/>
  <c r="D19" i="3"/>
  <c r="D40" i="3"/>
  <c r="D18" i="3"/>
  <c r="D2" i="3"/>
  <c r="E116" i="3"/>
  <c r="E92" i="3"/>
  <c r="E56" i="3"/>
  <c r="E86" i="3"/>
  <c r="E81" i="3"/>
  <c r="E62" i="3"/>
  <c r="E19" i="3"/>
  <c r="E40" i="3"/>
  <c r="E18" i="3"/>
  <c r="E2" i="3"/>
  <c r="F116" i="3"/>
  <c r="F92" i="3"/>
  <c r="F56" i="3"/>
  <c r="F86" i="3"/>
  <c r="F67" i="3"/>
  <c r="F11" i="3"/>
  <c r="G119" i="3"/>
  <c r="G54" i="3"/>
  <c r="G25" i="3"/>
  <c r="G36" i="3"/>
  <c r="H36" i="3"/>
  <c r="H2" i="3"/>
  <c r="I28" i="3"/>
  <c r="J92" i="3"/>
  <c r="K119" i="3"/>
  <c r="K86" i="3"/>
  <c r="L81" i="3"/>
  <c r="N70" i="3"/>
  <c r="V115" i="3"/>
  <c r="U115" i="3"/>
  <c r="S115" i="3"/>
  <c r="T115" i="3"/>
  <c r="R115" i="3"/>
  <c r="Q115" i="3"/>
  <c r="P115" i="3"/>
  <c r="O115" i="3"/>
  <c r="N115" i="3"/>
  <c r="M115" i="3"/>
  <c r="V88" i="3"/>
  <c r="U88" i="3"/>
  <c r="T88" i="3"/>
  <c r="R88" i="3"/>
  <c r="Q88" i="3"/>
  <c r="P88" i="3"/>
  <c r="O88" i="3"/>
  <c r="N88" i="3"/>
  <c r="M88" i="3"/>
  <c r="S88" i="3"/>
  <c r="V60" i="3"/>
  <c r="U60" i="3"/>
  <c r="S60" i="3"/>
  <c r="R60" i="3"/>
  <c r="Q60" i="3"/>
  <c r="P60" i="3"/>
  <c r="O60" i="3"/>
  <c r="N60" i="3"/>
  <c r="M60" i="3"/>
  <c r="T60" i="3"/>
  <c r="V84" i="3"/>
  <c r="U84" i="3"/>
  <c r="T84" i="3"/>
  <c r="S84" i="3"/>
  <c r="R84" i="3"/>
  <c r="Q84" i="3"/>
  <c r="P84" i="3"/>
  <c r="O84" i="3"/>
  <c r="N84" i="3"/>
  <c r="M84" i="3"/>
  <c r="V25" i="3"/>
  <c r="U25" i="3"/>
  <c r="T25" i="3"/>
  <c r="S25" i="3"/>
  <c r="R25" i="3"/>
  <c r="Q25" i="3"/>
  <c r="P25" i="3"/>
  <c r="O25" i="3"/>
  <c r="N25" i="3"/>
  <c r="M25" i="3"/>
  <c r="V65" i="3"/>
  <c r="U65" i="3"/>
  <c r="T65" i="3"/>
  <c r="Q65" i="3"/>
  <c r="P65" i="3"/>
  <c r="O65" i="3"/>
  <c r="N65" i="3"/>
  <c r="M65" i="3"/>
  <c r="L65" i="3"/>
  <c r="S65" i="3"/>
  <c r="R65" i="3"/>
  <c r="V75" i="3"/>
  <c r="U75" i="3"/>
  <c r="R75" i="3"/>
  <c r="T75" i="3"/>
  <c r="S75" i="3"/>
  <c r="Q75" i="3"/>
  <c r="P75" i="3"/>
  <c r="O75" i="3"/>
  <c r="N75" i="3"/>
  <c r="M75" i="3"/>
  <c r="L75" i="3"/>
  <c r="V7" i="3"/>
  <c r="U7" i="3"/>
  <c r="T7" i="3"/>
  <c r="S7" i="3"/>
  <c r="R7" i="3"/>
  <c r="Q7" i="3"/>
  <c r="P7" i="3"/>
  <c r="O7" i="3"/>
  <c r="N7" i="3"/>
  <c r="M7" i="3"/>
  <c r="L7" i="3"/>
  <c r="V11" i="3"/>
  <c r="U11" i="3"/>
  <c r="T11" i="3"/>
  <c r="S11" i="3"/>
  <c r="R11" i="3"/>
  <c r="Q11" i="3"/>
  <c r="P11" i="3"/>
  <c r="O11" i="3"/>
  <c r="N11" i="3"/>
  <c r="M11" i="3"/>
  <c r="L11" i="3"/>
  <c r="V42" i="3"/>
  <c r="U42" i="3"/>
  <c r="T42" i="3"/>
  <c r="R42" i="3"/>
  <c r="S42" i="3"/>
  <c r="Q42" i="3"/>
  <c r="P42" i="3"/>
  <c r="O42" i="3"/>
  <c r="N42" i="3"/>
  <c r="M42" i="3"/>
  <c r="L42" i="3"/>
  <c r="C115" i="3"/>
  <c r="C88" i="3"/>
  <c r="C60" i="3"/>
  <c r="C84" i="3"/>
  <c r="C25" i="3"/>
  <c r="C65" i="3"/>
  <c r="C75" i="3"/>
  <c r="C7" i="3"/>
  <c r="C11" i="3"/>
  <c r="C42" i="3"/>
  <c r="D115" i="3"/>
  <c r="D88" i="3"/>
  <c r="D60" i="3"/>
  <c r="D84" i="3"/>
  <c r="D25" i="3"/>
  <c r="D65" i="3"/>
  <c r="D75" i="3"/>
  <c r="D7" i="3"/>
  <c r="D11" i="3"/>
  <c r="D42" i="3"/>
  <c r="E115" i="3"/>
  <c r="E88" i="3"/>
  <c r="E60" i="3"/>
  <c r="E84" i="3"/>
  <c r="E25" i="3"/>
  <c r="E65" i="3"/>
  <c r="E75" i="3"/>
  <c r="E7" i="3"/>
  <c r="E11" i="3"/>
  <c r="E42" i="3"/>
  <c r="F115" i="3"/>
  <c r="F88" i="3"/>
  <c r="F60" i="3"/>
  <c r="F84" i="3"/>
  <c r="H14" i="3"/>
  <c r="H81" i="3"/>
  <c r="H42" i="3"/>
  <c r="I54" i="3"/>
  <c r="I19" i="3"/>
  <c r="J88" i="3"/>
  <c r="J90" i="3"/>
  <c r="J18" i="3"/>
  <c r="K84" i="3"/>
  <c r="K67" i="3"/>
  <c r="L116" i="3"/>
  <c r="L56" i="3"/>
  <c r="L25" i="3"/>
  <c r="M81" i="3"/>
  <c r="P18" i="3"/>
  <c r="J86" i="3"/>
  <c r="J11" i="3"/>
  <c r="K113" i="3"/>
  <c r="K62" i="3"/>
  <c r="L115" i="3"/>
  <c r="L60" i="3"/>
  <c r="M90" i="3"/>
  <c r="O57" i="3"/>
  <c r="I18" i="3"/>
  <c r="J84" i="3"/>
  <c r="J67" i="3"/>
  <c r="K116" i="3"/>
  <c r="K65" i="3"/>
  <c r="K63" i="3"/>
  <c r="L47" i="3"/>
  <c r="M120" i="3"/>
  <c r="Q56" i="3"/>
  <c r="AS674" i="2"/>
  <c r="AT730" i="2"/>
  <c r="AT556" i="2"/>
  <c r="AT388" i="2"/>
  <c r="AS723" i="2"/>
  <c r="AS257" i="2"/>
  <c r="AU717" i="2"/>
  <c r="AS687" i="2"/>
  <c r="AS83" i="2"/>
  <c r="AS177" i="2"/>
  <c r="AS327" i="2"/>
  <c r="AS541" i="2"/>
  <c r="AS8" i="2"/>
  <c r="AT245" i="2"/>
  <c r="AT562" i="2"/>
  <c r="AT32" i="2"/>
  <c r="AT119" i="2"/>
  <c r="AS219" i="2"/>
  <c r="AS548" i="2"/>
  <c r="AS693" i="2"/>
  <c r="AS398" i="2"/>
  <c r="AS338" i="2"/>
  <c r="AS718" i="2"/>
  <c r="AS329" i="2"/>
  <c r="AS197" i="2"/>
  <c r="AS642" i="2"/>
  <c r="AS318" i="2"/>
  <c r="AS721" i="2"/>
  <c r="AS205" i="2"/>
  <c r="AS331" i="2"/>
  <c r="AS378" i="2"/>
  <c r="AS140" i="2"/>
  <c r="AS198" i="2"/>
  <c r="AS644" i="2"/>
  <c r="AS477" i="2"/>
  <c r="AS201" i="2"/>
  <c r="AS117" i="2"/>
  <c r="AS461" i="2"/>
  <c r="AS495" i="2"/>
  <c r="AS708" i="2"/>
  <c r="AS223" i="2"/>
  <c r="AS647" i="2"/>
  <c r="AS182" i="2"/>
  <c r="AS467" i="2"/>
  <c r="AS228" i="2"/>
  <c r="AS359" i="2"/>
  <c r="AS485" i="2"/>
  <c r="AS319" i="2"/>
  <c r="AS66" i="2"/>
  <c r="AS691" i="2"/>
  <c r="AS440" i="2"/>
  <c r="AS517" i="2"/>
  <c r="AS677" i="2"/>
  <c r="AS242" i="2"/>
  <c r="AS607" i="2"/>
  <c r="AS339" i="2"/>
  <c r="AS436" i="2"/>
  <c r="AS18" i="2"/>
  <c r="AS74" i="2"/>
  <c r="AS261" i="2"/>
  <c r="AS341" i="2"/>
  <c r="AS494" i="2"/>
  <c r="AS523" i="2"/>
  <c r="AS707" i="2"/>
  <c r="AS626" i="2"/>
  <c r="AS336" i="2"/>
  <c r="AS418" i="2"/>
  <c r="AS533" i="2"/>
  <c r="AS634" i="2"/>
  <c r="AS631" i="2"/>
  <c r="AS144" i="2"/>
  <c r="AS592" i="2"/>
  <c r="AS442" i="2"/>
  <c r="AS550" i="2"/>
  <c r="AS416" i="2"/>
  <c r="AS462" i="2"/>
  <c r="AS635" i="2"/>
  <c r="AS668" i="2"/>
  <c r="AS368" i="2"/>
  <c r="AS496" i="2"/>
  <c r="AS430" i="2"/>
  <c r="AS308" i="2"/>
  <c r="AS2" i="2"/>
  <c r="AS480" i="2"/>
  <c r="AS655" i="2"/>
  <c r="AS405" i="2"/>
  <c r="AT77" i="2"/>
  <c r="AT322" i="2"/>
  <c r="AT183" i="2"/>
  <c r="AT310" i="2"/>
  <c r="AS328" i="2"/>
  <c r="AS303" i="2"/>
  <c r="AS258" i="2"/>
  <c r="AS425" i="2"/>
  <c r="AS455" i="2"/>
  <c r="AS689" i="2"/>
  <c r="AS474" i="2"/>
  <c r="AS57" i="2"/>
  <c r="AS167" i="2"/>
  <c r="AR167" i="2"/>
  <c r="AS654" i="2"/>
  <c r="AS610" i="2"/>
  <c r="AS176" i="2"/>
  <c r="AS231" i="2"/>
  <c r="AS65" i="2"/>
  <c r="AS164" i="2"/>
  <c r="AS596" i="2"/>
  <c r="AS444" i="2"/>
  <c r="AS10" i="2"/>
  <c r="AS246" i="2"/>
  <c r="AS192" i="2"/>
  <c r="AS574" i="2"/>
  <c r="AS390" i="2"/>
  <c r="AS686" i="2"/>
  <c r="AS111" i="2"/>
  <c r="AS352" i="2"/>
  <c r="AS40" i="2"/>
  <c r="AS9" i="2"/>
  <c r="AS255" i="2"/>
  <c r="AS86" i="2"/>
  <c r="AS516" i="2"/>
  <c r="AS87" i="2"/>
  <c r="AS549" i="2"/>
  <c r="AS612" i="2"/>
  <c r="AS487" i="2"/>
  <c r="AS11" i="2"/>
  <c r="AS251" i="2"/>
  <c r="AS14" i="2"/>
  <c r="AS152" i="2"/>
  <c r="AS334" i="2"/>
  <c r="AS315" i="2"/>
  <c r="AS511" i="2"/>
  <c r="AS652" i="2"/>
  <c r="AS429" i="2"/>
  <c r="AS150" i="2"/>
  <c r="AS702" i="2"/>
  <c r="AS237" i="2"/>
  <c r="AT124" i="2"/>
  <c r="AT729" i="2"/>
  <c r="AT454" i="2"/>
  <c r="AS561" i="2"/>
  <c r="AS399" i="2"/>
  <c r="AS714" i="2"/>
  <c r="AS656" i="2"/>
  <c r="AS624" i="2"/>
  <c r="AS79" i="2"/>
  <c r="AS126" i="2"/>
  <c r="AS391" i="2"/>
  <c r="AT676" i="2"/>
  <c r="AT726" i="2"/>
  <c r="AT25" i="2"/>
  <c r="AT722" i="2"/>
  <c r="AT543" i="2"/>
  <c r="AT28" i="2"/>
  <c r="AT434" i="2"/>
  <c r="AT563" i="2"/>
  <c r="AT547" i="2"/>
  <c r="AT7" i="2"/>
  <c r="AT290" i="2"/>
  <c r="AT582" i="2"/>
  <c r="AT539" i="2"/>
  <c r="AT195" i="2"/>
  <c r="AT60" i="2"/>
  <c r="AT239" i="2"/>
  <c r="AT601" i="2"/>
  <c r="AT476" i="2"/>
  <c r="AT154" i="2"/>
  <c r="AT186" i="2"/>
  <c r="AT75" i="2"/>
  <c r="AT165" i="2"/>
  <c r="AT153" i="2"/>
  <c r="AT225" i="2"/>
  <c r="AT433" i="2"/>
  <c r="AT95" i="2"/>
  <c r="AT432" i="2"/>
  <c r="AT706" i="2"/>
  <c r="AR553" i="2"/>
  <c r="AR77" i="2"/>
  <c r="AR193" i="2"/>
  <c r="AS129" i="2"/>
  <c r="AS369" i="2"/>
  <c r="AS599" i="2"/>
  <c r="AS571" i="2"/>
  <c r="AS427" i="2"/>
  <c r="AS181" i="2"/>
  <c r="AT602" i="2"/>
  <c r="AT402" i="2"/>
  <c r="AT532" i="2"/>
  <c r="AT384" i="2"/>
  <c r="AS383" i="2"/>
  <c r="AS622" i="2"/>
  <c r="AS101" i="2"/>
  <c r="AS611" i="2"/>
  <c r="AS107" i="2"/>
  <c r="AS546" i="2"/>
  <c r="AS565" i="2"/>
  <c r="AS243" i="2"/>
  <c r="AS188" i="2"/>
  <c r="AT503" i="2"/>
  <c r="AT671" i="2"/>
  <c r="AS478" i="2"/>
  <c r="AS664" i="2"/>
  <c r="AS162" i="2"/>
  <c r="AS23" i="2"/>
  <c r="AS238" i="2"/>
  <c r="AS389" i="2"/>
  <c r="AS451" i="2"/>
  <c r="AS520" i="2"/>
  <c r="AT424" i="2"/>
  <c r="AT143" i="2"/>
  <c r="AT220" i="2"/>
  <c r="AT621" i="2"/>
  <c r="AT41" i="2"/>
  <c r="AT142" i="2"/>
  <c r="AT579" i="2"/>
  <c r="AT175" i="2"/>
  <c r="AT358" i="2"/>
  <c r="AT361" i="2"/>
  <c r="AT709" i="2"/>
  <c r="AT123" i="2"/>
  <c r="AT346" i="2"/>
  <c r="AT89" i="2"/>
  <c r="AT163" i="2"/>
  <c r="AT672" i="2"/>
  <c r="AT510" i="2"/>
  <c r="AT233" i="2"/>
  <c r="AT314" i="2"/>
  <c r="AT337" i="2"/>
  <c r="AT252" i="2"/>
  <c r="AT212" i="2"/>
  <c r="AT497" i="2"/>
  <c r="AT366" i="2"/>
  <c r="AT222" i="2"/>
  <c r="AT620" i="2"/>
  <c r="AT105" i="2"/>
  <c r="AS685" i="2"/>
  <c r="AS591" i="2"/>
  <c r="AS375" i="2"/>
  <c r="AS379" i="2"/>
  <c r="AS572" i="2"/>
  <c r="AT636" i="2"/>
  <c r="AT240" i="2"/>
  <c r="AT695" i="2"/>
  <c r="AT333" i="2"/>
  <c r="AT70" i="2"/>
  <c r="AS161" i="2"/>
  <c r="AS525" i="2"/>
  <c r="AS426" i="2"/>
  <c r="AS172" i="2"/>
  <c r="AS19" i="2"/>
  <c r="AS203" i="2"/>
  <c r="AS217" i="2"/>
  <c r="AS370" i="2"/>
  <c r="AT406" i="2"/>
  <c r="AS678" i="2"/>
  <c r="AS585" i="2"/>
  <c r="AS466" i="2"/>
  <c r="AS704" i="2"/>
  <c r="AS464" i="2"/>
  <c r="AS394" i="2"/>
  <c r="AS505" i="2"/>
  <c r="AS73" i="2"/>
  <c r="AT206" i="2"/>
  <c r="AT34" i="2"/>
  <c r="AS553" i="2"/>
  <c r="AS36" i="2"/>
  <c r="AS245" i="2"/>
  <c r="AS77" i="2"/>
  <c r="AS193" i="2"/>
  <c r="AS301" i="2"/>
  <c r="AS174" i="2"/>
  <c r="AS240" i="2"/>
  <c r="AS124" i="2"/>
  <c r="AS401" i="2"/>
  <c r="AS402" i="2"/>
  <c r="AS452" i="2"/>
  <c r="AS562" i="2"/>
  <c r="AS322" i="2"/>
  <c r="AS283" i="2"/>
  <c r="AS605" i="2"/>
  <c r="AS408" i="2"/>
  <c r="AS695" i="2"/>
  <c r="AS729" i="2"/>
  <c r="AS532" i="2"/>
  <c r="AS204" i="2"/>
  <c r="AS183" i="2"/>
  <c r="AS580" i="2"/>
  <c r="AS515" i="2"/>
  <c r="AS531" i="2"/>
  <c r="AS305" i="2"/>
  <c r="AS264" i="2"/>
  <c r="AS249" i="2"/>
  <c r="AT659" i="2"/>
  <c r="AT401" i="2"/>
  <c r="AT204" i="2"/>
  <c r="AT12" i="2"/>
  <c r="AS250" i="2"/>
  <c r="AS667" i="2"/>
  <c r="AS415" i="2"/>
  <c r="AS529" i="2"/>
  <c r="AS48" i="2"/>
  <c r="AS265" i="2"/>
  <c r="AS675" i="2"/>
  <c r="AS262" i="2"/>
  <c r="AS577" i="2"/>
  <c r="AT97" i="2"/>
  <c r="AT630" i="2"/>
  <c r="AS481" i="2"/>
  <c r="AS127" i="2"/>
  <c r="AS712" i="2"/>
  <c r="AS99" i="2"/>
  <c r="AS711" i="2"/>
  <c r="AS587" i="2"/>
  <c r="AS482" i="2"/>
  <c r="AS506" i="2"/>
  <c r="AS537" i="2"/>
  <c r="AT717" i="2"/>
  <c r="AT460" i="2"/>
  <c r="AS730" i="2"/>
  <c r="AS659" i="2"/>
  <c r="AS459" i="2"/>
  <c r="AS586" i="2"/>
  <c r="AS373" i="2"/>
  <c r="AS492" i="2"/>
  <c r="AS211" i="2"/>
  <c r="AS468" i="2"/>
  <c r="AS364" i="2"/>
  <c r="AS350" i="2"/>
  <c r="AS719" i="2"/>
  <c r="AS128" i="2"/>
  <c r="AS551" i="2"/>
  <c r="AS456" i="2"/>
  <c r="AS479" i="2"/>
  <c r="AS604" i="2"/>
  <c r="AS221" i="2"/>
  <c r="AS540" i="2"/>
  <c r="AS72" i="2"/>
  <c r="AS82" i="2"/>
  <c r="AS103" i="2"/>
  <c r="AS37" i="2"/>
  <c r="AS92" i="2"/>
  <c r="AS141" i="2"/>
  <c r="AS22" i="2"/>
  <c r="AS404" i="2"/>
  <c r="AS679" i="2"/>
  <c r="AS277" i="2"/>
  <c r="AS449" i="2"/>
  <c r="AS567" i="2"/>
  <c r="AS241" i="2"/>
  <c r="AS199" i="2"/>
  <c r="AT36" i="2"/>
  <c r="AT452" i="2"/>
  <c r="AT5" i="2"/>
  <c r="AT509" i="2"/>
  <c r="AS514" i="2"/>
  <c r="AS210" i="2"/>
  <c r="AS110" i="2"/>
  <c r="AS728" i="2"/>
  <c r="AS304" i="2"/>
  <c r="AS133" i="2"/>
  <c r="AS353" i="2"/>
  <c r="AS21" i="2"/>
  <c r="AS256" i="2"/>
  <c r="AT681" i="2"/>
  <c r="AT725" i="2"/>
  <c r="AS439" i="2"/>
  <c r="AS216" i="2"/>
  <c r="AS504" i="2"/>
  <c r="AS397" i="2"/>
  <c r="AS30" i="2"/>
  <c r="AS349" i="2"/>
  <c r="AS616" i="2"/>
  <c r="AS421" i="2"/>
  <c r="AS382" i="2"/>
  <c r="AT731" i="2"/>
  <c r="AT600" i="2"/>
  <c r="AS388" i="2"/>
  <c r="AS727" i="2"/>
  <c r="AS676" i="2"/>
  <c r="AS681" i="2"/>
  <c r="AS503" i="2"/>
  <c r="AS235" i="2"/>
  <c r="AS132" i="2"/>
  <c r="AS377" i="2"/>
  <c r="AS725" i="2"/>
  <c r="AS630" i="2"/>
  <c r="AS671" i="2"/>
  <c r="AS25" i="2"/>
  <c r="AS722" i="2"/>
  <c r="AS543" i="2"/>
  <c r="AS28" i="2"/>
  <c r="AS434" i="2"/>
  <c r="AS563" i="2"/>
  <c r="AS547" i="2"/>
  <c r="AS7" i="2"/>
  <c r="AS290" i="2"/>
  <c r="AS582" i="2"/>
  <c r="AS539" i="2"/>
  <c r="AS195" i="2"/>
  <c r="AS60" i="2"/>
  <c r="AS239" i="2"/>
  <c r="AS601" i="2"/>
  <c r="AS302" i="2"/>
  <c r="AS155" i="2"/>
  <c r="AS159" i="2"/>
  <c r="AS55" i="2"/>
  <c r="AS190" i="2"/>
  <c r="AS628" i="2"/>
  <c r="AT553" i="2"/>
  <c r="AT174" i="2"/>
  <c r="AT408" i="2"/>
  <c r="AT179" i="2"/>
  <c r="AS670" i="2"/>
  <c r="AS710" i="2"/>
  <c r="AS400" i="2"/>
  <c r="AS187" i="2"/>
  <c r="AS282" i="2"/>
  <c r="AS13" i="2"/>
  <c r="AS115" i="2"/>
  <c r="AS662" i="2"/>
  <c r="AS106" i="2"/>
  <c r="AS392" i="2"/>
  <c r="AT720" i="2"/>
  <c r="AT132" i="2"/>
  <c r="AS705" i="2"/>
  <c r="AS54" i="2"/>
  <c r="AS470" i="2"/>
  <c r="AS534" i="2"/>
  <c r="AS58" i="2"/>
  <c r="AS555" i="2"/>
  <c r="AS56" i="2"/>
  <c r="AS44" i="2"/>
  <c r="AS135" i="2"/>
  <c r="AT576" i="2"/>
  <c r="AT606" i="2"/>
  <c r="AS636" i="2"/>
  <c r="AS602" i="2"/>
  <c r="AR602" i="2"/>
  <c r="AS720" i="2"/>
  <c r="AS594" i="2"/>
  <c r="AS97" i="2"/>
  <c r="AS406" i="2"/>
  <c r="AS726" i="2"/>
  <c r="AS717" i="2"/>
  <c r="AS653" i="2"/>
  <c r="AS576" i="2"/>
  <c r="AS424" i="2"/>
  <c r="AS206" i="2"/>
  <c r="AS178" i="2"/>
  <c r="AS731" i="2"/>
  <c r="AS460" i="2"/>
  <c r="AS669" i="2"/>
  <c r="AS606" i="2"/>
  <c r="AS143" i="2"/>
  <c r="AS608" i="2"/>
  <c r="AS600" i="2"/>
  <c r="AS34" i="2"/>
  <c r="AS220" i="2"/>
  <c r="AS621" i="2"/>
  <c r="AS41" i="2"/>
  <c r="AS244" i="2"/>
  <c r="AS583" i="2"/>
  <c r="AS296" i="2"/>
  <c r="AS463" i="2"/>
  <c r="AS566" i="2"/>
  <c r="AS469" i="2"/>
  <c r="AT301" i="2"/>
  <c r="AT605" i="2"/>
  <c r="AT597" i="2"/>
  <c r="AT156" i="2"/>
  <c r="AS522" i="2"/>
  <c r="AS699" i="2"/>
  <c r="AS673" i="2"/>
  <c r="AS53" i="2"/>
  <c r="AS360" i="2"/>
  <c r="AS104" i="2"/>
  <c r="AS149" i="2"/>
  <c r="AS417" i="2"/>
  <c r="AS3" i="2"/>
  <c r="AT235" i="2"/>
  <c r="AS692" i="2"/>
  <c r="AS697" i="2"/>
  <c r="AS639" i="2"/>
  <c r="AS85" i="2"/>
  <c r="AS321" i="2"/>
  <c r="AS295" i="2"/>
  <c r="AS234" i="2"/>
  <c r="AS716" i="2"/>
  <c r="AS428" i="2"/>
  <c r="AT653" i="2"/>
  <c r="AT669" i="2"/>
  <c r="AS556" i="2"/>
  <c r="AS372" i="2"/>
  <c r="AS559" i="2"/>
  <c r="AS93" i="2"/>
  <c r="AS715" i="2"/>
  <c r="AS122" i="2"/>
  <c r="AS125" i="2"/>
  <c r="AS300" i="2"/>
  <c r="AS629" i="2"/>
  <c r="AS447" i="2"/>
  <c r="AS615" i="2"/>
  <c r="AS31" i="2"/>
  <c r="AS690" i="2"/>
  <c r="AS527" i="2"/>
  <c r="AS380" i="2"/>
  <c r="AS396" i="2"/>
  <c r="AS316" i="2"/>
  <c r="AS52" i="2"/>
  <c r="AS259" i="2"/>
  <c r="AS168" i="2"/>
  <c r="AS109" i="2"/>
  <c r="AS288" i="2"/>
  <c r="AS593" i="2"/>
  <c r="AS184" i="2"/>
  <c r="AS120" i="2"/>
  <c r="AS151" i="2"/>
  <c r="AS312" i="2"/>
  <c r="AS493" i="2"/>
  <c r="AS247" i="2"/>
  <c r="AS575" i="2"/>
  <c r="AS696" i="2"/>
  <c r="AS158" i="2"/>
  <c r="AT193" i="2"/>
  <c r="AT283" i="2"/>
  <c r="AT254" i="2"/>
  <c r="AT62" i="2"/>
  <c r="AS603" i="2"/>
  <c r="AS146" i="2"/>
  <c r="AS519" i="2"/>
  <c r="AS618" i="2"/>
  <c r="AS286" i="2"/>
  <c r="AS680" i="2"/>
  <c r="AS386" i="2"/>
  <c r="AS285" i="2"/>
  <c r="AS441" i="2"/>
  <c r="AT594" i="2"/>
  <c r="AT377" i="2"/>
  <c r="AS298" i="2"/>
  <c r="AS387" i="2"/>
  <c r="AS137" i="2"/>
  <c r="AS632" i="2"/>
  <c r="AS651" i="2"/>
  <c r="AS289" i="2"/>
  <c r="AS266" i="2"/>
  <c r="AS215" i="2"/>
  <c r="AS569" i="2"/>
  <c r="AT178" i="2"/>
  <c r="AT608" i="2"/>
  <c r="AS701" i="2"/>
  <c r="AS700" i="2"/>
  <c r="AS558" i="2"/>
  <c r="AS589" i="2"/>
  <c r="AS666" i="2"/>
  <c r="AS437" i="2"/>
  <c r="AS185" i="2"/>
  <c r="AS294" i="2"/>
  <c r="AS638" i="2"/>
  <c r="AS499" i="2"/>
  <c r="AS598" i="2"/>
  <c r="AS724" i="2"/>
  <c r="AS311" i="2"/>
  <c r="AS376" i="2"/>
  <c r="AS694" i="2"/>
  <c r="AS623" i="2"/>
  <c r="AS274" i="2"/>
  <c r="AS661" i="2"/>
  <c r="AS50" i="2"/>
  <c r="AS287" i="2"/>
  <c r="AS578" i="2"/>
  <c r="AS472" i="2"/>
  <c r="AS100" i="2"/>
  <c r="AS410" i="2"/>
  <c r="AS703" i="2"/>
  <c r="AS471" i="2"/>
  <c r="AS78" i="2"/>
  <c r="AS227" i="2"/>
  <c r="AS108" i="2"/>
  <c r="AS69" i="2"/>
  <c r="AS51" i="2"/>
  <c r="AS457" i="2"/>
  <c r="AT727" i="2"/>
  <c r="AT459" i="2"/>
  <c r="AT586" i="2"/>
  <c r="AT373" i="2"/>
  <c r="AT492" i="2"/>
  <c r="AT211" i="2"/>
  <c r="AT468" i="2"/>
  <c r="AT364" i="2"/>
  <c r="AT350" i="2"/>
  <c r="AT719" i="2"/>
  <c r="AT128" i="2"/>
  <c r="AT551" i="2"/>
  <c r="AT456" i="2"/>
  <c r="AT479" i="2"/>
  <c r="AT604" i="2"/>
  <c r="AT221" i="2"/>
  <c r="AT540" i="2"/>
  <c r="AT72" i="2"/>
  <c r="AT82" i="2"/>
  <c r="AT103" i="2"/>
  <c r="AT37" i="2"/>
  <c r="AT92" i="2"/>
  <c r="AT141" i="2"/>
  <c r="AT22" i="2"/>
  <c r="AT404" i="2"/>
  <c r="AT20" i="2"/>
  <c r="AT646" i="2"/>
  <c r="AT173" i="2"/>
  <c r="AT648" i="2"/>
  <c r="AT134" i="2"/>
  <c r="AT76" i="2"/>
  <c r="AT641" i="2"/>
  <c r="AT275" i="2"/>
  <c r="AT139" i="2"/>
  <c r="AT395" i="2"/>
  <c r="AT209" i="2"/>
  <c r="AT665" i="2"/>
  <c r="AT423" i="2"/>
  <c r="AT414" i="2"/>
  <c r="AT348" i="2"/>
  <c r="AT273" i="2"/>
  <c r="AT450" i="2"/>
  <c r="AT355" i="2"/>
  <c r="AT483" i="2"/>
  <c r="AT24" i="2"/>
  <c r="AT200" i="2"/>
  <c r="AT560" i="2"/>
  <c r="AT507" i="2"/>
  <c r="AT147" i="2"/>
  <c r="AT279" i="2"/>
  <c r="AT208" i="2"/>
  <c r="AT362" i="2"/>
  <c r="AT313" i="2"/>
  <c r="AT232" i="2"/>
  <c r="AT613" i="2"/>
  <c r="AT473" i="2"/>
  <c r="AT498" i="2"/>
  <c r="AT385" i="2"/>
  <c r="AT371" i="2"/>
  <c r="AT660" i="2"/>
  <c r="AT526" i="2"/>
  <c r="AT688" i="2"/>
  <c r="AT573" i="2"/>
  <c r="AT465" i="2"/>
  <c r="AT113" i="2"/>
  <c r="AT91" i="2"/>
  <c r="AT284" i="2"/>
  <c r="AT170" i="2"/>
  <c r="AT267" i="2"/>
  <c r="AT191" i="2"/>
  <c r="AT323" i="2"/>
  <c r="AT363" i="2"/>
  <c r="AT276" i="2"/>
  <c r="AT94" i="2"/>
  <c r="AT102" i="2"/>
  <c r="AT684" i="2"/>
  <c r="AT112" i="2"/>
  <c r="AT114" i="2"/>
  <c r="AT88" i="2"/>
  <c r="AT202" i="2"/>
  <c r="AT588" i="2"/>
  <c r="AT486" i="2"/>
  <c r="AT420" i="2"/>
  <c r="AR373" i="2"/>
  <c r="AR211" i="2"/>
  <c r="AR468" i="2"/>
  <c r="AR364" i="2"/>
  <c r="AR128" i="2"/>
  <c r="AR479" i="2"/>
  <c r="AR72" i="2"/>
  <c r="AR82" i="2"/>
  <c r="AR103" i="2"/>
  <c r="AR37" i="2"/>
  <c r="AR141" i="2"/>
  <c r="AR22" i="2"/>
  <c r="AR20" i="2"/>
  <c r="AR646" i="2"/>
  <c r="AR134" i="2"/>
  <c r="AR76" i="2"/>
  <c r="AR275" i="2"/>
  <c r="AR139" i="2"/>
  <c r="AR209" i="2"/>
  <c r="AR665" i="2"/>
  <c r="AR423" i="2"/>
  <c r="AR348" i="2"/>
  <c r="AR273" i="2"/>
  <c r="AR450" i="2"/>
  <c r="AR355" i="2"/>
  <c r="AR483" i="2"/>
  <c r="AR560" i="2"/>
  <c r="AR507" i="2"/>
  <c r="AR208" i="2"/>
  <c r="AR362" i="2"/>
  <c r="AR232" i="2"/>
  <c r="AR498" i="2"/>
  <c r="AR385" i="2"/>
  <c r="AR371" i="2"/>
  <c r="AR660" i="2"/>
  <c r="AR526" i="2"/>
  <c r="AU653" i="2"/>
  <c r="AU576" i="2"/>
  <c r="AU424" i="2"/>
  <c r="AU206" i="2"/>
  <c r="AU178" i="2"/>
  <c r="AU731" i="2"/>
  <c r="AU460" i="2"/>
  <c r="AU669" i="2"/>
  <c r="AU606" i="2"/>
  <c r="AU143" i="2"/>
  <c r="AU608" i="2"/>
  <c r="AU600" i="2"/>
  <c r="AU34" i="2"/>
  <c r="AU220" i="2"/>
  <c r="AU621" i="2"/>
  <c r="AU41" i="2"/>
  <c r="AU142" i="2"/>
  <c r="AU579" i="2"/>
  <c r="AU175" i="2"/>
  <c r="AU358" i="2"/>
  <c r="AU361" i="2"/>
  <c r="AU709" i="2"/>
  <c r="AU123" i="2"/>
  <c r="AU346" i="2"/>
  <c r="AU89" i="2"/>
  <c r="AU163" i="2"/>
  <c r="AU672" i="2"/>
  <c r="AS254" i="2"/>
  <c r="AS5" i="2"/>
  <c r="AS597" i="2"/>
  <c r="AS32" i="2"/>
  <c r="AS179" i="2"/>
  <c r="AS333" i="2"/>
  <c r="AS156" i="2"/>
  <c r="AS119" i="2"/>
  <c r="AS509" i="2"/>
  <c r="AS62" i="2"/>
  <c r="AS310" i="2"/>
  <c r="AS454" i="2"/>
  <c r="AS384" i="2"/>
  <c r="AS12" i="2"/>
  <c r="AS70" i="2"/>
  <c r="AS435" i="2"/>
  <c r="AS568" i="2"/>
  <c r="AS625" i="2"/>
  <c r="AS649" i="2"/>
  <c r="AS524" i="2"/>
  <c r="AS148" i="2"/>
  <c r="AS260" i="2"/>
  <c r="AS393" i="2"/>
  <c r="AS518" i="2"/>
  <c r="AS381" i="2"/>
  <c r="AS324" i="2"/>
  <c r="AS226" i="2"/>
  <c r="AS374" i="2"/>
  <c r="AS412" i="2"/>
  <c r="AS536" i="2"/>
  <c r="AS61" i="2"/>
  <c r="AS443" i="2"/>
  <c r="AS320" i="2"/>
  <c r="AT701" i="2"/>
  <c r="AT372" i="2"/>
  <c r="AT700" i="2"/>
  <c r="AT559" i="2"/>
  <c r="AT558" i="2"/>
  <c r="AT93" i="2"/>
  <c r="AT589" i="2"/>
  <c r="AT715" i="2"/>
  <c r="AT666" i="2"/>
  <c r="AT122" i="2"/>
  <c r="AT437" i="2"/>
  <c r="AT125" i="2"/>
  <c r="AT185" i="2"/>
  <c r="AT300" i="2"/>
  <c r="AT294" i="2"/>
  <c r="AT629" i="2"/>
  <c r="AT447" i="2"/>
  <c r="AT615" i="2"/>
  <c r="AT31" i="2"/>
  <c r="AT690" i="2"/>
  <c r="AT527" i="2"/>
  <c r="AT380" i="2"/>
  <c r="AT396" i="2"/>
  <c r="AT316" i="2"/>
  <c r="AT52" i="2"/>
  <c r="AT259" i="2"/>
  <c r="AT168" i="2"/>
  <c r="AT109" i="2"/>
  <c r="AT288" i="2"/>
  <c r="AT593" i="2"/>
  <c r="AT184" i="2"/>
  <c r="AT120" i="2"/>
  <c r="AT151" i="2"/>
  <c r="AT307" i="2"/>
  <c r="AT214" i="2"/>
  <c r="AT521" i="2"/>
  <c r="AT281" i="2"/>
  <c r="AT490" i="2"/>
  <c r="AT609" i="2"/>
  <c r="AT169" i="2"/>
  <c r="AT367" i="2"/>
  <c r="AT45" i="2"/>
  <c r="AT554" i="2"/>
  <c r="AT253" i="2"/>
  <c r="AT413" i="2"/>
  <c r="AT39" i="2"/>
  <c r="AT545" i="2"/>
  <c r="AT224" i="2"/>
  <c r="AT218" i="2"/>
  <c r="AT411" i="2"/>
  <c r="AT340" i="2"/>
  <c r="AT59" i="2"/>
  <c r="AT64" i="2"/>
  <c r="AS20" i="2"/>
  <c r="AS646" i="2"/>
  <c r="AS173" i="2"/>
  <c r="AS648" i="2"/>
  <c r="AS134" i="2"/>
  <c r="AS76" i="2"/>
  <c r="AS641" i="2"/>
  <c r="AS275" i="2"/>
  <c r="AS139" i="2"/>
  <c r="AS395" i="2"/>
  <c r="AS209" i="2"/>
  <c r="AS665" i="2"/>
  <c r="AS423" i="2"/>
  <c r="AS414" i="2"/>
  <c r="AS348" i="2"/>
  <c r="AS273" i="2"/>
  <c r="AS450" i="2"/>
  <c r="AS355" i="2"/>
  <c r="AS483" i="2"/>
  <c r="AS24" i="2"/>
  <c r="AS200" i="2"/>
  <c r="AS560" i="2"/>
  <c r="AS507" i="2"/>
  <c r="AS147" i="2"/>
  <c r="AS279" i="2"/>
  <c r="AS208" i="2"/>
  <c r="AS362" i="2"/>
  <c r="AS313" i="2"/>
  <c r="AS232" i="2"/>
  <c r="AS613" i="2"/>
  <c r="AS473" i="2"/>
  <c r="AS498" i="2"/>
  <c r="AS385" i="2"/>
  <c r="AS371" i="2"/>
  <c r="AS660" i="2"/>
  <c r="AS526" i="2"/>
  <c r="AT638" i="2"/>
  <c r="AT499" i="2"/>
  <c r="AT598" i="2"/>
  <c r="AT724" i="2"/>
  <c r="AT311" i="2"/>
  <c r="AT376" i="2"/>
  <c r="AT694" i="2"/>
  <c r="AT623" i="2"/>
  <c r="AT274" i="2"/>
  <c r="AT661" i="2"/>
  <c r="AT50" i="2"/>
  <c r="AT287" i="2"/>
  <c r="AT578" i="2"/>
  <c r="AT472" i="2"/>
  <c r="AT100" i="2"/>
  <c r="AT410" i="2"/>
  <c r="AT703" i="2"/>
  <c r="AT471" i="2"/>
  <c r="AT16" i="2"/>
  <c r="AT713" i="2"/>
  <c r="AT419" i="2"/>
  <c r="AT407" i="2"/>
  <c r="AT145" i="2"/>
  <c r="AT46" i="2"/>
  <c r="AT263" i="2"/>
  <c r="AT160" i="2"/>
  <c r="AT248" i="2"/>
  <c r="AT17" i="2"/>
  <c r="AT488" i="2"/>
  <c r="AT595" i="2"/>
  <c r="AT544" i="2"/>
  <c r="AT325" i="2"/>
  <c r="AT542" i="2"/>
  <c r="AT29" i="2"/>
  <c r="AT299" i="2"/>
  <c r="AT33" i="2"/>
  <c r="AT365" i="2"/>
  <c r="AT458" i="2"/>
  <c r="AT698" i="2"/>
  <c r="AT49" i="2"/>
  <c r="AT171" i="2"/>
  <c r="AT271" i="2"/>
  <c r="AT438" i="2"/>
  <c r="AT47" i="2"/>
  <c r="AT650" i="2"/>
  <c r="AT633" i="2"/>
  <c r="AS476" i="2"/>
  <c r="AS154" i="2"/>
  <c r="AS186" i="2"/>
  <c r="AS75" i="2"/>
  <c r="AS165" i="2"/>
  <c r="AS153" i="2"/>
  <c r="AS225" i="2"/>
  <c r="AS433" i="2"/>
  <c r="AS95" i="2"/>
  <c r="AS432" i="2"/>
  <c r="AS706" i="2"/>
  <c r="AS342" i="2"/>
  <c r="AS508" i="2"/>
  <c r="AS67" i="2"/>
  <c r="AS445" i="2"/>
  <c r="AS35" i="2"/>
  <c r="AS538" i="2"/>
  <c r="AS658" i="2"/>
  <c r="AS513" i="2"/>
  <c r="AS180" i="2"/>
  <c r="AS530" i="2"/>
  <c r="AS98" i="2"/>
  <c r="AS489" i="2"/>
  <c r="AS71" i="2"/>
  <c r="AS306" i="2"/>
  <c r="AS403" i="2"/>
  <c r="AS118" i="2"/>
  <c r="AS293" i="2"/>
  <c r="AS500" i="2"/>
  <c r="AS645" i="2"/>
  <c r="AS38" i="2"/>
  <c r="AS422" i="2"/>
  <c r="AT693" i="2"/>
  <c r="AT398" i="2"/>
  <c r="AT338" i="2"/>
  <c r="AT718" i="2"/>
  <c r="AT329" i="2"/>
  <c r="AT197" i="2"/>
  <c r="AT642" i="2"/>
  <c r="AT318" i="2"/>
  <c r="AT721" i="2"/>
  <c r="AT205" i="2"/>
  <c r="AT331" i="2"/>
  <c r="AT378" i="2"/>
  <c r="AT140" i="2"/>
  <c r="AT198" i="2"/>
  <c r="AT644" i="2"/>
  <c r="AT477" i="2"/>
  <c r="AT201" i="2"/>
  <c r="AT117" i="2"/>
  <c r="AT461" i="2"/>
  <c r="AT495" i="2"/>
  <c r="AT708" i="2"/>
  <c r="AT223" i="2"/>
  <c r="AT647" i="2"/>
  <c r="AT182" i="2"/>
  <c r="AT467" i="2"/>
  <c r="AT228" i="2"/>
  <c r="AT359" i="2"/>
  <c r="AT485" i="2"/>
  <c r="AT319" i="2"/>
  <c r="AT66" i="2"/>
  <c r="AT691" i="2"/>
  <c r="AT440" i="2"/>
  <c r="AT517" i="2"/>
  <c r="AT677" i="2"/>
  <c r="AT242" i="2"/>
  <c r="AT607" i="2"/>
  <c r="AT339" i="2"/>
  <c r="AT436" i="2"/>
  <c r="AT18" i="2"/>
  <c r="AT74" i="2"/>
  <c r="AT261" i="2"/>
  <c r="AT341" i="2"/>
  <c r="AT494" i="2"/>
  <c r="AT523" i="2"/>
  <c r="AT131" i="2"/>
  <c r="AT280" i="2"/>
  <c r="AT535" i="2"/>
  <c r="AT354" i="2"/>
  <c r="AT344" i="2"/>
  <c r="AT657" i="2"/>
  <c r="AT27" i="2"/>
  <c r="AR185" i="2"/>
  <c r="AR120" i="2"/>
  <c r="AR253" i="2"/>
  <c r="AR218" i="2"/>
  <c r="AR347" i="2"/>
  <c r="AS142" i="2"/>
  <c r="AS579" i="2"/>
  <c r="AS175" i="2"/>
  <c r="AS358" i="2"/>
  <c r="AS361" i="2"/>
  <c r="AS709" i="2"/>
  <c r="AS123" i="2"/>
  <c r="AS346" i="2"/>
  <c r="AS89" i="2"/>
  <c r="AS163" i="2"/>
  <c r="AS672" i="2"/>
  <c r="AS510" i="2"/>
  <c r="AS233" i="2"/>
  <c r="AS314" i="2"/>
  <c r="AS337" i="2"/>
  <c r="AS252" i="2"/>
  <c r="AS212" i="2"/>
  <c r="AS497" i="2"/>
  <c r="AS366" i="2"/>
  <c r="AS222" i="2"/>
  <c r="AS620" i="2"/>
  <c r="AS105" i="2"/>
  <c r="AS688" i="2"/>
  <c r="AS573" i="2"/>
  <c r="AS465" i="2"/>
  <c r="AS113" i="2"/>
  <c r="AS91" i="2"/>
  <c r="AS284" i="2"/>
  <c r="AS170" i="2"/>
  <c r="AS267" i="2"/>
  <c r="AS191" i="2"/>
  <c r="AS323" i="2"/>
  <c r="AS363" i="2"/>
  <c r="AS276" i="2"/>
  <c r="AS94" i="2"/>
  <c r="AS102" i="2"/>
  <c r="AS684" i="2"/>
  <c r="AS112" i="2"/>
  <c r="AS114" i="2"/>
  <c r="AS88" i="2"/>
  <c r="AS202" i="2"/>
  <c r="AS588" i="2"/>
  <c r="AS486" i="2"/>
  <c r="AS420" i="2"/>
  <c r="AT707" i="2"/>
  <c r="AT626" i="2"/>
  <c r="AT336" i="2"/>
  <c r="AT418" i="2"/>
  <c r="AT533" i="2"/>
  <c r="AT634" i="2"/>
  <c r="AT631" i="2"/>
  <c r="AT144" i="2"/>
  <c r="AT592" i="2"/>
  <c r="AT442" i="2"/>
  <c r="AT550" i="2"/>
  <c r="AT416" i="2"/>
  <c r="AT462" i="2"/>
  <c r="AT635" i="2"/>
  <c r="AT668" i="2"/>
  <c r="AT368" i="2"/>
  <c r="AT496" i="2"/>
  <c r="AT229" i="2"/>
  <c r="AT157" i="2"/>
  <c r="AT501" i="2"/>
  <c r="AT63" i="2"/>
  <c r="AT581" i="2"/>
  <c r="AT528" i="2"/>
  <c r="AT512" i="2"/>
  <c r="AT26" i="2"/>
  <c r="AT475" i="2"/>
  <c r="AT614" i="2"/>
  <c r="AT297" i="2"/>
  <c r="AT570" i="2"/>
  <c r="AT584" i="2"/>
  <c r="AT81" i="2"/>
  <c r="AT268" i="2"/>
  <c r="AT356" i="2"/>
  <c r="AT448" i="2"/>
  <c r="AT90" i="2"/>
  <c r="AT552" i="2"/>
  <c r="AT4" i="2"/>
  <c r="AT236" i="2"/>
  <c r="AT343" i="2"/>
  <c r="AT68" i="2"/>
  <c r="AT345" i="2"/>
  <c r="AT484" i="2"/>
  <c r="AR248" i="2"/>
  <c r="AS307" i="2"/>
  <c r="AS214" i="2"/>
  <c r="AS521" i="2"/>
  <c r="AS281" i="2"/>
  <c r="AS490" i="2"/>
  <c r="AS609" i="2"/>
  <c r="AS169" i="2"/>
  <c r="AS367" i="2"/>
  <c r="AS45" i="2"/>
  <c r="AS554" i="2"/>
  <c r="AS253" i="2"/>
  <c r="AS413" i="2"/>
  <c r="AS39" i="2"/>
  <c r="AS545" i="2"/>
  <c r="AS224" i="2"/>
  <c r="AS218" i="2"/>
  <c r="AS411" i="2"/>
  <c r="AS340" i="2"/>
  <c r="AS59" i="2"/>
  <c r="AS64" i="2"/>
  <c r="AS166" i="2"/>
  <c r="AS347" i="2"/>
  <c r="AS332" i="2"/>
  <c r="AS138" i="2"/>
  <c r="AS326" i="2"/>
  <c r="AS309" i="2"/>
  <c r="AS330" i="2"/>
  <c r="AS335" i="2"/>
  <c r="AT723" i="2"/>
  <c r="AT674" i="2"/>
  <c r="AT257" i="2"/>
  <c r="AT129" i="2"/>
  <c r="AT687" i="2"/>
  <c r="AT580" i="2"/>
  <c r="AT244" i="2"/>
  <c r="AT679" i="2"/>
  <c r="AT430" i="2"/>
  <c r="AT302" i="2"/>
  <c r="AT312" i="2"/>
  <c r="AT652" i="2"/>
  <c r="AT685" i="2"/>
  <c r="AT369" i="2"/>
  <c r="AT83" i="2"/>
  <c r="AT515" i="2"/>
  <c r="AT583" i="2"/>
  <c r="AT277" i="2"/>
  <c r="AT308" i="2"/>
  <c r="AT155" i="2"/>
  <c r="AT493" i="2"/>
  <c r="AT429" i="2"/>
  <c r="AT591" i="2"/>
  <c r="AT599" i="2"/>
  <c r="AT177" i="2"/>
  <c r="AT531" i="2"/>
  <c r="AT296" i="2"/>
  <c r="AT449" i="2"/>
  <c r="AT2" i="2"/>
  <c r="AT247" i="2"/>
  <c r="AT159" i="2"/>
  <c r="AT150" i="2"/>
  <c r="AT571" i="2"/>
  <c r="AT327" i="2"/>
  <c r="AT305" i="2"/>
  <c r="AT567" i="2"/>
  <c r="AT463" i="2"/>
  <c r="AT375" i="2"/>
  <c r="AT480" i="2"/>
  <c r="AT575" i="2"/>
  <c r="AT55" i="2"/>
  <c r="AT702" i="2"/>
  <c r="AR280" i="2"/>
  <c r="AS16" i="2"/>
  <c r="AS713" i="2"/>
  <c r="AS419" i="2"/>
  <c r="AS407" i="2"/>
  <c r="AS145" i="2"/>
  <c r="AS46" i="2"/>
  <c r="AS263" i="2"/>
  <c r="AS160" i="2"/>
  <c r="AS248" i="2"/>
  <c r="AS17" i="2"/>
  <c r="AS488" i="2"/>
  <c r="AS595" i="2"/>
  <c r="AS544" i="2"/>
  <c r="AS325" i="2"/>
  <c r="AS542" i="2"/>
  <c r="AS29" i="2"/>
  <c r="AS299" i="2"/>
  <c r="AS33" i="2"/>
  <c r="AS365" i="2"/>
  <c r="AS458" i="2"/>
  <c r="AS698" i="2"/>
  <c r="AS49" i="2"/>
  <c r="AS171" i="2"/>
  <c r="AS271" i="2"/>
  <c r="AS438" i="2"/>
  <c r="AS47" i="2"/>
  <c r="AS650" i="2"/>
  <c r="AS633" i="2"/>
  <c r="AS640" i="2"/>
  <c r="AS121" i="2"/>
  <c r="AS272" i="2"/>
  <c r="AS683" i="2"/>
  <c r="AS43" i="2"/>
  <c r="AS189" i="2"/>
  <c r="AS617" i="2"/>
  <c r="AS136" i="2"/>
  <c r="AS431" i="2"/>
  <c r="AS278" i="2"/>
  <c r="AS409" i="2"/>
  <c r="AS84" i="2"/>
  <c r="AS230" i="2"/>
  <c r="AS491" i="2"/>
  <c r="AS80" i="2"/>
  <c r="AT670" i="2"/>
  <c r="AT514" i="2"/>
  <c r="AT603" i="2"/>
  <c r="AT219" i="2"/>
  <c r="AT522" i="2"/>
  <c r="AT250" i="2"/>
  <c r="AT161" i="2"/>
  <c r="AT328" i="2"/>
  <c r="AT383" i="2"/>
  <c r="AT561" i="2"/>
  <c r="AT710" i="2"/>
  <c r="AT210" i="2"/>
  <c r="AT146" i="2"/>
  <c r="AT548" i="2"/>
  <c r="AT303" i="2"/>
  <c r="AT258" i="2"/>
  <c r="AT425" i="2"/>
  <c r="AT455" i="2"/>
  <c r="AT689" i="2"/>
  <c r="AT474" i="2"/>
  <c r="AT57" i="2"/>
  <c r="AT167" i="2"/>
  <c r="AT654" i="2"/>
  <c r="AT610" i="2"/>
  <c r="AT176" i="2"/>
  <c r="AT231" i="2"/>
  <c r="AT65" i="2"/>
  <c r="AT164" i="2"/>
  <c r="AT596" i="2"/>
  <c r="AT444" i="2"/>
  <c r="AT10" i="2"/>
  <c r="AT246" i="2"/>
  <c r="AT192" i="2"/>
  <c r="AT574" i="2"/>
  <c r="AT390" i="2"/>
  <c r="AT686" i="2"/>
  <c r="AT111" i="2"/>
  <c r="AT352" i="2"/>
  <c r="AT40" i="2"/>
  <c r="AT9" i="2"/>
  <c r="AR635" i="2"/>
  <c r="AR345" i="2"/>
  <c r="AR590" i="2"/>
  <c r="AS131" i="2"/>
  <c r="AS280" i="2"/>
  <c r="AS535" i="2"/>
  <c r="AS354" i="2"/>
  <c r="AS344" i="2"/>
  <c r="AS657" i="2"/>
  <c r="AS27" i="2"/>
  <c r="AS269" i="2"/>
  <c r="AS96" i="2"/>
  <c r="AS446" i="2"/>
  <c r="AS270" i="2"/>
  <c r="AS213" i="2"/>
  <c r="AS453" i="2"/>
  <c r="AS194" i="2"/>
  <c r="AS619" i="2"/>
  <c r="AS130" i="2"/>
  <c r="AS627" i="2"/>
  <c r="AT699" i="2"/>
  <c r="AT667" i="2"/>
  <c r="AT622" i="2"/>
  <c r="AT525" i="2"/>
  <c r="AT400" i="2"/>
  <c r="AT399" i="2"/>
  <c r="AT519" i="2"/>
  <c r="AT110" i="2"/>
  <c r="AT415" i="2"/>
  <c r="AT673" i="2"/>
  <c r="AT101" i="2"/>
  <c r="AT187" i="2"/>
  <c r="AT426" i="2"/>
  <c r="AT714" i="2"/>
  <c r="AT618" i="2"/>
  <c r="AT728" i="2"/>
  <c r="AT529" i="2"/>
  <c r="AT53" i="2"/>
  <c r="AT611" i="2"/>
  <c r="AT282" i="2"/>
  <c r="AT172" i="2"/>
  <c r="AT656" i="2"/>
  <c r="AT286" i="2"/>
  <c r="AT304" i="2"/>
  <c r="AT48" i="2"/>
  <c r="AT360" i="2"/>
  <c r="AT107" i="2"/>
  <c r="AT13" i="2"/>
  <c r="AT624" i="2"/>
  <c r="AT19" i="2"/>
  <c r="AT680" i="2"/>
  <c r="AT133" i="2"/>
  <c r="AT265" i="2"/>
  <c r="AT104" i="2"/>
  <c r="AT546" i="2"/>
  <c r="AT115" i="2"/>
  <c r="AT79" i="2"/>
  <c r="AT203" i="2"/>
  <c r="AT386" i="2"/>
  <c r="AT353" i="2"/>
  <c r="AT675" i="2"/>
  <c r="AT565" i="2"/>
  <c r="AT149" i="2"/>
  <c r="AT662" i="2"/>
  <c r="AT126" i="2"/>
  <c r="AT285" i="2"/>
  <c r="AT21" i="2"/>
  <c r="AT217" i="2"/>
  <c r="AT262" i="2"/>
  <c r="AT243" i="2"/>
  <c r="AT417" i="2"/>
  <c r="AT106" i="2"/>
  <c r="AT441" i="2"/>
  <c r="AT256" i="2"/>
  <c r="AT391" i="2"/>
  <c r="AT577" i="2"/>
  <c r="AT188" i="2"/>
  <c r="AT3" i="2"/>
  <c r="AT370" i="2"/>
  <c r="AT392" i="2"/>
  <c r="AS229" i="2"/>
  <c r="AS157" i="2"/>
  <c r="AS501" i="2"/>
  <c r="AS63" i="2"/>
  <c r="AS581" i="2"/>
  <c r="AS528" i="2"/>
  <c r="AS512" i="2"/>
  <c r="AS26" i="2"/>
  <c r="AS475" i="2"/>
  <c r="AS614" i="2"/>
  <c r="AS297" i="2"/>
  <c r="AS570" i="2"/>
  <c r="AS584" i="2"/>
  <c r="AS81" i="2"/>
  <c r="AS268" i="2"/>
  <c r="AS356" i="2"/>
  <c r="AS448" i="2"/>
  <c r="AS90" i="2"/>
  <c r="AS552" i="2"/>
  <c r="AS4" i="2"/>
  <c r="AS236" i="2"/>
  <c r="AS343" i="2"/>
  <c r="AS68" i="2"/>
  <c r="AS345" i="2"/>
  <c r="AS484" i="2"/>
  <c r="AS196" i="2"/>
  <c r="AS6" i="2"/>
  <c r="AS502" i="2"/>
  <c r="AS351" i="2"/>
  <c r="AS643" i="2"/>
  <c r="AS564" i="2"/>
  <c r="AS291" i="2"/>
  <c r="AS357" i="2"/>
  <c r="AS637" i="2"/>
  <c r="AS663" i="2"/>
  <c r="AS15" i="2"/>
  <c r="AS42" i="2"/>
  <c r="AS116" i="2"/>
  <c r="AS317" i="2"/>
  <c r="AS292" i="2"/>
  <c r="AS557" i="2"/>
  <c r="AS207" i="2"/>
  <c r="AS682" i="2"/>
  <c r="AS590" i="2"/>
  <c r="AT678" i="2"/>
  <c r="AT692" i="2"/>
  <c r="AT705" i="2"/>
  <c r="AT298" i="2"/>
  <c r="AT439" i="2"/>
  <c r="AT481" i="2"/>
  <c r="AT478" i="2"/>
  <c r="AT697" i="2"/>
  <c r="AT54" i="2"/>
  <c r="AT585" i="2"/>
  <c r="AT387" i="2"/>
  <c r="AT216" i="2"/>
  <c r="AT127" i="2"/>
  <c r="AT664" i="2"/>
  <c r="AT639" i="2"/>
  <c r="AT470" i="2"/>
  <c r="AT466" i="2"/>
  <c r="AT137" i="2"/>
  <c r="AT504" i="2"/>
  <c r="AT712" i="2"/>
  <c r="AT162" i="2"/>
  <c r="AT85" i="2"/>
  <c r="AT534" i="2"/>
  <c r="AT704" i="2"/>
  <c r="AT632" i="2"/>
  <c r="AT397" i="2"/>
  <c r="AT99" i="2"/>
  <c r="AT23" i="2"/>
  <c r="AT321" i="2"/>
  <c r="AT58" i="2"/>
  <c r="AT651" i="2"/>
  <c r="AT464" i="2"/>
  <c r="AT30" i="2"/>
  <c r="AT711" i="2"/>
  <c r="AT238" i="2"/>
  <c r="AT295" i="2"/>
  <c r="AT555" i="2"/>
  <c r="AT289" i="2"/>
  <c r="AT349" i="2"/>
  <c r="AT587" i="2"/>
  <c r="AT394" i="2"/>
  <c r="AT389" i="2"/>
  <c r="AR455" i="2"/>
  <c r="AR686" i="2"/>
  <c r="AT166" i="2"/>
  <c r="AT347" i="2"/>
  <c r="AT332" i="2"/>
  <c r="AT138" i="2"/>
  <c r="AT326" i="2"/>
  <c r="AT309" i="2"/>
  <c r="AT330" i="2"/>
  <c r="AT335" i="2"/>
  <c r="AR97" i="2"/>
  <c r="AR406" i="2"/>
  <c r="AR235" i="2"/>
  <c r="AR377" i="2"/>
  <c r="AR630" i="2"/>
  <c r="AR25" i="2"/>
  <c r="AR28" i="2"/>
  <c r="AR434" i="2"/>
  <c r="AR563" i="2"/>
  <c r="AR7" i="2"/>
  <c r="AR195" i="2"/>
  <c r="AR601" i="2"/>
  <c r="AR476" i="2"/>
  <c r="AR154" i="2"/>
  <c r="AR186" i="2"/>
  <c r="AR75" i="2"/>
  <c r="AR165" i="2"/>
  <c r="AR153" i="2"/>
  <c r="AR225" i="2"/>
  <c r="AR433" i="2"/>
  <c r="AR95" i="2"/>
  <c r="AR432" i="2"/>
  <c r="AR342" i="2"/>
  <c r="AR67" i="2"/>
  <c r="AR445" i="2"/>
  <c r="AR35" i="2"/>
  <c r="AR538" i="2"/>
  <c r="AR658" i="2"/>
  <c r="AR180" i="2"/>
  <c r="AR98" i="2"/>
  <c r="AR71" i="2"/>
  <c r="AR293" i="2"/>
  <c r="AR500" i="2"/>
  <c r="AR645" i="2"/>
  <c r="AR38" i="2"/>
  <c r="AU701" i="2"/>
  <c r="AU372" i="2"/>
  <c r="AU700" i="2"/>
  <c r="AU559" i="2"/>
  <c r="AU558" i="2"/>
  <c r="AU93" i="2"/>
  <c r="AU589" i="2"/>
  <c r="AU715" i="2"/>
  <c r="AU666" i="2"/>
  <c r="AU122" i="2"/>
  <c r="AU437" i="2"/>
  <c r="AU125" i="2"/>
  <c r="AU185" i="2"/>
  <c r="AU300" i="2"/>
  <c r="AU294" i="2"/>
  <c r="AU629" i="2"/>
  <c r="AU447" i="2"/>
  <c r="AU615" i="2"/>
  <c r="AU31" i="2"/>
  <c r="AU690" i="2"/>
  <c r="AT640" i="2"/>
  <c r="AT121" i="2"/>
  <c r="AT272" i="2"/>
  <c r="AT683" i="2"/>
  <c r="AT43" i="2"/>
  <c r="AT189" i="2"/>
  <c r="AT617" i="2"/>
  <c r="AT136" i="2"/>
  <c r="AT431" i="2"/>
  <c r="AT278" i="2"/>
  <c r="AT409" i="2"/>
  <c r="AT84" i="2"/>
  <c r="AT230" i="2"/>
  <c r="AT491" i="2"/>
  <c r="AT80" i="2"/>
  <c r="AR576" i="2"/>
  <c r="AR424" i="2"/>
  <c r="AR178" i="2"/>
  <c r="AR669" i="2"/>
  <c r="AR143" i="2"/>
  <c r="AR608" i="2"/>
  <c r="AR34" i="2"/>
  <c r="AR41" i="2"/>
  <c r="AR142" i="2"/>
  <c r="AR361" i="2"/>
  <c r="AR123" i="2"/>
  <c r="AR89" i="2"/>
  <c r="AR163" i="2"/>
  <c r="AR233" i="2"/>
  <c r="AR337" i="2"/>
  <c r="AR497" i="2"/>
  <c r="AR222" i="2"/>
  <c r="AR105" i="2"/>
  <c r="AR688" i="2"/>
  <c r="AR573" i="2"/>
  <c r="AR465" i="2"/>
  <c r="AR113" i="2"/>
  <c r="AR91" i="2"/>
  <c r="AR284" i="2"/>
  <c r="AR170" i="2"/>
  <c r="AR191" i="2"/>
  <c r="AR276" i="2"/>
  <c r="AR94" i="2"/>
  <c r="AR102" i="2"/>
  <c r="AR112" i="2"/>
  <c r="AR114" i="2"/>
  <c r="AR88" i="2"/>
  <c r="AR588" i="2"/>
  <c r="AR486" i="2"/>
  <c r="AR420" i="2"/>
  <c r="AU638" i="2"/>
  <c r="AU499" i="2"/>
  <c r="AU598" i="2"/>
  <c r="AU724" i="2"/>
  <c r="AU311" i="2"/>
  <c r="AU376" i="2"/>
  <c r="AU694" i="2"/>
  <c r="AU623" i="2"/>
  <c r="AU274" i="2"/>
  <c r="AU661" i="2"/>
  <c r="AU50" i="2"/>
  <c r="AU287" i="2"/>
  <c r="AU578" i="2"/>
  <c r="AU472" i="2"/>
  <c r="AU100" i="2"/>
  <c r="AU410" i="2"/>
  <c r="AU703" i="2"/>
  <c r="AU471" i="2"/>
  <c r="AT269" i="2"/>
  <c r="AT96" i="2"/>
  <c r="AT446" i="2"/>
  <c r="AT270" i="2"/>
  <c r="AT213" i="2"/>
  <c r="AT453" i="2"/>
  <c r="AT194" i="2"/>
  <c r="AT619" i="2"/>
  <c r="AT130" i="2"/>
  <c r="AT627" i="2"/>
  <c r="AR558" i="2"/>
  <c r="AR93" i="2"/>
  <c r="AR122" i="2"/>
  <c r="AR437" i="2"/>
  <c r="AR125" i="2"/>
  <c r="AR294" i="2"/>
  <c r="AR447" i="2"/>
  <c r="AR615" i="2"/>
  <c r="AR31" i="2"/>
  <c r="AR396" i="2"/>
  <c r="AR316" i="2"/>
  <c r="AR52" i="2"/>
  <c r="AR168" i="2"/>
  <c r="AR109" i="2"/>
  <c r="AR288" i="2"/>
  <c r="AR184" i="2"/>
  <c r="AR151" i="2"/>
  <c r="AR214" i="2"/>
  <c r="AR521" i="2"/>
  <c r="AR281" i="2"/>
  <c r="AR609" i="2"/>
  <c r="AR169" i="2"/>
  <c r="AR367" i="2"/>
  <c r="AR45" i="2"/>
  <c r="AR554" i="2"/>
  <c r="AR413" i="2"/>
  <c r="AR39" i="2"/>
  <c r="AR224" i="2"/>
  <c r="AR411" i="2"/>
  <c r="AR340" i="2"/>
  <c r="AR166" i="2"/>
  <c r="AR332" i="2"/>
  <c r="AR138" i="2"/>
  <c r="AR335" i="2"/>
  <c r="AU693" i="2"/>
  <c r="AU398" i="2"/>
  <c r="AU338" i="2"/>
  <c r="AU718" i="2"/>
  <c r="AU329" i="2"/>
  <c r="AU197" i="2"/>
  <c r="AU642" i="2"/>
  <c r="AU318" i="2"/>
  <c r="AU721" i="2"/>
  <c r="AU205" i="2"/>
  <c r="AU331" i="2"/>
  <c r="AU378" i="2"/>
  <c r="AU140" i="2"/>
  <c r="AU198" i="2"/>
  <c r="AU644" i="2"/>
  <c r="AU477" i="2"/>
  <c r="AU201" i="2"/>
  <c r="AU117" i="2"/>
  <c r="AU461" i="2"/>
  <c r="AU495" i="2"/>
  <c r="AU708" i="2"/>
  <c r="AU223" i="2"/>
  <c r="AU647" i="2"/>
  <c r="AU182" i="2"/>
  <c r="AU467" i="2"/>
  <c r="AU228" i="2"/>
  <c r="AU359" i="2"/>
  <c r="AU485" i="2"/>
  <c r="AU319" i="2"/>
  <c r="AU66" i="2"/>
  <c r="AU691" i="2"/>
  <c r="AU440" i="2"/>
  <c r="AT196" i="2"/>
  <c r="AT6" i="2"/>
  <c r="AT502" i="2"/>
  <c r="AT351" i="2"/>
  <c r="AT643" i="2"/>
  <c r="AT564" i="2"/>
  <c r="AT291" i="2"/>
  <c r="AT357" i="2"/>
  <c r="AT637" i="2"/>
  <c r="AT663" i="2"/>
  <c r="AT15" i="2"/>
  <c r="AT42" i="2"/>
  <c r="AT116" i="2"/>
  <c r="AT317" i="2"/>
  <c r="AT292" i="2"/>
  <c r="AT557" i="2"/>
  <c r="AT207" i="2"/>
  <c r="AT682" i="2"/>
  <c r="AT590" i="2"/>
  <c r="AR499" i="2"/>
  <c r="AR376" i="2"/>
  <c r="AR287" i="2"/>
  <c r="AR100" i="2"/>
  <c r="AR410" i="2"/>
  <c r="AR471" i="2"/>
  <c r="AR16" i="2"/>
  <c r="AR407" i="2"/>
  <c r="AR145" i="2"/>
  <c r="AR160" i="2"/>
  <c r="AR17" i="2"/>
  <c r="AR325" i="2"/>
  <c r="AR29" i="2"/>
  <c r="AR33" i="2"/>
  <c r="AR49" i="2"/>
  <c r="AR171" i="2"/>
  <c r="AR271" i="2"/>
  <c r="AR438" i="2"/>
  <c r="AR47" i="2"/>
  <c r="AR633" i="2"/>
  <c r="AR272" i="2"/>
  <c r="AR43" i="2"/>
  <c r="AR136" i="2"/>
  <c r="AR278" i="2"/>
  <c r="AR409" i="2"/>
  <c r="AR84" i="2"/>
  <c r="AR491" i="2"/>
  <c r="AR80" i="2"/>
  <c r="AU707" i="2"/>
  <c r="AU626" i="2"/>
  <c r="AU336" i="2"/>
  <c r="AU418" i="2"/>
  <c r="AU533" i="2"/>
  <c r="AU634" i="2"/>
  <c r="AU631" i="2"/>
  <c r="AU144" i="2"/>
  <c r="AU592" i="2"/>
  <c r="AU442" i="2"/>
  <c r="AU550" i="2"/>
  <c r="AU416" i="2"/>
  <c r="AU462" i="2"/>
  <c r="AU635" i="2"/>
  <c r="AU668" i="2"/>
  <c r="AU368" i="2"/>
  <c r="AU496" i="2"/>
  <c r="AU229" i="2"/>
  <c r="AU157" i="2"/>
  <c r="AU501" i="2"/>
  <c r="AU63" i="2"/>
  <c r="AU581" i="2"/>
  <c r="AU528" i="2"/>
  <c r="AU512" i="2"/>
  <c r="AU26" i="2"/>
  <c r="AU475" i="2"/>
  <c r="AU614" i="2"/>
  <c r="AU297" i="2"/>
  <c r="AU570" i="2"/>
  <c r="AU584" i="2"/>
  <c r="AU81" i="2"/>
  <c r="AU268" i="2"/>
  <c r="AT427" i="2"/>
  <c r="AT541" i="2"/>
  <c r="AT264" i="2"/>
  <c r="AT241" i="2"/>
  <c r="AT566" i="2"/>
  <c r="AT379" i="2"/>
  <c r="AT655" i="2"/>
  <c r="AT696" i="2"/>
  <c r="AT190" i="2"/>
  <c r="AT181" i="2"/>
  <c r="AT8" i="2"/>
  <c r="AT199" i="2"/>
  <c r="AT249" i="2"/>
  <c r="AT469" i="2"/>
  <c r="AT237" i="2"/>
  <c r="AT405" i="2"/>
  <c r="AT572" i="2"/>
  <c r="AT158" i="2"/>
  <c r="AT628" i="2"/>
  <c r="AR398" i="2"/>
  <c r="AR338" i="2"/>
  <c r="AR197" i="2"/>
  <c r="AR318" i="2"/>
  <c r="AR331" i="2"/>
  <c r="AR378" i="2"/>
  <c r="AR140" i="2"/>
  <c r="AR198" i="2"/>
  <c r="AR201" i="2"/>
  <c r="AR461" i="2"/>
  <c r="AR495" i="2"/>
  <c r="AR223" i="2"/>
  <c r="AR647" i="2"/>
  <c r="AR182" i="2"/>
  <c r="AR319" i="2"/>
  <c r="AR517" i="2"/>
  <c r="AR242" i="2"/>
  <c r="AR607" i="2"/>
  <c r="AR339" i="2"/>
  <c r="AR18" i="2"/>
  <c r="AR131" i="2"/>
  <c r="AR535" i="2"/>
  <c r="AR96" i="2"/>
  <c r="AR446" i="2"/>
  <c r="AR270" i="2"/>
  <c r="AR213" i="2"/>
  <c r="AR453" i="2"/>
  <c r="AR130" i="2"/>
  <c r="AR627" i="2"/>
  <c r="AU723" i="2"/>
  <c r="AU674" i="2"/>
  <c r="AU257" i="2"/>
  <c r="AU129" i="2"/>
  <c r="AU687" i="2"/>
  <c r="AU580" i="2"/>
  <c r="AU244" i="2"/>
  <c r="AU679" i="2"/>
  <c r="AU430" i="2"/>
  <c r="AU302" i="2"/>
  <c r="AU312" i="2"/>
  <c r="AU652" i="2"/>
  <c r="AU685" i="2"/>
  <c r="AU369" i="2"/>
  <c r="AU83" i="2"/>
  <c r="AU515" i="2"/>
  <c r="AU583" i="2"/>
  <c r="AU277" i="2"/>
  <c r="AU308" i="2"/>
  <c r="AU155" i="2"/>
  <c r="AU493" i="2"/>
  <c r="AU429" i="2"/>
  <c r="AU591" i="2"/>
  <c r="AU599" i="2"/>
  <c r="AU177" i="2"/>
  <c r="AU531" i="2"/>
  <c r="AU296" i="2"/>
  <c r="AU449" i="2"/>
  <c r="AU2" i="2"/>
  <c r="AT255" i="2"/>
  <c r="AT86" i="2"/>
  <c r="AT516" i="2"/>
  <c r="AT87" i="2"/>
  <c r="AT549" i="2"/>
  <c r="AT612" i="2"/>
  <c r="AT487" i="2"/>
  <c r="AT11" i="2"/>
  <c r="AT251" i="2"/>
  <c r="AT14" i="2"/>
  <c r="AT152" i="2"/>
  <c r="AT334" i="2"/>
  <c r="AT315" i="2"/>
  <c r="AT511" i="2"/>
  <c r="AT78" i="2"/>
  <c r="AT227" i="2"/>
  <c r="AT108" i="2"/>
  <c r="AT69" i="2"/>
  <c r="AT51" i="2"/>
  <c r="AT457" i="2"/>
  <c r="AR626" i="2"/>
  <c r="AR336" i="2"/>
  <c r="AR418" i="2"/>
  <c r="AR533" i="2"/>
  <c r="AR144" i="2"/>
  <c r="AR592" i="2"/>
  <c r="AR368" i="2"/>
  <c r="AR496" i="2"/>
  <c r="AR229" i="2"/>
  <c r="AR63" i="2"/>
  <c r="AR26" i="2"/>
  <c r="AR584" i="2"/>
  <c r="AR81" i="2"/>
  <c r="AR268" i="2"/>
  <c r="AR356" i="2"/>
  <c r="AR448" i="2"/>
  <c r="AR90" i="2"/>
  <c r="AR552" i="2"/>
  <c r="AR4" i="2"/>
  <c r="AR236" i="2"/>
  <c r="AR343" i="2"/>
  <c r="AR68" i="2"/>
  <c r="AR6" i="2"/>
  <c r="AR502" i="2"/>
  <c r="AR351" i="2"/>
  <c r="AR564" i="2"/>
  <c r="AR15" i="2"/>
  <c r="AR42" i="2"/>
  <c r="AR116" i="2"/>
  <c r="AR317" i="2"/>
  <c r="AR292" i="2"/>
  <c r="AR557" i="2"/>
  <c r="AR207" i="2"/>
  <c r="AR682" i="2"/>
  <c r="AU670" i="2"/>
  <c r="AU514" i="2"/>
  <c r="AU603" i="2"/>
  <c r="AU219" i="2"/>
  <c r="AU522" i="2"/>
  <c r="AU250" i="2"/>
  <c r="AU161" i="2"/>
  <c r="AU328" i="2"/>
  <c r="AU383" i="2"/>
  <c r="AU561" i="2"/>
  <c r="AU710" i="2"/>
  <c r="AU210" i="2"/>
  <c r="AU146" i="2"/>
  <c r="AU548" i="2"/>
  <c r="AU303" i="2"/>
  <c r="AU258" i="2"/>
  <c r="AU425" i="2"/>
  <c r="AU455" i="2"/>
  <c r="AU689" i="2"/>
  <c r="AU474" i="2"/>
  <c r="AU57" i="2"/>
  <c r="AU167" i="2"/>
  <c r="AU654" i="2"/>
  <c r="AU610" i="2"/>
  <c r="AU176" i="2"/>
  <c r="AU231" i="2"/>
  <c r="AU65" i="2"/>
  <c r="AR257" i="2"/>
  <c r="AR129" i="2"/>
  <c r="AR244" i="2"/>
  <c r="AR312" i="2"/>
  <c r="AR652" i="2"/>
  <c r="AR515" i="2"/>
  <c r="AR583" i="2"/>
  <c r="AR155" i="2"/>
  <c r="AR493" i="2"/>
  <c r="AR429" i="2"/>
  <c r="AR599" i="2"/>
  <c r="AR177" i="2"/>
  <c r="AR531" i="2"/>
  <c r="AR2" i="2"/>
  <c r="AR327" i="2"/>
  <c r="AR305" i="2"/>
  <c r="AR567" i="2"/>
  <c r="AR480" i="2"/>
  <c r="AR55" i="2"/>
  <c r="AR264" i="2"/>
  <c r="AR241" i="2"/>
  <c r="AR566" i="2"/>
  <c r="AR379" i="2"/>
  <c r="AR655" i="2"/>
  <c r="AR696" i="2"/>
  <c r="AR190" i="2"/>
  <c r="AR181" i="2"/>
  <c r="AR199" i="2"/>
  <c r="AR249" i="2"/>
  <c r="AR405" i="2"/>
  <c r="AR572" i="2"/>
  <c r="AR158" i="2"/>
  <c r="AU699" i="2"/>
  <c r="AU667" i="2"/>
  <c r="AU622" i="2"/>
  <c r="AU525" i="2"/>
  <c r="AU400" i="2"/>
  <c r="AU399" i="2"/>
  <c r="AU519" i="2"/>
  <c r="AU110" i="2"/>
  <c r="AU415" i="2"/>
  <c r="AU673" i="2"/>
  <c r="AU101" i="2"/>
  <c r="AU187" i="2"/>
  <c r="AU426" i="2"/>
  <c r="AU714" i="2"/>
  <c r="AU618" i="2"/>
  <c r="AU728" i="2"/>
  <c r="AU529" i="2"/>
  <c r="AU53" i="2"/>
  <c r="AU611" i="2"/>
  <c r="AU282" i="2"/>
  <c r="AU172" i="2"/>
  <c r="AU656" i="2"/>
  <c r="AU286" i="2"/>
  <c r="AU304" i="2"/>
  <c r="AU48" i="2"/>
  <c r="AU360" i="2"/>
  <c r="AU107" i="2"/>
  <c r="AU13" i="2"/>
  <c r="AU624" i="2"/>
  <c r="AU19" i="2"/>
  <c r="AU680" i="2"/>
  <c r="AU133" i="2"/>
  <c r="AU265" i="2"/>
  <c r="AU104" i="2"/>
  <c r="AU546" i="2"/>
  <c r="AU115" i="2"/>
  <c r="AU79" i="2"/>
  <c r="AU203" i="2"/>
  <c r="AU386" i="2"/>
  <c r="AU353" i="2"/>
  <c r="AU675" i="2"/>
  <c r="AU565" i="2"/>
  <c r="AU149" i="2"/>
  <c r="AU662" i="2"/>
  <c r="AU126" i="2"/>
  <c r="AU285" i="2"/>
  <c r="AU21" i="2"/>
  <c r="AU217" i="2"/>
  <c r="AU262" i="2"/>
  <c r="AU243" i="2"/>
  <c r="AU417" i="2"/>
  <c r="AU106" i="2"/>
  <c r="AU441" i="2"/>
  <c r="AU256" i="2"/>
  <c r="AU391" i="2"/>
  <c r="AU577" i="2"/>
  <c r="AU188" i="2"/>
  <c r="AU3" i="2"/>
  <c r="AU370" i="2"/>
  <c r="AU392" i="2"/>
  <c r="AT234" i="2"/>
  <c r="AT56" i="2"/>
  <c r="AT266" i="2"/>
  <c r="AT616" i="2"/>
  <c r="AT482" i="2"/>
  <c r="AT451" i="2"/>
  <c r="AT505" i="2"/>
  <c r="AT716" i="2"/>
  <c r="AT44" i="2"/>
  <c r="AT215" i="2"/>
  <c r="AT421" i="2"/>
  <c r="AT506" i="2"/>
  <c r="AT520" i="2"/>
  <c r="AT428" i="2"/>
  <c r="AT135" i="2"/>
  <c r="AT73" i="2"/>
  <c r="AT569" i="2"/>
  <c r="AT382" i="2"/>
  <c r="AT537" i="2"/>
  <c r="AR603" i="2"/>
  <c r="AR161" i="2"/>
  <c r="AR328" i="2"/>
  <c r="AR383" i="2"/>
  <c r="AR146" i="2"/>
  <c r="AR57" i="2"/>
  <c r="AR176" i="2"/>
  <c r="AR231" i="2"/>
  <c r="AR65" i="2"/>
  <c r="AR164" i="2"/>
  <c r="AR10" i="2"/>
  <c r="AR246" i="2"/>
  <c r="AR192" i="2"/>
  <c r="AR574" i="2"/>
  <c r="AR40" i="2"/>
  <c r="AR9" i="2"/>
  <c r="AR255" i="2"/>
  <c r="AR86" i="2"/>
  <c r="AR516" i="2"/>
  <c r="AR11" i="2"/>
  <c r="AR14" i="2"/>
  <c r="AR152" i="2"/>
  <c r="AR315" i="2"/>
  <c r="AR511" i="2"/>
  <c r="AR78" i="2"/>
  <c r="AR227" i="2"/>
  <c r="AR108" i="2"/>
  <c r="AR69" i="2"/>
  <c r="AR51" i="2"/>
  <c r="AU678" i="2"/>
  <c r="AU692" i="2"/>
  <c r="AU705" i="2"/>
  <c r="AU298" i="2"/>
  <c r="AU439" i="2"/>
  <c r="AU481" i="2"/>
  <c r="AU478" i="2"/>
  <c r="AU697" i="2"/>
  <c r="AU54" i="2"/>
  <c r="AU585" i="2"/>
  <c r="AU387" i="2"/>
  <c r="AU216" i="2"/>
  <c r="AU127" i="2"/>
  <c r="AU664" i="2"/>
  <c r="AU639" i="2"/>
  <c r="AU470" i="2"/>
  <c r="AU466" i="2"/>
  <c r="AU137" i="2"/>
  <c r="AU504" i="2"/>
  <c r="AU712" i="2"/>
  <c r="AT435" i="2"/>
  <c r="AT568" i="2"/>
  <c r="AT625" i="2"/>
  <c r="AT649" i="2"/>
  <c r="AT524" i="2"/>
  <c r="AT148" i="2"/>
  <c r="AT260" i="2"/>
  <c r="AT393" i="2"/>
  <c r="AT518" i="2"/>
  <c r="AT381" i="2"/>
  <c r="AT324" i="2"/>
  <c r="AT226" i="2"/>
  <c r="AT374" i="2"/>
  <c r="AT412" i="2"/>
  <c r="AT536" i="2"/>
  <c r="AT61" i="2"/>
  <c r="AT443" i="2"/>
  <c r="AT320" i="2"/>
  <c r="AR399" i="2"/>
  <c r="AR110" i="2"/>
  <c r="AR415" i="2"/>
  <c r="AR101" i="2"/>
  <c r="AR187" i="2"/>
  <c r="AR426" i="2"/>
  <c r="AR282" i="2"/>
  <c r="AR172" i="2"/>
  <c r="AR656" i="2"/>
  <c r="AR286" i="2"/>
  <c r="AR304" i="2"/>
  <c r="AR48" i="2"/>
  <c r="AR360" i="2"/>
  <c r="AR107" i="2"/>
  <c r="AR13" i="2"/>
  <c r="AR19" i="2"/>
  <c r="AR133" i="2"/>
  <c r="AR265" i="2"/>
  <c r="AR546" i="2"/>
  <c r="AR115" i="2"/>
  <c r="AR79" i="2"/>
  <c r="AR203" i="2"/>
  <c r="AR386" i="2"/>
  <c r="AR675" i="2"/>
  <c r="AR565" i="2"/>
  <c r="AR149" i="2"/>
  <c r="AR21" i="2"/>
  <c r="AR262" i="2"/>
  <c r="AR243" i="2"/>
  <c r="AR417" i="2"/>
  <c r="AR106" i="2"/>
  <c r="AR441" i="2"/>
  <c r="AR256" i="2"/>
  <c r="AR391" i="2"/>
  <c r="AR577" i="2"/>
  <c r="AR3" i="2"/>
  <c r="AR370" i="2"/>
  <c r="AR392" i="2"/>
  <c r="AU730" i="2"/>
  <c r="AU556" i="2"/>
  <c r="AU636" i="2"/>
  <c r="AU388" i="2"/>
  <c r="AU553" i="2"/>
  <c r="AU659" i="2"/>
  <c r="AU602" i="2"/>
  <c r="AU36" i="2"/>
  <c r="AU245" i="2"/>
  <c r="AU77" i="2"/>
  <c r="AU193" i="2"/>
  <c r="AU301" i="2"/>
  <c r="AU174" i="2"/>
  <c r="AU240" i="2"/>
  <c r="AU124" i="2"/>
  <c r="AU401" i="2"/>
  <c r="AU402" i="2"/>
  <c r="AU452" i="2"/>
  <c r="AU562" i="2"/>
  <c r="AU322" i="2"/>
  <c r="AU283" i="2"/>
  <c r="AU605" i="2"/>
  <c r="AU408" i="2"/>
  <c r="AU695" i="2"/>
  <c r="AU729" i="2"/>
  <c r="AU532" i="2"/>
  <c r="AU204" i="2"/>
  <c r="AU183" i="2"/>
  <c r="AU254" i="2"/>
  <c r="AU5" i="2"/>
  <c r="AU597" i="2"/>
  <c r="AU32" i="2"/>
  <c r="AR298" i="2"/>
  <c r="AR439" i="2"/>
  <c r="AR478" i="2"/>
  <c r="AR54" i="2"/>
  <c r="AR387" i="2"/>
  <c r="AR664" i="2"/>
  <c r="AR137" i="2"/>
  <c r="AR162" i="2"/>
  <c r="AR85" i="2"/>
  <c r="AR534" i="2"/>
  <c r="AR632" i="2"/>
  <c r="AR99" i="2"/>
  <c r="AR23" i="2"/>
  <c r="AR321" i="2"/>
  <c r="AR464" i="2"/>
  <c r="AR295" i="2"/>
  <c r="AR289" i="2"/>
  <c r="AR349" i="2"/>
  <c r="AR394" i="2"/>
  <c r="AR234" i="2"/>
  <c r="AR266" i="2"/>
  <c r="AR616" i="2"/>
  <c r="AR451" i="2"/>
  <c r="AR505" i="2"/>
  <c r="AR44" i="2"/>
  <c r="AR215" i="2"/>
  <c r="AR421" i="2"/>
  <c r="AR569" i="2"/>
  <c r="AU727" i="2"/>
  <c r="AU459" i="2"/>
  <c r="AU586" i="2"/>
  <c r="AU373" i="2"/>
  <c r="AU492" i="2"/>
  <c r="AU211" i="2"/>
  <c r="AU468" i="2"/>
  <c r="AU364" i="2"/>
  <c r="AU350" i="2"/>
  <c r="AU719" i="2"/>
  <c r="AU128" i="2"/>
  <c r="AU551" i="2"/>
  <c r="AU456" i="2"/>
  <c r="AU479" i="2"/>
  <c r="AU604" i="2"/>
  <c r="AU221" i="2"/>
  <c r="AU540" i="2"/>
  <c r="AU72" i="2"/>
  <c r="AU82" i="2"/>
  <c r="AU103" i="2"/>
  <c r="AU37" i="2"/>
  <c r="AU92" i="2"/>
  <c r="AU141" i="2"/>
  <c r="AU22" i="2"/>
  <c r="AU404" i="2"/>
  <c r="AU20" i="2"/>
  <c r="AU646" i="2"/>
  <c r="AU173" i="2"/>
  <c r="AU648" i="2"/>
  <c r="AU134" i="2"/>
  <c r="AU76" i="2"/>
  <c r="AU641" i="2"/>
  <c r="AT342" i="2"/>
  <c r="AT508" i="2"/>
  <c r="AT67" i="2"/>
  <c r="AT445" i="2"/>
  <c r="AT35" i="2"/>
  <c r="AT538" i="2"/>
  <c r="AT658" i="2"/>
  <c r="AT513" i="2"/>
  <c r="AT180" i="2"/>
  <c r="AT530" i="2"/>
  <c r="AT98" i="2"/>
  <c r="AT489" i="2"/>
  <c r="AT71" i="2"/>
  <c r="AT306" i="2"/>
  <c r="AT403" i="2"/>
  <c r="AT118" i="2"/>
  <c r="AT293" i="2"/>
  <c r="AT500" i="2"/>
  <c r="AT645" i="2"/>
  <c r="AT38" i="2"/>
  <c r="AT422" i="2"/>
  <c r="AR174" i="2"/>
  <c r="AR124" i="2"/>
  <c r="AR401" i="2"/>
  <c r="AR402" i="2"/>
  <c r="AR183" i="2"/>
  <c r="AR5" i="2"/>
  <c r="AR597" i="2"/>
  <c r="AR32" i="2"/>
  <c r="AR333" i="2"/>
  <c r="AR156" i="2"/>
  <c r="AR119" i="2"/>
  <c r="AR310" i="2"/>
  <c r="AR454" i="2"/>
  <c r="AR12" i="2"/>
  <c r="AR70" i="2"/>
  <c r="AR568" i="2"/>
  <c r="AR148" i="2"/>
  <c r="AR260" i="2"/>
  <c r="AR393" i="2"/>
  <c r="AR324" i="2"/>
  <c r="AR226" i="2"/>
  <c r="AR374" i="2"/>
  <c r="AR412" i="2"/>
  <c r="AR536" i="2"/>
  <c r="AR443" i="2"/>
  <c r="AR320" i="2"/>
  <c r="AU720" i="2"/>
  <c r="AU676" i="2"/>
  <c r="AU594" i="2"/>
  <c r="AU681" i="2"/>
  <c r="AU97" i="2"/>
  <c r="AU503" i="2"/>
  <c r="AU406" i="2"/>
  <c r="AU235" i="2"/>
  <c r="AU132" i="2"/>
  <c r="AU726" i="2"/>
  <c r="AU377" i="2"/>
  <c r="AU725" i="2"/>
  <c r="AU630" i="2"/>
  <c r="AU671" i="2"/>
  <c r="AU25" i="2"/>
  <c r="AU722" i="2"/>
  <c r="AU543" i="2"/>
  <c r="AU28" i="2"/>
  <c r="AU434" i="2"/>
  <c r="AU563" i="2"/>
  <c r="AU547" i="2"/>
  <c r="AU7" i="2"/>
  <c r="AU290" i="2"/>
  <c r="AU582" i="2"/>
  <c r="AU539" i="2"/>
  <c r="AU195" i="2"/>
  <c r="AU60" i="2"/>
  <c r="AU239" i="2"/>
  <c r="AU601" i="2"/>
  <c r="AU162" i="2"/>
  <c r="AU85" i="2"/>
  <c r="AU534" i="2"/>
  <c r="AU704" i="2"/>
  <c r="AU632" i="2"/>
  <c r="AU397" i="2"/>
  <c r="AU99" i="2"/>
  <c r="AU23" i="2"/>
  <c r="AU321" i="2"/>
  <c r="AU58" i="2"/>
  <c r="AU651" i="2"/>
  <c r="AU464" i="2"/>
  <c r="AU30" i="2"/>
  <c r="AU711" i="2"/>
  <c r="AU238" i="2"/>
  <c r="AU295" i="2"/>
  <c r="AU555" i="2"/>
  <c r="AU289" i="2"/>
  <c r="AU349" i="2"/>
  <c r="AU587" i="2"/>
  <c r="AU394" i="2"/>
  <c r="AU389" i="2"/>
  <c r="AU234" i="2"/>
  <c r="AU56" i="2"/>
  <c r="AU266" i="2"/>
  <c r="AU616" i="2"/>
  <c r="AU482" i="2"/>
  <c r="AU451" i="2"/>
  <c r="AU505" i="2"/>
  <c r="AU716" i="2"/>
  <c r="AU44" i="2"/>
  <c r="AU215" i="2"/>
  <c r="AU421" i="2"/>
  <c r="AU506" i="2"/>
  <c r="AU520" i="2"/>
  <c r="AU428" i="2"/>
  <c r="AU135" i="2"/>
  <c r="AU73" i="2"/>
  <c r="AU569" i="2"/>
  <c r="AU382" i="2"/>
  <c r="AU537" i="2"/>
  <c r="AU179" i="2"/>
  <c r="AU333" i="2"/>
  <c r="AU156" i="2"/>
  <c r="AU119" i="2"/>
  <c r="AU509" i="2"/>
  <c r="AU62" i="2"/>
  <c r="AU310" i="2"/>
  <c r="AU454" i="2"/>
  <c r="AU384" i="2"/>
  <c r="AU12" i="2"/>
  <c r="AU70" i="2"/>
  <c r="AU435" i="2"/>
  <c r="AU568" i="2"/>
  <c r="AU625" i="2"/>
  <c r="AU649" i="2"/>
  <c r="AU524" i="2"/>
  <c r="AU148" i="2"/>
  <c r="AU260" i="2"/>
  <c r="AU393" i="2"/>
  <c r="AU518" i="2"/>
  <c r="AU381" i="2"/>
  <c r="AU324" i="2"/>
  <c r="AU226" i="2"/>
  <c r="AU374" i="2"/>
  <c r="AU412" i="2"/>
  <c r="AU536" i="2"/>
  <c r="AU61" i="2"/>
  <c r="AU443" i="2"/>
  <c r="AU320" i="2"/>
  <c r="AU275" i="2"/>
  <c r="AU139" i="2"/>
  <c r="AU395" i="2"/>
  <c r="AU209" i="2"/>
  <c r="AU665" i="2"/>
  <c r="AU423" i="2"/>
  <c r="AU414" i="2"/>
  <c r="AU348" i="2"/>
  <c r="AU273" i="2"/>
  <c r="AU450" i="2"/>
  <c r="AU355" i="2"/>
  <c r="AU483" i="2"/>
  <c r="AU24" i="2"/>
  <c r="AU200" i="2"/>
  <c r="AU560" i="2"/>
  <c r="AU507" i="2"/>
  <c r="AU147" i="2"/>
  <c r="AU279" i="2"/>
  <c r="AU208" i="2"/>
  <c r="AU362" i="2"/>
  <c r="AU313" i="2"/>
  <c r="AU232" i="2"/>
  <c r="AU613" i="2"/>
  <c r="AU473" i="2"/>
  <c r="AU498" i="2"/>
  <c r="AU385" i="2"/>
  <c r="AU371" i="2"/>
  <c r="AU660" i="2"/>
  <c r="AU526" i="2"/>
  <c r="AU476" i="2"/>
  <c r="AU154" i="2"/>
  <c r="AU186" i="2"/>
  <c r="AU75" i="2"/>
  <c r="AU165" i="2"/>
  <c r="AU153" i="2"/>
  <c r="AU225" i="2"/>
  <c r="AU433" i="2"/>
  <c r="AU95" i="2"/>
  <c r="AU432" i="2"/>
  <c r="AU706" i="2"/>
  <c r="AU342" i="2"/>
  <c r="AU508" i="2"/>
  <c r="AU67" i="2"/>
  <c r="AU445" i="2"/>
  <c r="AU35" i="2"/>
  <c r="AU538" i="2"/>
  <c r="AU658" i="2"/>
  <c r="AU513" i="2"/>
  <c r="AU180" i="2"/>
  <c r="AU530" i="2"/>
  <c r="AU98" i="2"/>
  <c r="AU489" i="2"/>
  <c r="AU71" i="2"/>
  <c r="AU306" i="2"/>
  <c r="AU403" i="2"/>
  <c r="AU118" i="2"/>
  <c r="AU293" i="2"/>
  <c r="AU500" i="2"/>
  <c r="AU645" i="2"/>
  <c r="AU38" i="2"/>
  <c r="AU422" i="2"/>
  <c r="AU510" i="2"/>
  <c r="AU233" i="2"/>
  <c r="AU314" i="2"/>
  <c r="AU337" i="2"/>
  <c r="AU252" i="2"/>
  <c r="AU212" i="2"/>
  <c r="AU497" i="2"/>
  <c r="AU366" i="2"/>
  <c r="AU222" i="2"/>
  <c r="AU620" i="2"/>
  <c r="AU105" i="2"/>
  <c r="AU688" i="2"/>
  <c r="AU573" i="2"/>
  <c r="AU465" i="2"/>
  <c r="AU113" i="2"/>
  <c r="AU91" i="2"/>
  <c r="AU284" i="2"/>
  <c r="AU170" i="2"/>
  <c r="AU267" i="2"/>
  <c r="AU191" i="2"/>
  <c r="AU323" i="2"/>
  <c r="AU363" i="2"/>
  <c r="AU276" i="2"/>
  <c r="AU94" i="2"/>
  <c r="AU102" i="2"/>
  <c r="AU684" i="2"/>
  <c r="AU112" i="2"/>
  <c r="AU114" i="2"/>
  <c r="AU88" i="2"/>
  <c r="AU202" i="2"/>
  <c r="AU588" i="2"/>
  <c r="AU486" i="2"/>
  <c r="AU420" i="2"/>
  <c r="AU527" i="2"/>
  <c r="AU380" i="2"/>
  <c r="AU396" i="2"/>
  <c r="AU316" i="2"/>
  <c r="AU52" i="2"/>
  <c r="AU259" i="2"/>
  <c r="AU168" i="2"/>
  <c r="AU109" i="2"/>
  <c r="AU288" i="2"/>
  <c r="AU593" i="2"/>
  <c r="AU184" i="2"/>
  <c r="AU120" i="2"/>
  <c r="AU151" i="2"/>
  <c r="AU307" i="2"/>
  <c r="AU214" i="2"/>
  <c r="AU521" i="2"/>
  <c r="AU281" i="2"/>
  <c r="AU490" i="2"/>
  <c r="AU609" i="2"/>
  <c r="AU169" i="2"/>
  <c r="AU367" i="2"/>
  <c r="AU45" i="2"/>
  <c r="AU554" i="2"/>
  <c r="AU253" i="2"/>
  <c r="AU413" i="2"/>
  <c r="AU39" i="2"/>
  <c r="AU545" i="2"/>
  <c r="AU224" i="2"/>
  <c r="AU218" i="2"/>
  <c r="AU411" i="2"/>
  <c r="AU340" i="2"/>
  <c r="AU59" i="2"/>
  <c r="AU64" i="2"/>
  <c r="AU166" i="2"/>
  <c r="AU347" i="2"/>
  <c r="AU332" i="2"/>
  <c r="AU138" i="2"/>
  <c r="AU326" i="2"/>
  <c r="AU309" i="2"/>
  <c r="AU330" i="2"/>
  <c r="AU335" i="2"/>
  <c r="AU16" i="2"/>
  <c r="AU713" i="2"/>
  <c r="AU419" i="2"/>
  <c r="AU407" i="2"/>
  <c r="AU145" i="2"/>
  <c r="AU46" i="2"/>
  <c r="AU263" i="2"/>
  <c r="AU160" i="2"/>
  <c r="AU248" i="2"/>
  <c r="AU17" i="2"/>
  <c r="AU488" i="2"/>
  <c r="AU595" i="2"/>
  <c r="AU544" i="2"/>
  <c r="AU325" i="2"/>
  <c r="AU542" i="2"/>
  <c r="AU29" i="2"/>
  <c r="AU299" i="2"/>
  <c r="AU33" i="2"/>
  <c r="AU365" i="2"/>
  <c r="AU458" i="2"/>
  <c r="AU698" i="2"/>
  <c r="AU49" i="2"/>
  <c r="AU171" i="2"/>
  <c r="AU271" i="2"/>
  <c r="AU438" i="2"/>
  <c r="AU47" i="2"/>
  <c r="AU650" i="2"/>
  <c r="AU633" i="2"/>
  <c r="AU640" i="2"/>
  <c r="AU121" i="2"/>
  <c r="AU272" i="2"/>
  <c r="AU683" i="2"/>
  <c r="AU43" i="2"/>
  <c r="AU189" i="2"/>
  <c r="AU617" i="2"/>
  <c r="AU136" i="2"/>
  <c r="AU431" i="2"/>
  <c r="AU278" i="2"/>
  <c r="AU409" i="2"/>
  <c r="AU84" i="2"/>
  <c r="AU230" i="2"/>
  <c r="AU491" i="2"/>
  <c r="AU80" i="2"/>
  <c r="AU517" i="2"/>
  <c r="AU677" i="2"/>
  <c r="AU242" i="2"/>
  <c r="AU607" i="2"/>
  <c r="AU339" i="2"/>
  <c r="AU436" i="2"/>
  <c r="AU18" i="2"/>
  <c r="AU74" i="2"/>
  <c r="AU261" i="2"/>
  <c r="AU341" i="2"/>
  <c r="AU494" i="2"/>
  <c r="AU523" i="2"/>
  <c r="AU131" i="2"/>
  <c r="AU280" i="2"/>
  <c r="AU535" i="2"/>
  <c r="AU354" i="2"/>
  <c r="AU344" i="2"/>
  <c r="AU657" i="2"/>
  <c r="AU27" i="2"/>
  <c r="AU269" i="2"/>
  <c r="AU96" i="2"/>
  <c r="AU446" i="2"/>
  <c r="AU270" i="2"/>
  <c r="AU213" i="2"/>
  <c r="AU453" i="2"/>
  <c r="AU194" i="2"/>
  <c r="AU619" i="2"/>
  <c r="AU130" i="2"/>
  <c r="AU627" i="2"/>
  <c r="AU356" i="2"/>
  <c r="AU448" i="2"/>
  <c r="AU90" i="2"/>
  <c r="AU552" i="2"/>
  <c r="AU4" i="2"/>
  <c r="AU236" i="2"/>
  <c r="AU343" i="2"/>
  <c r="AU68" i="2"/>
  <c r="AU345" i="2"/>
  <c r="AU484" i="2"/>
  <c r="AU196" i="2"/>
  <c r="AU6" i="2"/>
  <c r="AU502" i="2"/>
  <c r="AU351" i="2"/>
  <c r="AU643" i="2"/>
  <c r="AU564" i="2"/>
  <c r="AU291" i="2"/>
  <c r="AU357" i="2"/>
  <c r="AU637" i="2"/>
  <c r="AU663" i="2"/>
  <c r="AU15" i="2"/>
  <c r="AU42" i="2"/>
  <c r="AU116" i="2"/>
  <c r="AU317" i="2"/>
  <c r="AU292" i="2"/>
  <c r="AU557" i="2"/>
  <c r="AU207" i="2"/>
  <c r="AU682" i="2"/>
  <c r="AU590" i="2"/>
  <c r="AU247" i="2"/>
  <c r="AU159" i="2"/>
  <c r="AU150" i="2"/>
  <c r="AU571" i="2"/>
  <c r="AU327" i="2"/>
  <c r="AU305" i="2"/>
  <c r="AU567" i="2"/>
  <c r="AU463" i="2"/>
  <c r="AU375" i="2"/>
  <c r="AU480" i="2"/>
  <c r="AU575" i="2"/>
  <c r="AU55" i="2"/>
  <c r="AU702" i="2"/>
  <c r="AU427" i="2"/>
  <c r="AU541" i="2"/>
  <c r="AU264" i="2"/>
  <c r="AU241" i="2"/>
  <c r="AU566" i="2"/>
  <c r="AU379" i="2"/>
  <c r="AU655" i="2"/>
  <c r="AU696" i="2"/>
  <c r="AU190" i="2"/>
  <c r="AU181" i="2"/>
  <c r="AU8" i="2"/>
  <c r="AU199" i="2"/>
  <c r="AU249" i="2"/>
  <c r="AU469" i="2"/>
  <c r="AU237" i="2"/>
  <c r="AU405" i="2"/>
  <c r="AU572" i="2"/>
  <c r="AU158" i="2"/>
  <c r="AU628" i="2"/>
  <c r="AU164" i="2"/>
  <c r="AU596" i="2"/>
  <c r="AU444" i="2"/>
  <c r="AU10" i="2"/>
  <c r="AU246" i="2"/>
  <c r="AU192" i="2"/>
  <c r="AU574" i="2"/>
  <c r="AU390" i="2"/>
  <c r="AU686" i="2"/>
  <c r="AU111" i="2"/>
  <c r="AU352" i="2"/>
  <c r="AU40" i="2"/>
  <c r="AU9" i="2"/>
  <c r="AU255" i="2"/>
  <c r="AU86" i="2"/>
  <c r="AU516" i="2"/>
  <c r="AU87" i="2"/>
  <c r="AU549" i="2"/>
  <c r="AU612" i="2"/>
  <c r="AU487" i="2"/>
  <c r="AU11" i="2"/>
  <c r="AU251" i="2"/>
  <c r="AU14" i="2"/>
  <c r="AU152" i="2"/>
  <c r="AU334" i="2"/>
  <c r="AU315" i="2"/>
  <c r="AU511" i="2"/>
  <c r="AU78" i="2"/>
  <c r="AU227" i="2"/>
  <c r="AU108" i="2"/>
  <c r="AU69" i="2"/>
  <c r="AU51" i="2"/>
  <c r="AU457" i="2"/>
  <c r="AV175" i="2" l="1"/>
  <c r="AV142" i="2"/>
  <c r="AV123" i="2"/>
  <c r="AV709" i="2"/>
  <c r="AV361" i="2"/>
  <c r="Y20" i="3"/>
  <c r="AV163" i="2"/>
  <c r="Y18" i="3"/>
  <c r="Y36" i="3"/>
  <c r="W115" i="3"/>
  <c r="Y86" i="3"/>
  <c r="W58" i="3"/>
  <c r="Y10" i="3"/>
  <c r="Y48" i="3"/>
  <c r="W103" i="3"/>
  <c r="Y92" i="3"/>
  <c r="W40" i="3"/>
  <c r="Y65" i="3"/>
  <c r="Y113" i="3"/>
  <c r="W28" i="3"/>
  <c r="W59" i="3"/>
  <c r="W53" i="3"/>
  <c r="W52" i="3"/>
  <c r="Y90" i="3"/>
  <c r="W110" i="3"/>
  <c r="Y12" i="3"/>
  <c r="Y44" i="3"/>
  <c r="Y46" i="3"/>
  <c r="Y69" i="3"/>
  <c r="W61" i="3"/>
  <c r="W49" i="3"/>
  <c r="W100" i="3"/>
  <c r="Y76" i="3"/>
  <c r="W43" i="3"/>
  <c r="Y40" i="3"/>
  <c r="Y84" i="3"/>
  <c r="W42" i="3"/>
  <c r="Y116" i="3"/>
  <c r="W19" i="3"/>
  <c r="Y14" i="3"/>
  <c r="W67" i="3"/>
  <c r="W57" i="3"/>
  <c r="Y71" i="3"/>
  <c r="W72" i="3"/>
  <c r="Y110" i="3"/>
  <c r="W87" i="3"/>
  <c r="W44" i="3"/>
  <c r="Y38" i="3"/>
  <c r="Y7" i="3"/>
  <c r="Y106" i="3"/>
  <c r="Y81" i="3"/>
  <c r="Y13" i="3"/>
  <c r="Y121" i="3"/>
  <c r="W114" i="3"/>
  <c r="W2" i="3"/>
  <c r="Y62" i="3"/>
  <c r="Y80" i="3"/>
  <c r="Y60" i="3"/>
  <c r="W11" i="3"/>
  <c r="W62" i="3"/>
  <c r="Y119" i="3"/>
  <c r="W36" i="3"/>
  <c r="W17" i="3"/>
  <c r="W102" i="3"/>
  <c r="Y8" i="3"/>
  <c r="Y97" i="3"/>
  <c r="Y114" i="3"/>
  <c r="W94" i="3"/>
  <c r="Y104" i="3"/>
  <c r="W34" i="3"/>
  <c r="W97" i="3"/>
  <c r="Y53" i="3"/>
  <c r="Y32" i="3"/>
  <c r="Y29" i="3"/>
  <c r="Y117" i="3"/>
  <c r="W83" i="3"/>
  <c r="W6" i="3"/>
  <c r="W118" i="3"/>
  <c r="W47" i="3"/>
  <c r="W27" i="3"/>
  <c r="W81" i="3"/>
  <c r="W90" i="3"/>
  <c r="W120" i="3"/>
  <c r="W108" i="3"/>
  <c r="W55" i="3"/>
  <c r="Y30" i="3"/>
  <c r="W51" i="3"/>
  <c r="Y34" i="3"/>
  <c r="Y33" i="3"/>
  <c r="Y83" i="3"/>
  <c r="Y103" i="3"/>
  <c r="Y101" i="3"/>
  <c r="W12" i="3"/>
  <c r="W15" i="3"/>
  <c r="W23" i="3"/>
  <c r="Y41" i="3"/>
  <c r="Y63" i="3"/>
  <c r="W8" i="3"/>
  <c r="Y66" i="3"/>
  <c r="W75" i="3"/>
  <c r="W86" i="3"/>
  <c r="W82" i="3"/>
  <c r="Y2" i="3"/>
  <c r="Y6" i="3"/>
  <c r="W38" i="3"/>
  <c r="Y50" i="3"/>
  <c r="Y73" i="3"/>
  <c r="Y100" i="3"/>
  <c r="W29" i="3"/>
  <c r="Y105" i="3"/>
  <c r="Y109" i="3"/>
  <c r="W31" i="3"/>
  <c r="Y31" i="3"/>
  <c r="Y19" i="3"/>
  <c r="W35" i="3"/>
  <c r="Y51" i="3"/>
  <c r="Y24" i="3"/>
  <c r="W22" i="3"/>
  <c r="W99" i="3"/>
  <c r="W21" i="3"/>
  <c r="W63" i="3"/>
  <c r="Y88" i="3"/>
  <c r="W65" i="3"/>
  <c r="W56" i="3"/>
  <c r="Y25" i="3"/>
  <c r="W54" i="3"/>
  <c r="Y75" i="3"/>
  <c r="Y112" i="3"/>
  <c r="W77" i="3"/>
  <c r="Y72" i="3"/>
  <c r="W95" i="3"/>
  <c r="W111" i="3"/>
  <c r="W48" i="3"/>
  <c r="W79" i="3"/>
  <c r="W98" i="3"/>
  <c r="Y74" i="3"/>
  <c r="W46" i="3"/>
  <c r="Y27" i="3"/>
  <c r="Y108" i="3"/>
  <c r="Y5" i="3"/>
  <c r="W106" i="3"/>
  <c r="W91" i="3"/>
  <c r="W9" i="3"/>
  <c r="Y96" i="3"/>
  <c r="W80" i="3"/>
  <c r="Y54" i="3"/>
  <c r="W74" i="3"/>
  <c r="Y115" i="3"/>
  <c r="W25" i="3"/>
  <c r="W92" i="3"/>
  <c r="W113" i="3"/>
  <c r="Y59" i="3"/>
  <c r="W70" i="3"/>
  <c r="Y70" i="3"/>
  <c r="Y52" i="3"/>
  <c r="Y98" i="3"/>
  <c r="W66" i="3"/>
  <c r="W105" i="3"/>
  <c r="W45" i="3"/>
  <c r="W13" i="3"/>
  <c r="Y78" i="3"/>
  <c r="W104" i="3"/>
  <c r="Y15" i="3"/>
  <c r="Y79" i="3"/>
  <c r="W5" i="3"/>
  <c r="Y102" i="3"/>
  <c r="W30" i="3"/>
  <c r="Y4" i="3"/>
  <c r="Y94" i="3"/>
  <c r="Y77" i="3"/>
  <c r="W33" i="3"/>
  <c r="Y39" i="3"/>
  <c r="W96" i="3"/>
  <c r="Y21" i="3"/>
  <c r="Y95" i="3"/>
  <c r="W24" i="3"/>
  <c r="Y58" i="3"/>
  <c r="W84" i="3"/>
  <c r="W116" i="3"/>
  <c r="W14" i="3"/>
  <c r="Y57" i="3"/>
  <c r="W37" i="3"/>
  <c r="Y68" i="3"/>
  <c r="W68" i="3"/>
  <c r="Y47" i="3"/>
  <c r="W16" i="3"/>
  <c r="Y89" i="3"/>
  <c r="W101" i="3"/>
  <c r="W26" i="3"/>
  <c r="Y22" i="3"/>
  <c r="Y3" i="3"/>
  <c r="Y99" i="3"/>
  <c r="W32" i="3"/>
  <c r="Y9" i="3"/>
  <c r="W76" i="3"/>
  <c r="Y49" i="3"/>
  <c r="Y87" i="3"/>
  <c r="W64" i="3"/>
  <c r="W89" i="3"/>
  <c r="W73" i="3"/>
  <c r="W18" i="3"/>
  <c r="Y118" i="3"/>
  <c r="W7" i="3"/>
  <c r="W60" i="3"/>
  <c r="Y11" i="3"/>
  <c r="Y42" i="3"/>
  <c r="W119" i="3"/>
  <c r="Y17" i="3"/>
  <c r="W71" i="3"/>
  <c r="Y26" i="3"/>
  <c r="Y61" i="3"/>
  <c r="W69" i="3"/>
  <c r="W112" i="3"/>
  <c r="Y107" i="3"/>
  <c r="W85" i="3"/>
  <c r="Y93" i="3"/>
  <c r="W121" i="3"/>
  <c r="Y23" i="3"/>
  <c r="Y16" i="3"/>
  <c r="W109" i="3"/>
  <c r="W93" i="3"/>
  <c r="W50" i="3"/>
  <c r="W20" i="3"/>
  <c r="Y55" i="3"/>
  <c r="W4" i="3"/>
  <c r="Y37" i="3"/>
  <c r="Y56" i="3"/>
  <c r="Y91" i="3"/>
  <c r="W88" i="3"/>
  <c r="Y67" i="3"/>
  <c r="Y28" i="3"/>
  <c r="Y120" i="3"/>
  <c r="W78" i="3"/>
  <c r="W39" i="3"/>
  <c r="Y45" i="3"/>
  <c r="Y64" i="3"/>
  <c r="Y82" i="3"/>
  <c r="W3" i="3"/>
  <c r="W41" i="3"/>
  <c r="Y43" i="3"/>
  <c r="Y85" i="3"/>
  <c r="W10" i="3"/>
  <c r="Y35" i="3"/>
  <c r="W107" i="3"/>
  <c r="Y111" i="3"/>
  <c r="W117" i="3"/>
  <c r="AV672" i="2"/>
  <c r="AV292" i="2"/>
  <c r="AV502" i="2"/>
  <c r="AV96" i="2"/>
  <c r="AV347" i="2"/>
  <c r="AV554" i="2"/>
  <c r="AV684" i="2"/>
  <c r="AV465" i="2"/>
  <c r="AV233" i="2"/>
  <c r="AV500" i="2"/>
  <c r="AV538" i="2"/>
  <c r="AV165" i="2"/>
  <c r="AV362" i="2"/>
  <c r="AV348" i="2"/>
  <c r="AV412" i="2"/>
  <c r="AV568" i="2"/>
  <c r="AV179" i="2"/>
  <c r="AV78" i="2"/>
  <c r="AV387" i="2"/>
  <c r="AV81" i="2"/>
  <c r="AV157" i="2"/>
  <c r="AV257" i="2"/>
  <c r="AV674" i="2"/>
  <c r="AV723" i="2"/>
  <c r="AV176" i="2"/>
  <c r="AV368" i="2"/>
  <c r="AV418" i="2"/>
  <c r="AV182" i="2"/>
  <c r="AV378" i="2"/>
  <c r="AV548" i="2"/>
  <c r="AV188" i="2"/>
  <c r="AV52" i="2"/>
  <c r="AV122" i="2"/>
  <c r="AV321" i="2"/>
  <c r="AV673" i="2"/>
  <c r="AV244" i="2"/>
  <c r="AV178" i="2"/>
  <c r="AV602" i="2"/>
  <c r="AV705" i="2"/>
  <c r="AV670" i="2"/>
  <c r="AV239" i="2"/>
  <c r="AV722" i="2"/>
  <c r="AV92" i="2"/>
  <c r="AV719" i="2"/>
  <c r="AV408" i="2"/>
  <c r="AV193" i="2"/>
  <c r="AV466" i="2"/>
  <c r="AV590" i="2"/>
  <c r="AV291" i="2"/>
  <c r="AV4" i="2"/>
  <c r="AV26" i="2"/>
  <c r="AV453" i="2"/>
  <c r="AV131" i="2"/>
  <c r="AV309" i="2"/>
  <c r="AV545" i="2"/>
  <c r="AV214" i="2"/>
  <c r="AV202" i="2"/>
  <c r="AV170" i="2"/>
  <c r="AV212" i="2"/>
  <c r="AV530" i="2"/>
  <c r="AV95" i="2"/>
  <c r="AV473" i="2"/>
  <c r="AV483" i="2"/>
  <c r="AV641" i="2"/>
  <c r="AV320" i="2"/>
  <c r="AV148" i="2"/>
  <c r="AV509" i="2"/>
  <c r="AV51" i="2"/>
  <c r="AV185" i="2"/>
  <c r="AV289" i="2"/>
  <c r="AV286" i="2"/>
  <c r="AV247" i="2"/>
  <c r="AV167" i="2"/>
  <c r="AV416" i="2"/>
  <c r="AV440" i="2"/>
  <c r="AV495" i="2"/>
  <c r="AV318" i="2"/>
  <c r="AV528" i="2"/>
  <c r="AV107" i="2"/>
  <c r="AV599" i="2"/>
  <c r="AV79" i="2"/>
  <c r="AV151" i="2"/>
  <c r="AV527" i="2"/>
  <c r="AV372" i="2"/>
  <c r="AV692" i="2"/>
  <c r="AV34" i="2"/>
  <c r="AV653" i="2"/>
  <c r="AV135" i="2"/>
  <c r="AV582" i="2"/>
  <c r="AV421" i="2"/>
  <c r="AV72" i="2"/>
  <c r="AV211" i="2"/>
  <c r="AV587" i="2"/>
  <c r="AV48" i="2"/>
  <c r="AV562" i="2"/>
  <c r="AV370" i="2"/>
  <c r="AV577" i="2"/>
  <c r="AV251" i="2"/>
  <c r="AV607" i="2"/>
  <c r="AV682" i="2"/>
  <c r="AV564" i="2"/>
  <c r="AV552" i="2"/>
  <c r="AV512" i="2"/>
  <c r="AV213" i="2"/>
  <c r="AV278" i="2"/>
  <c r="AV47" i="2"/>
  <c r="AV325" i="2"/>
  <c r="AV713" i="2"/>
  <c r="AV326" i="2"/>
  <c r="AV39" i="2"/>
  <c r="AV307" i="2"/>
  <c r="AV88" i="2"/>
  <c r="AV284" i="2"/>
  <c r="AV252" i="2"/>
  <c r="AV358" i="2"/>
  <c r="AV422" i="2"/>
  <c r="AV180" i="2"/>
  <c r="AV433" i="2"/>
  <c r="AV613" i="2"/>
  <c r="AV355" i="2"/>
  <c r="AV76" i="2"/>
  <c r="AV443" i="2"/>
  <c r="AV524" i="2"/>
  <c r="AV119" i="2"/>
  <c r="AV69" i="2"/>
  <c r="AV661" i="2"/>
  <c r="AV437" i="2"/>
  <c r="AV651" i="2"/>
  <c r="AV618" i="2"/>
  <c r="AV493" i="2"/>
  <c r="AV316" i="2"/>
  <c r="AV715" i="2"/>
  <c r="AV85" i="2"/>
  <c r="AV699" i="2"/>
  <c r="AV41" i="2"/>
  <c r="AV206" i="2"/>
  <c r="AV636" i="2"/>
  <c r="AV60" i="2"/>
  <c r="AV25" i="2"/>
  <c r="AV37" i="2"/>
  <c r="AV350" i="2"/>
  <c r="AV537" i="2"/>
  <c r="AV262" i="2"/>
  <c r="AV249" i="2"/>
  <c r="AV605" i="2"/>
  <c r="AV77" i="2"/>
  <c r="AV585" i="2"/>
  <c r="AV243" i="2"/>
  <c r="AV181" i="2"/>
  <c r="AV237" i="2"/>
  <c r="AV11" i="2"/>
  <c r="AV686" i="2"/>
  <c r="AV610" i="2"/>
  <c r="AV668" i="2"/>
  <c r="AV336" i="2"/>
  <c r="AV242" i="2"/>
  <c r="AV647" i="2"/>
  <c r="AV331" i="2"/>
  <c r="AV219" i="2"/>
  <c r="AV50" i="2"/>
  <c r="AV388" i="2"/>
  <c r="AV328" i="2"/>
  <c r="AV207" i="2"/>
  <c r="AV643" i="2"/>
  <c r="AV90" i="2"/>
  <c r="AV270" i="2"/>
  <c r="AV431" i="2"/>
  <c r="AV438" i="2"/>
  <c r="AV544" i="2"/>
  <c r="AV16" i="2"/>
  <c r="AV138" i="2"/>
  <c r="AV413" i="2"/>
  <c r="AV114" i="2"/>
  <c r="AV91" i="2"/>
  <c r="AV337" i="2"/>
  <c r="AV38" i="2"/>
  <c r="AV513" i="2"/>
  <c r="AV225" i="2"/>
  <c r="AV232" i="2"/>
  <c r="AV450" i="2"/>
  <c r="AV134" i="2"/>
  <c r="AV61" i="2"/>
  <c r="AV649" i="2"/>
  <c r="AV156" i="2"/>
  <c r="AV108" i="2"/>
  <c r="AV274" i="2"/>
  <c r="AV666" i="2"/>
  <c r="AV632" i="2"/>
  <c r="AV519" i="2"/>
  <c r="AV312" i="2"/>
  <c r="AV396" i="2"/>
  <c r="AV93" i="2"/>
  <c r="AV639" i="2"/>
  <c r="AV522" i="2"/>
  <c r="AV621" i="2"/>
  <c r="AV424" i="2"/>
  <c r="AV195" i="2"/>
  <c r="AV671" i="2"/>
  <c r="AV256" i="2"/>
  <c r="AV103" i="2"/>
  <c r="AV364" i="2"/>
  <c r="AV506" i="2"/>
  <c r="AV675" i="2"/>
  <c r="AV264" i="2"/>
  <c r="AV283" i="2"/>
  <c r="AV245" i="2"/>
  <c r="AV678" i="2"/>
  <c r="AV520" i="2"/>
  <c r="AV565" i="2"/>
  <c r="AV427" i="2"/>
  <c r="AV391" i="2"/>
  <c r="AV702" i="2"/>
  <c r="AV487" i="2"/>
  <c r="AV390" i="2"/>
  <c r="AV654" i="2"/>
  <c r="AV635" i="2"/>
  <c r="AV626" i="2"/>
  <c r="AV677" i="2"/>
  <c r="AV223" i="2"/>
  <c r="AV205" i="2"/>
  <c r="AV111" i="2"/>
  <c r="AV557" i="2"/>
  <c r="AV351" i="2"/>
  <c r="AV448" i="2"/>
  <c r="AV581" i="2"/>
  <c r="AV446" i="2"/>
  <c r="AV136" i="2"/>
  <c r="AV271" i="2"/>
  <c r="AV595" i="2"/>
  <c r="AV332" i="2"/>
  <c r="AV253" i="2"/>
  <c r="AV112" i="2"/>
  <c r="AV113" i="2"/>
  <c r="AV314" i="2"/>
  <c r="AV579" i="2"/>
  <c r="AV645" i="2"/>
  <c r="AV658" i="2"/>
  <c r="AV153" i="2"/>
  <c r="AV313" i="2"/>
  <c r="AV273" i="2"/>
  <c r="AV648" i="2"/>
  <c r="AV536" i="2"/>
  <c r="AV625" i="2"/>
  <c r="AV333" i="2"/>
  <c r="AV227" i="2"/>
  <c r="AV623" i="2"/>
  <c r="AV589" i="2"/>
  <c r="AV137" i="2"/>
  <c r="AV146" i="2"/>
  <c r="AV380" i="2"/>
  <c r="AV559" i="2"/>
  <c r="AV697" i="2"/>
  <c r="AV220" i="2"/>
  <c r="AV576" i="2"/>
  <c r="AV392" i="2"/>
  <c r="AV539" i="2"/>
  <c r="AV630" i="2"/>
  <c r="AV382" i="2"/>
  <c r="AV21" i="2"/>
  <c r="AV199" i="2"/>
  <c r="AV82" i="2"/>
  <c r="AV468" i="2"/>
  <c r="AV482" i="2"/>
  <c r="AV265" i="2"/>
  <c r="AV305" i="2"/>
  <c r="AV322" i="2"/>
  <c r="AV36" i="2"/>
  <c r="AV451" i="2"/>
  <c r="AV546" i="2"/>
  <c r="AV571" i="2"/>
  <c r="AV126" i="2"/>
  <c r="AV150" i="2"/>
  <c r="AV612" i="2"/>
  <c r="AV574" i="2"/>
  <c r="AV462" i="2"/>
  <c r="AV707" i="2"/>
  <c r="AV517" i="2"/>
  <c r="AV708" i="2"/>
  <c r="AV721" i="2"/>
  <c r="AV488" i="2"/>
  <c r="AV558" i="2"/>
  <c r="AV106" i="2"/>
  <c r="AV725" i="2"/>
  <c r="AV353" i="2"/>
  <c r="AV241" i="2"/>
  <c r="AV531" i="2"/>
  <c r="AV553" i="2"/>
  <c r="AV389" i="2"/>
  <c r="AV429" i="2"/>
  <c r="AV549" i="2"/>
  <c r="AV192" i="2"/>
  <c r="AV523" i="2"/>
  <c r="AV171" i="2"/>
  <c r="AV317" i="2"/>
  <c r="AV6" i="2"/>
  <c r="AV268" i="2"/>
  <c r="AV501" i="2"/>
  <c r="AV269" i="2"/>
  <c r="AV189" i="2"/>
  <c r="AV49" i="2"/>
  <c r="AV17" i="2"/>
  <c r="AV166" i="2"/>
  <c r="AV45" i="2"/>
  <c r="AV102" i="2"/>
  <c r="AV573" i="2"/>
  <c r="AV510" i="2"/>
  <c r="AV293" i="2"/>
  <c r="AV35" i="2"/>
  <c r="AV75" i="2"/>
  <c r="AV208" i="2"/>
  <c r="AV414" i="2"/>
  <c r="AV646" i="2"/>
  <c r="AV374" i="2"/>
  <c r="AV435" i="2"/>
  <c r="AV32" i="2"/>
  <c r="AV471" i="2"/>
  <c r="AV376" i="2"/>
  <c r="AV700" i="2"/>
  <c r="AV298" i="2"/>
  <c r="AV120" i="2"/>
  <c r="AV690" i="2"/>
  <c r="AV556" i="2"/>
  <c r="AV600" i="2"/>
  <c r="AV717" i="2"/>
  <c r="AV44" i="2"/>
  <c r="AV662" i="2"/>
  <c r="AV628" i="2"/>
  <c r="AV290" i="2"/>
  <c r="AV377" i="2"/>
  <c r="AV616" i="2"/>
  <c r="AV133" i="2"/>
  <c r="AV567" i="2"/>
  <c r="AV540" i="2"/>
  <c r="AV492" i="2"/>
  <c r="AV711" i="2"/>
  <c r="AV529" i="2"/>
  <c r="AV515" i="2"/>
  <c r="AV452" i="2"/>
  <c r="AV217" i="2"/>
  <c r="AV572" i="2"/>
  <c r="AV238" i="2"/>
  <c r="AV611" i="2"/>
  <c r="AV369" i="2"/>
  <c r="AV624" i="2"/>
  <c r="AV652" i="2"/>
  <c r="AV87" i="2"/>
  <c r="AV246" i="2"/>
  <c r="AV57" i="2"/>
  <c r="AV405" i="2"/>
  <c r="AV550" i="2"/>
  <c r="AV494" i="2"/>
  <c r="AV691" i="2"/>
  <c r="AV461" i="2"/>
  <c r="AV642" i="2"/>
  <c r="AV617" i="2"/>
  <c r="AV694" i="2"/>
  <c r="AV116" i="2"/>
  <c r="AV196" i="2"/>
  <c r="AV27" i="2"/>
  <c r="AV43" i="2"/>
  <c r="AV698" i="2"/>
  <c r="AV248" i="2"/>
  <c r="AV64" i="2"/>
  <c r="AV367" i="2"/>
  <c r="AV94" i="2"/>
  <c r="AV688" i="2"/>
  <c r="AV118" i="2"/>
  <c r="AV445" i="2"/>
  <c r="AV186" i="2"/>
  <c r="AV279" i="2"/>
  <c r="AV423" i="2"/>
  <c r="AV20" i="2"/>
  <c r="AV226" i="2"/>
  <c r="AV70" i="2"/>
  <c r="AV597" i="2"/>
  <c r="AV703" i="2"/>
  <c r="AV311" i="2"/>
  <c r="AV701" i="2"/>
  <c r="AV184" i="2"/>
  <c r="AV31" i="2"/>
  <c r="AV3" i="2"/>
  <c r="AV608" i="2"/>
  <c r="AV726" i="2"/>
  <c r="AV56" i="2"/>
  <c r="AV115" i="2"/>
  <c r="AV190" i="2"/>
  <c r="AV7" i="2"/>
  <c r="AV132" i="2"/>
  <c r="AV349" i="2"/>
  <c r="AV304" i="2"/>
  <c r="AV449" i="2"/>
  <c r="AV221" i="2"/>
  <c r="AV373" i="2"/>
  <c r="AV99" i="2"/>
  <c r="AV415" i="2"/>
  <c r="AV580" i="2"/>
  <c r="AV402" i="2"/>
  <c r="AV203" i="2"/>
  <c r="AV379" i="2"/>
  <c r="AV23" i="2"/>
  <c r="AV101" i="2"/>
  <c r="AV129" i="2"/>
  <c r="AV656" i="2"/>
  <c r="AV516" i="2"/>
  <c r="AV10" i="2"/>
  <c r="AV474" i="2"/>
  <c r="AV655" i="2"/>
  <c r="AV442" i="2"/>
  <c r="AV341" i="2"/>
  <c r="AV66" i="2"/>
  <c r="AV117" i="2"/>
  <c r="AV197" i="2"/>
  <c r="AV8" i="2"/>
  <c r="AV419" i="2"/>
  <c r="AV63" i="2"/>
  <c r="AV173" i="2"/>
  <c r="AV42" i="2"/>
  <c r="AV484" i="2"/>
  <c r="AV584" i="2"/>
  <c r="AV229" i="2"/>
  <c r="AV657" i="2"/>
  <c r="AV683" i="2"/>
  <c r="AV458" i="2"/>
  <c r="AV160" i="2"/>
  <c r="AV59" i="2"/>
  <c r="AV169" i="2"/>
  <c r="AV276" i="2"/>
  <c r="AV105" i="2"/>
  <c r="AV403" i="2"/>
  <c r="AV67" i="2"/>
  <c r="AV154" i="2"/>
  <c r="AV526" i="2"/>
  <c r="AV147" i="2"/>
  <c r="AV665" i="2"/>
  <c r="AV324" i="2"/>
  <c r="AV12" i="2"/>
  <c r="AV5" i="2"/>
  <c r="AV410" i="2"/>
  <c r="AV724" i="2"/>
  <c r="AV593" i="2"/>
  <c r="AV615" i="2"/>
  <c r="AV417" i="2"/>
  <c r="AV469" i="2"/>
  <c r="AV143" i="2"/>
  <c r="AV406" i="2"/>
  <c r="AV555" i="2"/>
  <c r="AV13" i="2"/>
  <c r="AV55" i="2"/>
  <c r="AV547" i="2"/>
  <c r="AV235" i="2"/>
  <c r="AV30" i="2"/>
  <c r="AV728" i="2"/>
  <c r="AV277" i="2"/>
  <c r="AV604" i="2"/>
  <c r="AV586" i="2"/>
  <c r="AV712" i="2"/>
  <c r="AV667" i="2"/>
  <c r="AV183" i="2"/>
  <c r="AV401" i="2"/>
  <c r="AV73" i="2"/>
  <c r="AV19" i="2"/>
  <c r="AV375" i="2"/>
  <c r="AV162" i="2"/>
  <c r="AV622" i="2"/>
  <c r="AV714" i="2"/>
  <c r="AV511" i="2"/>
  <c r="AV86" i="2"/>
  <c r="AV444" i="2"/>
  <c r="AV689" i="2"/>
  <c r="AV480" i="2"/>
  <c r="AV592" i="2"/>
  <c r="AV261" i="2"/>
  <c r="AV319" i="2"/>
  <c r="AV201" i="2"/>
  <c r="AV329" i="2"/>
  <c r="AV541" i="2"/>
  <c r="AV650" i="2"/>
  <c r="AV15" i="2"/>
  <c r="AV345" i="2"/>
  <c r="AV570" i="2"/>
  <c r="AV627" i="2"/>
  <c r="AV344" i="2"/>
  <c r="AV80" i="2"/>
  <c r="AV272" i="2"/>
  <c r="AV365" i="2"/>
  <c r="AV263" i="2"/>
  <c r="AV340" i="2"/>
  <c r="AV609" i="2"/>
  <c r="AV363" i="2"/>
  <c r="AV620" i="2"/>
  <c r="AV89" i="2"/>
  <c r="AV306" i="2"/>
  <c r="AV508" i="2"/>
  <c r="AV476" i="2"/>
  <c r="AV660" i="2"/>
  <c r="AV507" i="2"/>
  <c r="AV209" i="2"/>
  <c r="AV381" i="2"/>
  <c r="AV384" i="2"/>
  <c r="AV254" i="2"/>
  <c r="AV100" i="2"/>
  <c r="AV598" i="2"/>
  <c r="AV441" i="2"/>
  <c r="AV288" i="2"/>
  <c r="AV447" i="2"/>
  <c r="AV428" i="2"/>
  <c r="AV149" i="2"/>
  <c r="AV566" i="2"/>
  <c r="AV606" i="2"/>
  <c r="AV97" i="2"/>
  <c r="AV58" i="2"/>
  <c r="AV282" i="2"/>
  <c r="AV159" i="2"/>
  <c r="AV563" i="2"/>
  <c r="AV503" i="2"/>
  <c r="AV397" i="2"/>
  <c r="AV110" i="2"/>
  <c r="AV679" i="2"/>
  <c r="AV479" i="2"/>
  <c r="AV459" i="2"/>
  <c r="AV127" i="2"/>
  <c r="AV250" i="2"/>
  <c r="AV204" i="2"/>
  <c r="AV124" i="2"/>
  <c r="AV505" i="2"/>
  <c r="AV172" i="2"/>
  <c r="AV591" i="2"/>
  <c r="AV664" i="2"/>
  <c r="AV383" i="2"/>
  <c r="AV399" i="2"/>
  <c r="AV315" i="2"/>
  <c r="AV255" i="2"/>
  <c r="AV596" i="2"/>
  <c r="AV455" i="2"/>
  <c r="AV2" i="2"/>
  <c r="AV144" i="2"/>
  <c r="AV74" i="2"/>
  <c r="AV485" i="2"/>
  <c r="AV477" i="2"/>
  <c r="AV718" i="2"/>
  <c r="AV327" i="2"/>
  <c r="AV409" i="2"/>
  <c r="AV356" i="2"/>
  <c r="AV663" i="2"/>
  <c r="AV68" i="2"/>
  <c r="AV297" i="2"/>
  <c r="AV130" i="2"/>
  <c r="AV354" i="2"/>
  <c r="AV491" i="2"/>
  <c r="AV121" i="2"/>
  <c r="AV33" i="2"/>
  <c r="AV46" i="2"/>
  <c r="AV411" i="2"/>
  <c r="AV490" i="2"/>
  <c r="AV420" i="2"/>
  <c r="AV323" i="2"/>
  <c r="AV222" i="2"/>
  <c r="AV346" i="2"/>
  <c r="AV71" i="2"/>
  <c r="AV342" i="2"/>
  <c r="AV371" i="2"/>
  <c r="AV560" i="2"/>
  <c r="AV395" i="2"/>
  <c r="AV518" i="2"/>
  <c r="AV454" i="2"/>
  <c r="AV472" i="2"/>
  <c r="AV499" i="2"/>
  <c r="AV569" i="2"/>
  <c r="AV285" i="2"/>
  <c r="AV158" i="2"/>
  <c r="AV109" i="2"/>
  <c r="AV629" i="2"/>
  <c r="AV716" i="2"/>
  <c r="AV104" i="2"/>
  <c r="AV463" i="2"/>
  <c r="AV669" i="2"/>
  <c r="AV594" i="2"/>
  <c r="AV534" i="2"/>
  <c r="AV187" i="2"/>
  <c r="AV155" i="2"/>
  <c r="AV434" i="2"/>
  <c r="AV681" i="2"/>
  <c r="AV504" i="2"/>
  <c r="AV210" i="2"/>
  <c r="AV404" i="2"/>
  <c r="AV456" i="2"/>
  <c r="AV659" i="2"/>
  <c r="AV481" i="2"/>
  <c r="AV532" i="2"/>
  <c r="AV240" i="2"/>
  <c r="AV394" i="2"/>
  <c r="AV426" i="2"/>
  <c r="AV685" i="2"/>
  <c r="AV478" i="2"/>
  <c r="AV561" i="2"/>
  <c r="AV334" i="2"/>
  <c r="AV9" i="2"/>
  <c r="AV164" i="2"/>
  <c r="AV425" i="2"/>
  <c r="AV308" i="2"/>
  <c r="AV631" i="2"/>
  <c r="AV18" i="2"/>
  <c r="AV359" i="2"/>
  <c r="AV644" i="2"/>
  <c r="AV338" i="2"/>
  <c r="AV177" i="2"/>
  <c r="AV603" i="2"/>
  <c r="AV637" i="2"/>
  <c r="AV343" i="2"/>
  <c r="AV614" i="2"/>
  <c r="AV619" i="2"/>
  <c r="AV535" i="2"/>
  <c r="AV230" i="2"/>
  <c r="AV640" i="2"/>
  <c r="AV299" i="2"/>
  <c r="AV145" i="2"/>
  <c r="AV335" i="2"/>
  <c r="AV218" i="2"/>
  <c r="AV281" i="2"/>
  <c r="AV486" i="2"/>
  <c r="AV191" i="2"/>
  <c r="AV366" i="2"/>
  <c r="AV489" i="2"/>
  <c r="AV706" i="2"/>
  <c r="AV385" i="2"/>
  <c r="AV200" i="2"/>
  <c r="AV139" i="2"/>
  <c r="AV393" i="2"/>
  <c r="AV310" i="2"/>
  <c r="AV578" i="2"/>
  <c r="AV638" i="2"/>
  <c r="AV215" i="2"/>
  <c r="AV386" i="2"/>
  <c r="AV696" i="2"/>
  <c r="AV168" i="2"/>
  <c r="AV300" i="2"/>
  <c r="AV234" i="2"/>
  <c r="AV360" i="2"/>
  <c r="AV296" i="2"/>
  <c r="AV460" i="2"/>
  <c r="AV720" i="2"/>
  <c r="AV470" i="2"/>
  <c r="AV400" i="2"/>
  <c r="AV302" i="2"/>
  <c r="AV28" i="2"/>
  <c r="AV676" i="2"/>
  <c r="AV216" i="2"/>
  <c r="AV514" i="2"/>
  <c r="AV22" i="2"/>
  <c r="AV551" i="2"/>
  <c r="AV730" i="2"/>
  <c r="AV729" i="2"/>
  <c r="AV174" i="2"/>
  <c r="AV464" i="2"/>
  <c r="AV525" i="2"/>
  <c r="AV152" i="2"/>
  <c r="AV40" i="2"/>
  <c r="AV65" i="2"/>
  <c r="AV258" i="2"/>
  <c r="AV430" i="2"/>
  <c r="AV634" i="2"/>
  <c r="AV436" i="2"/>
  <c r="AV228" i="2"/>
  <c r="AV198" i="2"/>
  <c r="AV398" i="2"/>
  <c r="AV83" i="2"/>
  <c r="AV542" i="2"/>
  <c r="AV357" i="2"/>
  <c r="AV236" i="2"/>
  <c r="AV475" i="2"/>
  <c r="AV194" i="2"/>
  <c r="AV280" i="2"/>
  <c r="AV84" i="2"/>
  <c r="AV633" i="2"/>
  <c r="AV29" i="2"/>
  <c r="AV407" i="2"/>
  <c r="AV330" i="2"/>
  <c r="AV224" i="2"/>
  <c r="AV521" i="2"/>
  <c r="AV588" i="2"/>
  <c r="AV267" i="2"/>
  <c r="AV497" i="2"/>
  <c r="AV98" i="2"/>
  <c r="AV432" i="2"/>
  <c r="AV498" i="2"/>
  <c r="AV24" i="2"/>
  <c r="AV275" i="2"/>
  <c r="AV260" i="2"/>
  <c r="AV62" i="2"/>
  <c r="AV457" i="2"/>
  <c r="AV287" i="2"/>
  <c r="AV294" i="2"/>
  <c r="AV266" i="2"/>
  <c r="AV680" i="2"/>
  <c r="AV575" i="2"/>
  <c r="AV259" i="2"/>
  <c r="AV125" i="2"/>
  <c r="AV295" i="2"/>
  <c r="AV53" i="2"/>
  <c r="AV583" i="2"/>
  <c r="AV731" i="2"/>
  <c r="AV54" i="2"/>
  <c r="AV710" i="2"/>
  <c r="AV601" i="2"/>
  <c r="AV543" i="2"/>
  <c r="AV727" i="2"/>
  <c r="AV439" i="2"/>
  <c r="AV141" i="2"/>
  <c r="AV128" i="2"/>
  <c r="AV695" i="2"/>
  <c r="AV301" i="2"/>
  <c r="AV704" i="2"/>
  <c r="AV161" i="2"/>
  <c r="AV14" i="2"/>
  <c r="AV352" i="2"/>
  <c r="AV231" i="2"/>
  <c r="AV303" i="2"/>
  <c r="AV496" i="2"/>
  <c r="AV533" i="2"/>
  <c r="AV339" i="2"/>
  <c r="AV467" i="2"/>
  <c r="AV140" i="2"/>
  <c r="AV693" i="2"/>
  <c r="AV687" i="2"/>
  <c r="Z20" i="3" l="1"/>
  <c r="X39" i="3"/>
  <c r="Z26" i="3"/>
  <c r="Z27" i="3"/>
  <c r="X28" i="3"/>
  <c r="X71" i="3"/>
  <c r="X25" i="3"/>
  <c r="X82" i="3"/>
  <c r="Z114" i="3"/>
  <c r="X107" i="3"/>
  <c r="Z120" i="3"/>
  <c r="X109" i="3"/>
  <c r="Z17" i="3"/>
  <c r="Z49" i="3"/>
  <c r="X68" i="3"/>
  <c r="Z39" i="3"/>
  <c r="X13" i="3"/>
  <c r="Z115" i="3"/>
  <c r="Z74" i="3"/>
  <c r="X56" i="3"/>
  <c r="Z31" i="3"/>
  <c r="X86" i="3"/>
  <c r="Z83" i="3"/>
  <c r="X118" i="3"/>
  <c r="Z97" i="3"/>
  <c r="X114" i="3"/>
  <c r="X57" i="3"/>
  <c r="X61" i="3"/>
  <c r="Z65" i="3"/>
  <c r="X35" i="3"/>
  <c r="Z111" i="3"/>
  <c r="X96" i="3"/>
  <c r="Z25" i="3"/>
  <c r="X2" i="3"/>
  <c r="Z35" i="3"/>
  <c r="X76" i="3"/>
  <c r="X33" i="3"/>
  <c r="X45" i="3"/>
  <c r="X74" i="3"/>
  <c r="X98" i="3"/>
  <c r="X65" i="3"/>
  <c r="X31" i="3"/>
  <c r="X75" i="3"/>
  <c r="Z33" i="3"/>
  <c r="X6" i="3"/>
  <c r="Z8" i="3"/>
  <c r="Z121" i="3"/>
  <c r="X67" i="3"/>
  <c r="Z69" i="3"/>
  <c r="X40" i="3"/>
  <c r="X64" i="3"/>
  <c r="X94" i="3"/>
  <c r="X93" i="3"/>
  <c r="Z47" i="3"/>
  <c r="Z78" i="3"/>
  <c r="Z19" i="3"/>
  <c r="Z103" i="3"/>
  <c r="Z71" i="3"/>
  <c r="Z113" i="3"/>
  <c r="X119" i="3"/>
  <c r="Z68" i="3"/>
  <c r="X10" i="3"/>
  <c r="Z67" i="3"/>
  <c r="Z23" i="3"/>
  <c r="Z42" i="3"/>
  <c r="Z9" i="3"/>
  <c r="X37" i="3"/>
  <c r="Z77" i="3"/>
  <c r="X105" i="3"/>
  <c r="Z54" i="3"/>
  <c r="X79" i="3"/>
  <c r="Z88" i="3"/>
  <c r="Z109" i="3"/>
  <c r="Z66" i="3"/>
  <c r="Z34" i="3"/>
  <c r="X83" i="3"/>
  <c r="X102" i="3"/>
  <c r="Z13" i="3"/>
  <c r="Z14" i="3"/>
  <c r="Z46" i="3"/>
  <c r="Z92" i="3"/>
  <c r="X92" i="3"/>
  <c r="Z101" i="3"/>
  <c r="X78" i="3"/>
  <c r="Z87" i="3"/>
  <c r="X46" i="3"/>
  <c r="X47" i="3"/>
  <c r="X49" i="3"/>
  <c r="Z28" i="3"/>
  <c r="Z16" i="3"/>
  <c r="Z85" i="3"/>
  <c r="X88" i="3"/>
  <c r="X121" i="3"/>
  <c r="Z11" i="3"/>
  <c r="X32" i="3"/>
  <c r="Z57" i="3"/>
  <c r="Z94" i="3"/>
  <c r="X66" i="3"/>
  <c r="X80" i="3"/>
  <c r="X48" i="3"/>
  <c r="X63" i="3"/>
  <c r="Z105" i="3"/>
  <c r="Z86" i="3"/>
  <c r="X51" i="3"/>
  <c r="Z117" i="3"/>
  <c r="X17" i="3"/>
  <c r="Z81" i="3"/>
  <c r="X19" i="3"/>
  <c r="Z44" i="3"/>
  <c r="X103" i="3"/>
  <c r="X104" i="3"/>
  <c r="X100" i="3"/>
  <c r="Z93" i="3"/>
  <c r="Z98" i="3"/>
  <c r="X36" i="3"/>
  <c r="X41" i="3"/>
  <c r="Z3" i="3"/>
  <c r="X95" i="3"/>
  <c r="Z63" i="3"/>
  <c r="Z32" i="3"/>
  <c r="Z7" i="3"/>
  <c r="X42" i="3"/>
  <c r="X110" i="3"/>
  <c r="Z36" i="3"/>
  <c r="Z21" i="3"/>
  <c r="X72" i="3"/>
  <c r="X14" i="3"/>
  <c r="Z96" i="3"/>
  <c r="Z30" i="3"/>
  <c r="Z116" i="3"/>
  <c r="X7" i="3"/>
  <c r="X9" i="3"/>
  <c r="X55" i="3"/>
  <c r="Z119" i="3"/>
  <c r="X3" i="3"/>
  <c r="Z37" i="3"/>
  <c r="Z107" i="3"/>
  <c r="Z118" i="3"/>
  <c r="Z22" i="3"/>
  <c r="X84" i="3"/>
  <c r="Z102" i="3"/>
  <c r="Z70" i="3"/>
  <c r="X91" i="3"/>
  <c r="Z72" i="3"/>
  <c r="X99" i="3"/>
  <c r="Z73" i="3"/>
  <c r="Z41" i="3"/>
  <c r="X108" i="3"/>
  <c r="Z53" i="3"/>
  <c r="X62" i="3"/>
  <c r="Z38" i="3"/>
  <c r="Z84" i="3"/>
  <c r="Z90" i="3"/>
  <c r="Z18" i="3"/>
  <c r="X117" i="3"/>
  <c r="X54" i="3"/>
  <c r="Z62" i="3"/>
  <c r="Z91" i="3"/>
  <c r="Z4" i="3"/>
  <c r="X8" i="3"/>
  <c r="Z12" i="3"/>
  <c r="X116" i="3"/>
  <c r="X21" i="3"/>
  <c r="Z82" i="3"/>
  <c r="X112" i="3"/>
  <c r="X18" i="3"/>
  <c r="X26" i="3"/>
  <c r="Z58" i="3"/>
  <c r="X5" i="3"/>
  <c r="X70" i="3"/>
  <c r="X106" i="3"/>
  <c r="X77" i="3"/>
  <c r="X22" i="3"/>
  <c r="Z50" i="3"/>
  <c r="X23" i="3"/>
  <c r="X120" i="3"/>
  <c r="X97" i="3"/>
  <c r="X11" i="3"/>
  <c r="X44" i="3"/>
  <c r="Z40" i="3"/>
  <c r="X52" i="3"/>
  <c r="Z10" i="3"/>
  <c r="X50" i="3"/>
  <c r="X27" i="3"/>
  <c r="X60" i="3"/>
  <c r="X111" i="3"/>
  <c r="X115" i="3"/>
  <c r="Z29" i="3"/>
  <c r="Z48" i="3"/>
  <c r="Z56" i="3"/>
  <c r="X30" i="3"/>
  <c r="Z100" i="3"/>
  <c r="Z64" i="3"/>
  <c r="Z55" i="3"/>
  <c r="X69" i="3"/>
  <c r="X73" i="3"/>
  <c r="X101" i="3"/>
  <c r="X24" i="3"/>
  <c r="Z79" i="3"/>
  <c r="Z59" i="3"/>
  <c r="Z5" i="3"/>
  <c r="Z112" i="3"/>
  <c r="Z24" i="3"/>
  <c r="X38" i="3"/>
  <c r="X15" i="3"/>
  <c r="X90" i="3"/>
  <c r="X34" i="3"/>
  <c r="Z60" i="3"/>
  <c r="X87" i="3"/>
  <c r="X43" i="3"/>
  <c r="X53" i="3"/>
  <c r="X16" i="3"/>
  <c r="Z2" i="3"/>
  <c r="Z43" i="3"/>
  <c r="Z99" i="3"/>
  <c r="X29" i="3"/>
  <c r="Z106" i="3"/>
  <c r="X85" i="3"/>
  <c r="Z52" i="3"/>
  <c r="X4" i="3"/>
  <c r="Z45" i="3"/>
  <c r="X20" i="3"/>
  <c r="Z61" i="3"/>
  <c r="X89" i="3"/>
  <c r="Z89" i="3"/>
  <c r="Z95" i="3"/>
  <c r="Z15" i="3"/>
  <c r="X113" i="3"/>
  <c r="Z108" i="3"/>
  <c r="Z75" i="3"/>
  <c r="Z51" i="3"/>
  <c r="Z6" i="3"/>
  <c r="X12" i="3"/>
  <c r="X81" i="3"/>
  <c r="Z104" i="3"/>
  <c r="Z80" i="3"/>
  <c r="Z110" i="3"/>
  <c r="Z76" i="3"/>
  <c r="X59" i="3"/>
  <c r="X58" i="3"/>
</calcChain>
</file>

<file path=xl/sharedStrings.xml><?xml version="1.0" encoding="utf-8"?>
<sst xmlns="http://schemas.openxmlformats.org/spreadsheetml/2006/main" count="10473" uniqueCount="3191">
  <si>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</si>
  <si>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</si>
  <si>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</si>
  <si>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</si>
  <si>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</si>
  <si>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</si>
  <si>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</si>
  <si>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</si>
  <si>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</si>
  <si>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</si>
  <si>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</si>
  <si>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</si>
  <si>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</si>
  <si>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</si>
  <si>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</si>
  <si>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</si>
  <si>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</si>
  <si>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</si>
  <si>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</si>
  <si>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</si>
  <si>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</si>
  <si>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</si>
  <si>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</si>
  <si>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</si>
  <si>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</si>
  <si>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</si>
  <si>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</si>
  <si>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</si>
  <si>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</si>
  <si>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</si>
  <si>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</si>
  <si>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</si>
  <si>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</si>
  <si>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</si>
  <si>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</si>
  <si>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Hindustan Unilever Ltd</t>
  </si>
  <si>
    <t>HINDUNILVR</t>
  </si>
  <si>
    <t>FMCG - Household Products</t>
  </si>
  <si>
    <t>ITC Ltd</t>
  </si>
  <si>
    <t>ITC</t>
  </si>
  <si>
    <t>FMCG - Tobacco</t>
  </si>
  <si>
    <t>Life Insurance Corporation Of India</t>
  </si>
  <si>
    <t>LICI</t>
  </si>
  <si>
    <t>Insurance</t>
  </si>
  <si>
    <t>HCL Technologies Ltd</t>
  </si>
  <si>
    <t>HCLTECH</t>
  </si>
  <si>
    <t>Larsen and Toubro Ltd</t>
  </si>
  <si>
    <t>LT</t>
  </si>
  <si>
    <t>Construction &amp; Engineering</t>
  </si>
  <si>
    <t>Sun Pharmaceutical Industries Ltd</t>
  </si>
  <si>
    <t>SUNPHARMA</t>
  </si>
  <si>
    <t>Pharmaceuticals</t>
  </si>
  <si>
    <t>Bajaj Finance Ltd</t>
  </si>
  <si>
    <t>BAJFINANCE</t>
  </si>
  <si>
    <t>Consumer Finance</t>
  </si>
  <si>
    <t>NTPC Ltd</t>
  </si>
  <si>
    <t>NTPC</t>
  </si>
  <si>
    <t>Power Generation</t>
  </si>
  <si>
    <t>Maruti Suzuki India Ltd</t>
  </si>
  <si>
    <t>MARUTI</t>
  </si>
  <si>
    <t>Four Wheelers</t>
  </si>
  <si>
    <t>Oil and Natural Gas Corporation Ltd</t>
  </si>
  <si>
    <t>ONGC</t>
  </si>
  <si>
    <t>Oil &amp; Gas - Exploration &amp; Production</t>
  </si>
  <si>
    <t>Axis Bank Ltd</t>
  </si>
  <si>
    <t>AXISBANK</t>
  </si>
  <si>
    <t>Mahindra and Mahindra Ltd</t>
  </si>
  <si>
    <t>M&amp;M</t>
  </si>
  <si>
    <t>Kotak Mahindra Bank Ltd</t>
  </si>
  <si>
    <t>KOTAKBANK</t>
  </si>
  <si>
    <t>Adani Enterprises Ltd</t>
  </si>
  <si>
    <t>ADANIENT</t>
  </si>
  <si>
    <t>Commodities Trading</t>
  </si>
  <si>
    <t>Tata Motors Ltd</t>
  </si>
  <si>
    <t>TATAMOTORS</t>
  </si>
  <si>
    <t>UltraTech Cement Ltd</t>
  </si>
  <si>
    <t>ULTRACEMCO</t>
  </si>
  <si>
    <t>Cement</t>
  </si>
  <si>
    <t>Bajaj Auto Ltd</t>
  </si>
  <si>
    <t>BAJAJ-AUTO</t>
  </si>
  <si>
    <t>Two Wheelers</t>
  </si>
  <si>
    <t>Titan Company Ltd</t>
  </si>
  <si>
    <t>TITAN</t>
  </si>
  <si>
    <t>Precious Metals, Jewellery &amp; Watches</t>
  </si>
  <si>
    <t>Power Grid Corporation of India Ltd</t>
  </si>
  <si>
    <t>POWERGRID</t>
  </si>
  <si>
    <t>Power Transmission &amp; Distribution</t>
  </si>
  <si>
    <t>Avenue Supermarts Ltd</t>
  </si>
  <si>
    <t>DMART</t>
  </si>
  <si>
    <t>Retail - Department Stores</t>
  </si>
  <si>
    <t>Coal India Ltd</t>
  </si>
  <si>
    <t>COALINDIA</t>
  </si>
  <si>
    <t>Mining - Coal</t>
  </si>
  <si>
    <t>Adani Ports and Special Economic Zone Ltd</t>
  </si>
  <si>
    <t>ADANIPORTS</t>
  </si>
  <si>
    <t>Ports</t>
  </si>
  <si>
    <t>Bajaj Finserv Ltd</t>
  </si>
  <si>
    <t>BAJAJFINSV</t>
  </si>
  <si>
    <t>Asian Paints Ltd</t>
  </si>
  <si>
    <t>ASIANPAINT</t>
  </si>
  <si>
    <t>Paints</t>
  </si>
  <si>
    <t>Adani Green Energy Ltd</t>
  </si>
  <si>
    <t>ADANIGREEN</t>
  </si>
  <si>
    <t>Renewable Energy</t>
  </si>
  <si>
    <t>Hindustan Aeronautics Ltd</t>
  </si>
  <si>
    <t>HAL</t>
  </si>
  <si>
    <t>Aerospace &amp; Defense Equipments</t>
  </si>
  <si>
    <t>Wipro Ltd</t>
  </si>
  <si>
    <t>WIPRO</t>
  </si>
  <si>
    <t>Trent Ltd</t>
  </si>
  <si>
    <t>TRENT</t>
  </si>
  <si>
    <t>Retail - Apparel</t>
  </si>
  <si>
    <t>Siemens Ltd</t>
  </si>
  <si>
    <t>SIEMENS</t>
  </si>
  <si>
    <t>Conglomerates</t>
  </si>
  <si>
    <t>JSW Steel Ltd</t>
  </si>
  <si>
    <t>JSWSTEEL</t>
  </si>
  <si>
    <t>Iron &amp; Steel</t>
  </si>
  <si>
    <t>Nestle India Ltd</t>
  </si>
  <si>
    <t>NESTLEIND</t>
  </si>
  <si>
    <t>FMCG - Foods</t>
  </si>
  <si>
    <t>Adani Power Ltd</t>
  </si>
  <si>
    <t>ADANIPOWER</t>
  </si>
  <si>
    <t>Zomato Ltd</t>
  </si>
  <si>
    <t>ZOMATO</t>
  </si>
  <si>
    <t>Online Services</t>
  </si>
  <si>
    <t>Indian Oil Corporation Ltd</t>
  </si>
  <si>
    <t>IOC</t>
  </si>
  <si>
    <t>Hindustan Zinc Ltd</t>
  </si>
  <si>
    <t>HINDZINC</t>
  </si>
  <si>
    <t>Mining - Diversified</t>
  </si>
  <si>
    <t>Jio Financial Services Ltd</t>
  </si>
  <si>
    <t>JIOFIN</t>
  </si>
  <si>
    <t>DLF Ltd</t>
  </si>
  <si>
    <t>DLF</t>
  </si>
  <si>
    <t>Real Estate</t>
  </si>
  <si>
    <t>Tata Steel Ltd</t>
  </si>
  <si>
    <t>TATASTEEL</t>
  </si>
  <si>
    <t>Bharat Electronics Ltd</t>
  </si>
  <si>
    <t>BEL</t>
  </si>
  <si>
    <t>Electronic Equipments</t>
  </si>
  <si>
    <t>Indian Railway Finance Corp Ltd</t>
  </si>
  <si>
    <t>IRFC</t>
  </si>
  <si>
    <t>Specialized Finance</t>
  </si>
  <si>
    <t>Vedanta Ltd</t>
  </si>
  <si>
    <t>VEDL</t>
  </si>
  <si>
    <t>Metals - Diversified</t>
  </si>
  <si>
    <t>Varun Beverages Ltd</t>
  </si>
  <si>
    <t>VBL</t>
  </si>
  <si>
    <t>Soft Drinks</t>
  </si>
  <si>
    <t>Grasim Industries Ltd</t>
  </si>
  <si>
    <t>GRASIM</t>
  </si>
  <si>
    <t>LTIMindtree Ltd</t>
  </si>
  <si>
    <t>LTIM</t>
  </si>
  <si>
    <t>SBI Life Insurance Company Ltd</t>
  </si>
  <si>
    <t>SBILIFE</t>
  </si>
  <si>
    <t>Interglobe Aviation Ltd</t>
  </si>
  <si>
    <t>INDIGO</t>
  </si>
  <si>
    <t>Airlines</t>
  </si>
  <si>
    <t>ABB India Ltd</t>
  </si>
  <si>
    <t>ABB</t>
  </si>
  <si>
    <t>Heavy Electrical Equipments</t>
  </si>
  <si>
    <t>Hindalco Industries Ltd</t>
  </si>
  <si>
    <t>HINDALCO</t>
  </si>
  <si>
    <t>Metals - Aluminium</t>
  </si>
  <si>
    <t>Pidilite Industries Ltd</t>
  </si>
  <si>
    <t>PIDILITIND</t>
  </si>
  <si>
    <t>Diversified Chemicals</t>
  </si>
  <si>
    <t>Tech Mahindra Ltd</t>
  </si>
  <si>
    <t>TECHM</t>
  </si>
  <si>
    <t>Power Finance Corporation Ltd</t>
  </si>
  <si>
    <t>PFC</t>
  </si>
  <si>
    <t>HDFC Life Insurance Company Ltd</t>
  </si>
  <si>
    <t>HDFCLIFE</t>
  </si>
  <si>
    <t>Gail (India) Ltd</t>
  </si>
  <si>
    <t>GAIL</t>
  </si>
  <si>
    <t>Gas Distribution</t>
  </si>
  <si>
    <t>Ambuja Cements Ltd</t>
  </si>
  <si>
    <t>AMBUJACEM</t>
  </si>
  <si>
    <t>Britannia Industries Ltd</t>
  </si>
  <si>
    <t>BRITANNIA</t>
  </si>
  <si>
    <t>Tata Power Company Ltd</t>
  </si>
  <si>
    <t>TATAPOWER</t>
  </si>
  <si>
    <t>Bharat Petroleum Corporation Ltd</t>
  </si>
  <si>
    <t>BPCL</t>
  </si>
  <si>
    <t>Divi's Laboratories Ltd</t>
  </si>
  <si>
    <t>DIVISLAB</t>
  </si>
  <si>
    <t>Labs &amp; Life Sciences Services</t>
  </si>
  <si>
    <t>Samvardhana Motherson International Ltd</t>
  </si>
  <si>
    <t>MOTHERSON</t>
  </si>
  <si>
    <t>Auto Parts</t>
  </si>
  <si>
    <t>REC Limited</t>
  </si>
  <si>
    <t>RECLTD</t>
  </si>
  <si>
    <t>Godrej Consumer Products Ltd</t>
  </si>
  <si>
    <t>GODREJCP</t>
  </si>
  <si>
    <t>FMCG - Personal Products</t>
  </si>
  <si>
    <t>Cipla Ltd</t>
  </si>
  <si>
    <t>CIPLA</t>
  </si>
  <si>
    <t>Bank of Baroda Ltd</t>
  </si>
  <si>
    <t>BANKBARODA</t>
  </si>
  <si>
    <t>Eicher Motors Ltd</t>
  </si>
  <si>
    <t>EICHERMOT</t>
  </si>
  <si>
    <t>Trucks &amp; Buses</t>
  </si>
  <si>
    <t>TVS Motor Company Ltd</t>
  </si>
  <si>
    <t>TVSMOTOR</t>
  </si>
  <si>
    <t>Cholamandalam Investment and Finance Company Ltd</t>
  </si>
  <si>
    <t>CHOLAFIN</t>
  </si>
  <si>
    <t>Shriram Finance Ltd</t>
  </si>
  <si>
    <t>SHRIRAMFIN</t>
  </si>
  <si>
    <t>Bajaj Housing Finance Ltd</t>
  </si>
  <si>
    <t>BAJAJHFL</t>
  </si>
  <si>
    <t>JSW Energy Ltd</t>
  </si>
  <si>
    <t>JSWENERGY</t>
  </si>
  <si>
    <t>Punjab National Bank</t>
  </si>
  <si>
    <t>PNB</t>
  </si>
  <si>
    <t>Havells India Ltd</t>
  </si>
  <si>
    <t>HAVELLS</t>
  </si>
  <si>
    <t>Electrical Components &amp; Equipments</t>
  </si>
  <si>
    <t>Torrent Pharmaceuticals Ltd</t>
  </si>
  <si>
    <t>TORNTPHARM</t>
  </si>
  <si>
    <t>Macrotech Developers Ltd</t>
  </si>
  <si>
    <t>LODHA</t>
  </si>
  <si>
    <t>Adani Energy Solutions Ltd</t>
  </si>
  <si>
    <t>ADANIENSOL</t>
  </si>
  <si>
    <t>Power Infrastructure</t>
  </si>
  <si>
    <t>Bajaj Holdings and Investment Ltd</t>
  </si>
  <si>
    <t>BAJAJHLDNG</t>
  </si>
  <si>
    <t>Asset Management</t>
  </si>
  <si>
    <t>Tata Consumer Products Ltd</t>
  </si>
  <si>
    <t>TATACONSUM</t>
  </si>
  <si>
    <t>Tea &amp; Coffee</t>
  </si>
  <si>
    <t>United Spirits Ltd</t>
  </si>
  <si>
    <t>UNITDSPR</t>
  </si>
  <si>
    <t>Alcoholic Beverages</t>
  </si>
  <si>
    <t>Dr Reddy's Laboratories Ltd</t>
  </si>
  <si>
    <t>DRREDDY</t>
  </si>
  <si>
    <t>Hero MotoCorp Ltd</t>
  </si>
  <si>
    <t>HEROMOTOCO</t>
  </si>
  <si>
    <t>CG Power and Industrial Solutions Ltd</t>
  </si>
  <si>
    <t>CGPOWER</t>
  </si>
  <si>
    <t>ICICI Prudential Life Insurance Company Ltd</t>
  </si>
  <si>
    <t>ICICIPRULI</t>
  </si>
  <si>
    <t>Bosch Ltd</t>
  </si>
  <si>
    <t>BOSCHLTD</t>
  </si>
  <si>
    <t>Polycab India Ltd</t>
  </si>
  <si>
    <t>POLYCAB</t>
  </si>
  <si>
    <t>Indusind Bank Ltd</t>
  </si>
  <si>
    <t>INDUSINDBK</t>
  </si>
  <si>
    <t>Zydus Lifesciences Ltd</t>
  </si>
  <si>
    <t>ZYDUSLIFE</t>
  </si>
  <si>
    <t>Info Edge (India) Ltd</t>
  </si>
  <si>
    <t>NAUKRI</t>
  </si>
  <si>
    <t>ICICI Lombard General Insurance Company Ltd</t>
  </si>
  <si>
    <t>ICICIGI</t>
  </si>
  <si>
    <t>Indian Overseas Bank</t>
  </si>
  <si>
    <t>IOB</t>
  </si>
  <si>
    <t>Mankind Pharma Ltd</t>
  </si>
  <si>
    <t>MANKIND</t>
  </si>
  <si>
    <t>Jindal Steel And Power Ltd</t>
  </si>
  <si>
    <t>JINDALSTEL</t>
  </si>
  <si>
    <t>Rail Vikas Nigam Ltd</t>
  </si>
  <si>
    <t>RVNL</t>
  </si>
  <si>
    <t>Suzlon Energy Ltd</t>
  </si>
  <si>
    <t>SUZLON</t>
  </si>
  <si>
    <t>Renewable Energy Equipment &amp; Services</t>
  </si>
  <si>
    <t>Colgate-Palmolive (India) Ltd</t>
  </si>
  <si>
    <t>COLPAL</t>
  </si>
  <si>
    <t>Dabur India Ltd</t>
  </si>
  <si>
    <t>DABUR</t>
  </si>
  <si>
    <t>Cummins India Ltd</t>
  </si>
  <si>
    <t>CUMMINSIND</t>
  </si>
  <si>
    <t>Industrial Machinery</t>
  </si>
  <si>
    <t>Lupin Ltd</t>
  </si>
  <si>
    <t>LUPIN</t>
  </si>
  <si>
    <t>Solar Industries India Ltd</t>
  </si>
  <si>
    <t>SOLARINDS</t>
  </si>
  <si>
    <t>Commodity Chemicals</t>
  </si>
  <si>
    <t>Indus Towers Ltd</t>
  </si>
  <si>
    <t>INDUSTOWER</t>
  </si>
  <si>
    <t>Telecom Infrastructure</t>
  </si>
  <si>
    <t>Canara Bank Ltd</t>
  </si>
  <si>
    <t>CANBK</t>
  </si>
  <si>
    <t>Apollo Hospitals Enterprise Ltd</t>
  </si>
  <si>
    <t>APOLLOHOSP</t>
  </si>
  <si>
    <t>Hospitals &amp; Diagnostic Centres</t>
  </si>
  <si>
    <t>Oracle Financial Services Software Ltd</t>
  </si>
  <si>
    <t>OFSS</t>
  </si>
  <si>
    <t>Software Services</t>
  </si>
  <si>
    <t>GMR Airports Ltd</t>
  </si>
  <si>
    <t>GMRINFRA</t>
  </si>
  <si>
    <t>Indian Hotels Company Ltd</t>
  </si>
  <si>
    <t>INDHOTEL</t>
  </si>
  <si>
    <t>Hotels, Resorts &amp; Cruise Lines</t>
  </si>
  <si>
    <t>Shree Cement Ltd</t>
  </si>
  <si>
    <t>SHREECEM</t>
  </si>
  <si>
    <t>NHPC Ltd</t>
  </si>
  <si>
    <t>NHPC</t>
  </si>
  <si>
    <t>Bharat Heavy Electricals Ltd</t>
  </si>
  <si>
    <t>BHEL</t>
  </si>
  <si>
    <t>Oil India Ltd</t>
  </si>
  <si>
    <t>OIL</t>
  </si>
  <si>
    <t>Torrent Power Ltd</t>
  </si>
  <si>
    <t>TORNTPOWER</t>
  </si>
  <si>
    <t>Union Bank of India Ltd</t>
  </si>
  <si>
    <t>UNIONBANK</t>
  </si>
  <si>
    <t>HDFC Asset Management Company Ltd</t>
  </si>
  <si>
    <t>HDFCAMC</t>
  </si>
  <si>
    <t>IDBI Bank Ltd</t>
  </si>
  <si>
    <t>IDBI</t>
  </si>
  <si>
    <t>Private Bank</t>
  </si>
  <si>
    <t>Max Healthcare Institute Ltd</t>
  </si>
  <si>
    <t>MAXHEALTH</t>
  </si>
  <si>
    <t>Marico Ltd</t>
  </si>
  <si>
    <t>MARICO</t>
  </si>
  <si>
    <t>Hindustan Petroleum Corp Ltd</t>
  </si>
  <si>
    <t>HINDPETRO</t>
  </si>
  <si>
    <t>Aurobindo Pharma Ltd</t>
  </si>
  <si>
    <t>AUROPHARMA</t>
  </si>
  <si>
    <t>Adani Total Gas Ltd</t>
  </si>
  <si>
    <t>ATGL</t>
  </si>
  <si>
    <t>Mazagon Dock Shipbuilders Ltd</t>
  </si>
  <si>
    <t>MAZDOCK</t>
  </si>
  <si>
    <t>Shipbuilding</t>
  </si>
  <si>
    <t>Dixon Technologies (India) Ltd</t>
  </si>
  <si>
    <t>DIXON</t>
  </si>
  <si>
    <t>Home Electronics &amp; Appliances</t>
  </si>
  <si>
    <t>Godrej Properties Ltd</t>
  </si>
  <si>
    <t>GODREJPROP</t>
  </si>
  <si>
    <t>Tube Investments of India Ltd</t>
  </si>
  <si>
    <t>TIINDIA</t>
  </si>
  <si>
    <t>Cycles</t>
  </si>
  <si>
    <t>Persistent Systems Ltd</t>
  </si>
  <si>
    <t>PERSISTENT</t>
  </si>
  <si>
    <t>PB Fintech Ltd</t>
  </si>
  <si>
    <t>POLICYBZR</t>
  </si>
  <si>
    <t>Muthoot Finance Ltd</t>
  </si>
  <si>
    <t>MUTHOOTFIN</t>
  </si>
  <si>
    <t>Prestige Estates Projects Ltd</t>
  </si>
  <si>
    <t>PRESTIGE</t>
  </si>
  <si>
    <t>Alkem Laboratories Ltd</t>
  </si>
  <si>
    <t>ALKEM</t>
  </si>
  <si>
    <t>Kalyan Jewellers India Ltd</t>
  </si>
  <si>
    <t>KALYANKJIL</t>
  </si>
  <si>
    <t>SBI Cards and Payment Services Ltd</t>
  </si>
  <si>
    <t>SBICARD</t>
  </si>
  <si>
    <t>Payment Infrastructure</t>
  </si>
  <si>
    <t>Indian Bank</t>
  </si>
  <si>
    <t>INDIANB</t>
  </si>
  <si>
    <t>Bharti Hexacom Ltd</t>
  </si>
  <si>
    <t>BHARTIHEXA</t>
  </si>
  <si>
    <t>Indian Railway Catering and Tourism Corporation Ltd</t>
  </si>
  <si>
    <t>IRCTC</t>
  </si>
  <si>
    <t>SRF Ltd</t>
  </si>
  <si>
    <t>SRF</t>
  </si>
  <si>
    <t>PI Industries Ltd</t>
  </si>
  <si>
    <t>PIIND</t>
  </si>
  <si>
    <t>NMDC Ltd</t>
  </si>
  <si>
    <t>NMDC</t>
  </si>
  <si>
    <t>Mining - Iron Ore</t>
  </si>
  <si>
    <t>Yes Bank Ltd</t>
  </si>
  <si>
    <t>YESBANK</t>
  </si>
  <si>
    <t>Bharat Forge Ltd</t>
  </si>
  <si>
    <t>BHARATFORG</t>
  </si>
  <si>
    <t>JSW Infrastructure Ltd</t>
  </si>
  <si>
    <t>JSWINFRA</t>
  </si>
  <si>
    <t>Vodafone Idea Ltd</t>
  </si>
  <si>
    <t>IDEA</t>
  </si>
  <si>
    <t>Linde India Ltd</t>
  </si>
  <si>
    <t>LINDEINDIA</t>
  </si>
  <si>
    <t>General Insurance Corporation of India</t>
  </si>
  <si>
    <t>GICRE</t>
  </si>
  <si>
    <t>Berger Paints India Ltd</t>
  </si>
  <si>
    <t>BERGEPAINT</t>
  </si>
  <si>
    <t>Supreme Industries Ltd</t>
  </si>
  <si>
    <t>SUPREMEIND</t>
  </si>
  <si>
    <t>Plastic Products</t>
  </si>
  <si>
    <t>Ashok Leyland Ltd</t>
  </si>
  <si>
    <t>ASHOKLEY</t>
  </si>
  <si>
    <t>Oberoi Realty Ltd</t>
  </si>
  <si>
    <t>OBEROIRLTY</t>
  </si>
  <si>
    <t>Jindal Stainless Ltd</t>
  </si>
  <si>
    <t>JSL</t>
  </si>
  <si>
    <t>Schaeffler India Ltd</t>
  </si>
  <si>
    <t>SCHAEFFLER</t>
  </si>
  <si>
    <t>Voltas Ltd</t>
  </si>
  <si>
    <t>VOLTAS</t>
  </si>
  <si>
    <t>Phoenix Mills Ltd</t>
  </si>
  <si>
    <t>PHOENIXLTD</t>
  </si>
  <si>
    <t>UNO Minda Ltd</t>
  </si>
  <si>
    <t>UNOMINDA</t>
  </si>
  <si>
    <t>Abbott India Ltd</t>
  </si>
  <si>
    <t>ABBOTINDIA</t>
  </si>
  <si>
    <t>Indian Renewable Energy Development Agency Ltd</t>
  </si>
  <si>
    <t>IREDA</t>
  </si>
  <si>
    <t>Hitachi Energy India Ltd</t>
  </si>
  <si>
    <t>POWERINDIA</t>
  </si>
  <si>
    <t>Aditya Birla Capital Ltd</t>
  </si>
  <si>
    <t>ABCAPITAL</t>
  </si>
  <si>
    <t>Diversified Financials</t>
  </si>
  <si>
    <t>Tata Communications Ltd</t>
  </si>
  <si>
    <t>TATACOMM</t>
  </si>
  <si>
    <t>Patanjali Foods Ltd</t>
  </si>
  <si>
    <t>PATANJALI</t>
  </si>
  <si>
    <t>Packaged Foods &amp; Meats</t>
  </si>
  <si>
    <t>Fertilisers And Chemicals Travancore Ltd</t>
  </si>
  <si>
    <t>FACT</t>
  </si>
  <si>
    <t>Fertilizers &amp; Agro Chemicals</t>
  </si>
  <si>
    <t>Sundaram Finance Ltd</t>
  </si>
  <si>
    <t>SUNDARMFIN</t>
  </si>
  <si>
    <t>Thermax Limited</t>
  </si>
  <si>
    <t>THERMAX</t>
  </si>
  <si>
    <t>Steel Authority of India Ltd</t>
  </si>
  <si>
    <t>SAIL</t>
  </si>
  <si>
    <t>MRF Ltd</t>
  </si>
  <si>
    <t>MRF</t>
  </si>
  <si>
    <t>Tires &amp; Rubber</t>
  </si>
  <si>
    <t>UCO Bank</t>
  </si>
  <si>
    <t>UCOBANK</t>
  </si>
  <si>
    <t>United Breweries Ltd</t>
  </si>
  <si>
    <t>UBL</t>
  </si>
  <si>
    <t>BSE Ltd</t>
  </si>
  <si>
    <t>BSE</t>
  </si>
  <si>
    <t>Stock Exchanges &amp; Ratings</t>
  </si>
  <si>
    <t>Balkrishna Industries Ltd</t>
  </si>
  <si>
    <t>BALKRISIND</t>
  </si>
  <si>
    <t>Fsn E-Commerce Ventures Ltd</t>
  </si>
  <si>
    <t>NYKAA</t>
  </si>
  <si>
    <t>Wellness Services</t>
  </si>
  <si>
    <t>Procter &amp; Gamble Hygiene and Health Care Ltd</t>
  </si>
  <si>
    <t>PGHH</t>
  </si>
  <si>
    <t>Mphasis Ltd</t>
  </si>
  <si>
    <t>MPHASIS</t>
  </si>
  <si>
    <t>IDFC First Bank Ltd</t>
  </si>
  <si>
    <t>IDFCFIRSTB</t>
  </si>
  <si>
    <t>Container Corporation of India Ltd</t>
  </si>
  <si>
    <t>CONCOR</t>
  </si>
  <si>
    <t>Logistics</t>
  </si>
  <si>
    <t>Petronet LNG Ltd</t>
  </si>
  <si>
    <t>PETRONET</t>
  </si>
  <si>
    <t>Oil &amp; Gas - Storage &amp; Transportation</t>
  </si>
  <si>
    <t>L&amp;T Technology Services Ltd</t>
  </si>
  <si>
    <t>LTTS</t>
  </si>
  <si>
    <t>AU Small Finance Bank Ltd</t>
  </si>
  <si>
    <t>AUBANK</t>
  </si>
  <si>
    <t>Astral Ltd</t>
  </si>
  <si>
    <t>ASTRAL</t>
  </si>
  <si>
    <t>Building Products - Pipes</t>
  </si>
  <si>
    <t>Central Bank of India Ltd</t>
  </si>
  <si>
    <t>CENTRALBK</t>
  </si>
  <si>
    <t>SJVN Ltd</t>
  </si>
  <si>
    <t>SJVN</t>
  </si>
  <si>
    <t>Bank of India Ltd</t>
  </si>
  <si>
    <t>BANKINDIA</t>
  </si>
  <si>
    <t>Coromandel International Ltd</t>
  </si>
  <si>
    <t>COROMANDEL</t>
  </si>
  <si>
    <t>Coforge Ltd</t>
  </si>
  <si>
    <t>COFORGE</t>
  </si>
  <si>
    <t>Federal Bank Ltd</t>
  </si>
  <si>
    <t>FEDERALBNK</t>
  </si>
  <si>
    <t>Premier Energies Ltd</t>
  </si>
  <si>
    <t>PREMIERENE</t>
  </si>
  <si>
    <t>Tata Elxsi Ltd</t>
  </si>
  <si>
    <t>TATAELXSI</t>
  </si>
  <si>
    <t>Glenmark Pharmaceuticals Ltd</t>
  </si>
  <si>
    <t>GLENMARK</t>
  </si>
  <si>
    <t>GlaxoSmithKline Pharmaceuticals Ltd</t>
  </si>
  <si>
    <t>GLAXO</t>
  </si>
  <si>
    <t>Page Industries Ltd</t>
  </si>
  <si>
    <t>PAGEIND</t>
  </si>
  <si>
    <t>Apparel &amp; Accessories</t>
  </si>
  <si>
    <t>KPIT Technologies Ltd</t>
  </si>
  <si>
    <t>KPITTECH</t>
  </si>
  <si>
    <t>ACC Ltd</t>
  </si>
  <si>
    <t>ACC</t>
  </si>
  <si>
    <t>UPL Ltd</t>
  </si>
  <si>
    <t>UPL</t>
  </si>
  <si>
    <t>Housing and Urban Development Corporation Ltd</t>
  </si>
  <si>
    <t>HUDCO</t>
  </si>
  <si>
    <t>APL Apollo Tubes Ltd</t>
  </si>
  <si>
    <t>APLAPOLLO</t>
  </si>
  <si>
    <t>Gujarat Fluorochemicals Ltd</t>
  </si>
  <si>
    <t>FLUOROCHEM</t>
  </si>
  <si>
    <t>Specialty Chemicals</t>
  </si>
  <si>
    <t>One 97 Communications Ltd</t>
  </si>
  <si>
    <t>PAYTM</t>
  </si>
  <si>
    <t>Business Support Services</t>
  </si>
  <si>
    <t>Fortis Healthcare Ltd</t>
  </si>
  <si>
    <t>FORTIS</t>
  </si>
  <si>
    <t>Adani Wilmar Ltd</t>
  </si>
  <si>
    <t>AWL</t>
  </si>
  <si>
    <t>Ola Electric Mobility Ltd</t>
  </si>
  <si>
    <t>OLAELEC</t>
  </si>
  <si>
    <t>L&amp;T Finance Ltd</t>
  </si>
  <si>
    <t>LTF</t>
  </si>
  <si>
    <t>Escorts Kubota Ltd</t>
  </si>
  <si>
    <t>ESCORTS</t>
  </si>
  <si>
    <t>Tractors</t>
  </si>
  <si>
    <t>Motilal Oswal Financial Services Ltd</t>
  </si>
  <si>
    <t>MOTILALOFS</t>
  </si>
  <si>
    <t>Cochin Shipyard Ltd</t>
  </si>
  <si>
    <t>COCHINSHIP</t>
  </si>
  <si>
    <t>Sona BLW Precision Forgings Ltd</t>
  </si>
  <si>
    <t>SONACOMS</t>
  </si>
  <si>
    <t>Lloyds Metals And Energy Ltd</t>
  </si>
  <si>
    <t>LLOYDSME</t>
  </si>
  <si>
    <t>Tata Technologies Ltd</t>
  </si>
  <si>
    <t>TATATECH</t>
  </si>
  <si>
    <t>Exide Industries Ltd</t>
  </si>
  <si>
    <t>EXIDEIND</t>
  </si>
  <si>
    <t>Batteries</t>
  </si>
  <si>
    <t>Honeywell Automation India Ltd</t>
  </si>
  <si>
    <t>HONAUT</t>
  </si>
  <si>
    <t>Ge T&amp;D India Ltd</t>
  </si>
  <si>
    <t>GET&amp;D</t>
  </si>
  <si>
    <t>Gujarat Gas Ltd</t>
  </si>
  <si>
    <t>GUJGASLTD</t>
  </si>
  <si>
    <t>Blue Star Ltd</t>
  </si>
  <si>
    <t>BLUESTARCO</t>
  </si>
  <si>
    <t>Nippon Life India Asset Management Ltd</t>
  </si>
  <si>
    <t>NAM-INDIA</t>
  </si>
  <si>
    <t>Ajanta Pharma Ltd</t>
  </si>
  <si>
    <t>AJANTPHARM</t>
  </si>
  <si>
    <t>Biocon Ltd</t>
  </si>
  <si>
    <t>BIOCON</t>
  </si>
  <si>
    <t>Biotechnology</t>
  </si>
  <si>
    <t>Jubilant Foodworks Ltd</t>
  </si>
  <si>
    <t>JUBLFOOD</t>
  </si>
  <si>
    <t>Restaurants &amp; Cafes</t>
  </si>
  <si>
    <t>Bank of Maharashtra Ltd</t>
  </si>
  <si>
    <t>MAHABANK</t>
  </si>
  <si>
    <t>Bharat Dynamics Ltd</t>
  </si>
  <si>
    <t>BDL</t>
  </si>
  <si>
    <t>National Aluminium Co Ltd</t>
  </si>
  <si>
    <t>NATIONALUM</t>
  </si>
  <si>
    <t>Max Financial Services Ltd</t>
  </si>
  <si>
    <t>MFSL</t>
  </si>
  <si>
    <t>AIA Engineering Ltd</t>
  </si>
  <si>
    <t>AIAENG</t>
  </si>
  <si>
    <t>KEI Industries Ltd</t>
  </si>
  <si>
    <t>KEI</t>
  </si>
  <si>
    <t>Cables</t>
  </si>
  <si>
    <t>3M India Ltd</t>
  </si>
  <si>
    <t>3MINDIA</t>
  </si>
  <si>
    <t>Stationery</t>
  </si>
  <si>
    <t>Deepak Nitrite Ltd</t>
  </si>
  <si>
    <t>DEEPAKNTR</t>
  </si>
  <si>
    <t>Indraprastha Gas Ltd</t>
  </si>
  <si>
    <t>IGL</t>
  </si>
  <si>
    <t>NLC India Ltd</t>
  </si>
  <si>
    <t>NLCINDIA</t>
  </si>
  <si>
    <t>Apar Industries Ltd</t>
  </si>
  <si>
    <t>APARINDS</t>
  </si>
  <si>
    <t>IPCA Laboratories Ltd</t>
  </si>
  <si>
    <t>IPCALAB</t>
  </si>
  <si>
    <t>Cholamandalam Financial Holdings Ltd</t>
  </si>
  <si>
    <t>CHOLAHLDNG</t>
  </si>
  <si>
    <t>Godrej Industries Ltd</t>
  </si>
  <si>
    <t>GODREJIND</t>
  </si>
  <si>
    <t>Mahindra and Mahindra Financial Services Ltd</t>
  </si>
  <si>
    <t>M&amp;MFIN</t>
  </si>
  <si>
    <t>360 One Wam Ltd</t>
  </si>
  <si>
    <t>360ONE</t>
  </si>
  <si>
    <t>Investment Banking &amp; Brokerage</t>
  </si>
  <si>
    <t>Dalmia Bharat Ltd</t>
  </si>
  <si>
    <t>DALBHARAT</t>
  </si>
  <si>
    <t>New India Assurance Company Ltd</t>
  </si>
  <si>
    <t>NIACL</t>
  </si>
  <si>
    <t>IRB Infrastructure Developers Ltd</t>
  </si>
  <si>
    <t>IRB</t>
  </si>
  <si>
    <t>Punjab &amp; Sind Bank</t>
  </si>
  <si>
    <t>PSB</t>
  </si>
  <si>
    <t>Aditya Birla Fashion and Retail Ltd</t>
  </si>
  <si>
    <t>ABFRL</t>
  </si>
  <si>
    <t>BASF India Ltd</t>
  </si>
  <si>
    <t>BASF</t>
  </si>
  <si>
    <t>J K Cement Ltd</t>
  </si>
  <si>
    <t>JKCEMENT</t>
  </si>
  <si>
    <t>LIC Housing Finance Ltd</t>
  </si>
  <si>
    <t>LICHSGFIN</t>
  </si>
  <si>
    <t>Home Financing</t>
  </si>
  <si>
    <t>Syngene International Ltd</t>
  </si>
  <si>
    <t>SYNGENE</t>
  </si>
  <si>
    <t>Go Digit General Insurance Ltd</t>
  </si>
  <si>
    <t>GODIGIT</t>
  </si>
  <si>
    <t>Godfrey Phillips India Ltd</t>
  </si>
  <si>
    <t>GODFRYPHLP</t>
  </si>
  <si>
    <t>Metro Brands Ltd</t>
  </si>
  <si>
    <t>METROBRAND</t>
  </si>
  <si>
    <t>Footwear</t>
  </si>
  <si>
    <t>Star Health and Allied Insurance Company Ltd</t>
  </si>
  <si>
    <t>STARHEALTH</t>
  </si>
  <si>
    <t>Brainbees Solutions Ltd</t>
  </si>
  <si>
    <t>FIRSTCRY</t>
  </si>
  <si>
    <t>Tata Investment Corporation Ltd</t>
  </si>
  <si>
    <t>TATAINVEST</t>
  </si>
  <si>
    <t>Brigade Enterprises Ltd</t>
  </si>
  <si>
    <t>BRIGADE</t>
  </si>
  <si>
    <t>Apollo Tyres Ltd</t>
  </si>
  <si>
    <t>APOLLOTYRE</t>
  </si>
  <si>
    <t>Emami Ltd</t>
  </si>
  <si>
    <t>EMAMILTD</t>
  </si>
  <si>
    <t>Kaynes Technology India Ltd</t>
  </si>
  <si>
    <t>KAYNES</t>
  </si>
  <si>
    <t>Embassy Office Parks REIT</t>
  </si>
  <si>
    <t>EMBASSY</t>
  </si>
  <si>
    <t>KPR Mill Ltd</t>
  </si>
  <si>
    <t>KPRMILL</t>
  </si>
  <si>
    <t>Textiles</t>
  </si>
  <si>
    <t>CRISIL Ltd</t>
  </si>
  <si>
    <t>CRISIL</t>
  </si>
  <si>
    <t>Sun Tv Network Ltd</t>
  </si>
  <si>
    <t>SUNTV</t>
  </si>
  <si>
    <t>TV Channels &amp; Broadcasters</t>
  </si>
  <si>
    <t>Hindustan Copper Ltd</t>
  </si>
  <si>
    <t>HINDCOPPER</t>
  </si>
  <si>
    <t>Mining - Copper</t>
  </si>
  <si>
    <t>Endurance Technologies Ltd</t>
  </si>
  <si>
    <t>ENDURANCE</t>
  </si>
  <si>
    <t>Vedant Fashions Ltd</t>
  </si>
  <si>
    <t>MANYAVAR</t>
  </si>
  <si>
    <t>Mangalore Refinery and Petrochemicals Ltd</t>
  </si>
  <si>
    <t>MRPL</t>
  </si>
  <si>
    <t>Himadri Speciality Chemical Ltd</t>
  </si>
  <si>
    <t>HSCL</t>
  </si>
  <si>
    <t>Poonawalla Fincorp Ltd</t>
  </si>
  <si>
    <t>POONAWALLA</t>
  </si>
  <si>
    <t>Authum Investment &amp; Infrastructure Ltd</t>
  </si>
  <si>
    <t>AIIL</t>
  </si>
  <si>
    <t>Suven Pharmaceuticals Ltd</t>
  </si>
  <si>
    <t>SUVENPHAR</t>
  </si>
  <si>
    <t>NBCC (India) Ltd</t>
  </si>
  <si>
    <t>NBCC</t>
  </si>
  <si>
    <t>Century Textiles and Industries Ltd</t>
  </si>
  <si>
    <t>CENTURYTEX</t>
  </si>
  <si>
    <t>Paper Products</t>
  </si>
  <si>
    <t>Piramal Pharma Ltd</t>
  </si>
  <si>
    <t>PPLPHARMA</t>
  </si>
  <si>
    <t>Delhivery Ltd</t>
  </si>
  <si>
    <t>DELHIVERY</t>
  </si>
  <si>
    <t>Bandhan Bank Ltd</t>
  </si>
  <si>
    <t>BANDHANBNK</t>
  </si>
  <si>
    <t>Whirlpool of India Ltd</t>
  </si>
  <si>
    <t>WHIRLPOOL</t>
  </si>
  <si>
    <t>Bayer Cropscience Ltd</t>
  </si>
  <si>
    <t>BAYERCROP</t>
  </si>
  <si>
    <t>Motherson Sumi Wiring India Ltd</t>
  </si>
  <si>
    <t>MSUMI</t>
  </si>
  <si>
    <t>Sundram Fasteners Ltd</t>
  </si>
  <si>
    <t>SUNDRMFAST</t>
  </si>
  <si>
    <t>Multi Commodity Exchange of India Ltd</t>
  </si>
  <si>
    <t>MCX</t>
  </si>
  <si>
    <t>ZF Commercial Vehicle Control Systems India Ltd</t>
  </si>
  <si>
    <t>ZFCVINDIA</t>
  </si>
  <si>
    <t>Dr. Lal PathLabs Ltd</t>
  </si>
  <si>
    <t>LALPATHLAB</t>
  </si>
  <si>
    <t>Inox Wind Ltd</t>
  </si>
  <si>
    <t>INOXWIND</t>
  </si>
  <si>
    <t>TVS Holdings Ltd</t>
  </si>
  <si>
    <t>TVSHLTD</t>
  </si>
  <si>
    <t>Gland Pharma Ltd</t>
  </si>
  <si>
    <t>GLAND</t>
  </si>
  <si>
    <t>Tata Chemicals Ltd</t>
  </si>
  <si>
    <t>TATACHEM</t>
  </si>
  <si>
    <t>Central Depository Services (India) Ltd</t>
  </si>
  <si>
    <t>CDSL</t>
  </si>
  <si>
    <t>ICICI Securities Ltd</t>
  </si>
  <si>
    <t>ISEC</t>
  </si>
  <si>
    <t>Carborundum Universal Ltd</t>
  </si>
  <si>
    <t>CARBORUNIV</t>
  </si>
  <si>
    <t>Gillette India Ltd</t>
  </si>
  <si>
    <t>GILLETTE</t>
  </si>
  <si>
    <t>Sumitomo Chemical India Ltd</t>
  </si>
  <si>
    <t>SUMICHEM</t>
  </si>
  <si>
    <t>KEC International Ltd</t>
  </si>
  <si>
    <t>KEC</t>
  </si>
  <si>
    <t>Timken India Ltd</t>
  </si>
  <si>
    <t>TIMKEN</t>
  </si>
  <si>
    <t>Crompton Greaves Consumer Electricals Ltd</t>
  </si>
  <si>
    <t>CROMPTON</t>
  </si>
  <si>
    <t>Radico Khaitan Ltd</t>
  </si>
  <si>
    <t>RADICO</t>
  </si>
  <si>
    <t>Grindwell Norton Ltd</t>
  </si>
  <si>
    <t>GRINDWELL</t>
  </si>
  <si>
    <t>Emcure Pharmaceuticals Ltd</t>
  </si>
  <si>
    <t>EMCURE</t>
  </si>
  <si>
    <t>J B Chemicals and Pharmaceuticals Ltd</t>
  </si>
  <si>
    <t>JBCHEPHARM</t>
  </si>
  <si>
    <t>SKF India Ltd</t>
  </si>
  <si>
    <t>SKFINDIA</t>
  </si>
  <si>
    <t>Global Health Ltd</t>
  </si>
  <si>
    <t>MEDANTA</t>
  </si>
  <si>
    <t>Jyoti CNC Automation Ltd</t>
  </si>
  <si>
    <t>JYOTICNC</t>
  </si>
  <si>
    <t>Computer Hardware</t>
  </si>
  <si>
    <t>CESC Ltd</t>
  </si>
  <si>
    <t>CESC</t>
  </si>
  <si>
    <t>Pfizer Ltd</t>
  </si>
  <si>
    <t>PFIZER</t>
  </si>
  <si>
    <t>Aegis Logistics Ltd</t>
  </si>
  <si>
    <t>AEGISLOG</t>
  </si>
  <si>
    <t>Ratnamani Metals and Tubes Ltd</t>
  </si>
  <si>
    <t>RATNAMANI</t>
  </si>
  <si>
    <t>Hatsun Agro Product Ltd</t>
  </si>
  <si>
    <t>HATSUN</t>
  </si>
  <si>
    <t>Shyam Metalics and Energy Ltd</t>
  </si>
  <si>
    <t>SHYAMMETL</t>
  </si>
  <si>
    <t>Amara Raja Energy &amp; Mobility Ltd</t>
  </si>
  <si>
    <t>ARE&amp;M</t>
  </si>
  <si>
    <t>Narayana Hrudayalaya Ltd</t>
  </si>
  <si>
    <t>NH</t>
  </si>
  <si>
    <t>Anant Raj Ltd</t>
  </si>
  <si>
    <t>ANANTRAJ</t>
  </si>
  <si>
    <t>PNB Housing Finance Ltd</t>
  </si>
  <si>
    <t>PNBHOUSING</t>
  </si>
  <si>
    <t>EIH Ltd</t>
  </si>
  <si>
    <t>EIHOTEL</t>
  </si>
  <si>
    <t>Alembic Pharmaceuticals Ltd</t>
  </si>
  <si>
    <t>APLLTD</t>
  </si>
  <si>
    <t>Natco Pharma Ltd</t>
  </si>
  <si>
    <t>NATCOPHARM</t>
  </si>
  <si>
    <t>Gujarat State Petronet Ltd</t>
  </si>
  <si>
    <t>GSPL</t>
  </si>
  <si>
    <t>Laurus Labs Ltd</t>
  </si>
  <si>
    <t>LAURUSLABS</t>
  </si>
  <si>
    <t>Angel One Ltd</t>
  </si>
  <si>
    <t>ANGELONE</t>
  </si>
  <si>
    <t>ITI Ltd</t>
  </si>
  <si>
    <t>ITI</t>
  </si>
  <si>
    <t>Telecom Equipments</t>
  </si>
  <si>
    <t>Poly Medicure Ltd</t>
  </si>
  <si>
    <t>POLYMED</t>
  </si>
  <si>
    <t>Health Care Equipment &amp; Supplies</t>
  </si>
  <si>
    <t>Kansai Nerolac Paints Ltd</t>
  </si>
  <si>
    <t>KANSAINER</t>
  </si>
  <si>
    <t>Five-Star Business Finance Ltd</t>
  </si>
  <si>
    <t>FIVESTAR</t>
  </si>
  <si>
    <t>Kajaria Ceramics Ltd</t>
  </si>
  <si>
    <t>KAJARIACER</t>
  </si>
  <si>
    <t>Building Products - Ceramics</t>
  </si>
  <si>
    <t>Piramal Enterprises Ltd</t>
  </si>
  <si>
    <t>PEL</t>
  </si>
  <si>
    <t>Jindal SAW Ltd</t>
  </si>
  <si>
    <t>JINDALSAW</t>
  </si>
  <si>
    <t>CPSE ETF</t>
  </si>
  <si>
    <t>CPSEETF</t>
  </si>
  <si>
    <t>Equity</t>
  </si>
  <si>
    <t>Atul Ltd</t>
  </si>
  <si>
    <t>ATUL</t>
  </si>
  <si>
    <t>KIOCL Ltd</t>
  </si>
  <si>
    <t>KIOCL</t>
  </si>
  <si>
    <t>Castrol India Ltd</t>
  </si>
  <si>
    <t>CASTROLIND</t>
  </si>
  <si>
    <t>Bikaji Foods International Ltd</t>
  </si>
  <si>
    <t>BIKAJI</t>
  </si>
  <si>
    <t>Krishna Institute of Medical Sciences Ltd</t>
  </si>
  <si>
    <t>KIMS</t>
  </si>
  <si>
    <t>Kalpataru Projects International Ltd</t>
  </si>
  <si>
    <t>KPIL</t>
  </si>
  <si>
    <t>Signatureglobal (India) Ltd</t>
  </si>
  <si>
    <t>SIGNATURE</t>
  </si>
  <si>
    <t>Devyani International Ltd</t>
  </si>
  <si>
    <t>DEVYANI</t>
  </si>
  <si>
    <t>Elgi Equipments Ltd</t>
  </si>
  <si>
    <t>ELGIEQUIP</t>
  </si>
  <si>
    <t>Affle (India) Ltd</t>
  </si>
  <si>
    <t>AFFLE</t>
  </si>
  <si>
    <t>Advertising</t>
  </si>
  <si>
    <t>Triveni Turbine Ltd</t>
  </si>
  <si>
    <t>TRITURBINE</t>
  </si>
  <si>
    <t>Nuvama Wealth Management Ltd</t>
  </si>
  <si>
    <t>NUVAMA</t>
  </si>
  <si>
    <t>JBM Auto Ltd</t>
  </si>
  <si>
    <t>JBMA</t>
  </si>
  <si>
    <t>Computer Age Management Services Ltd</t>
  </si>
  <si>
    <t>CAMS</t>
  </si>
  <si>
    <t>Vinati Organics Ltd</t>
  </si>
  <si>
    <t>VINATIORGA</t>
  </si>
  <si>
    <t>Firstsource Solutions Ltd</t>
  </si>
  <si>
    <t>FSL</t>
  </si>
  <si>
    <t>Outsourced services</t>
  </si>
  <si>
    <t>CIE Automotive India Ltd</t>
  </si>
  <si>
    <t>CIEINDIA</t>
  </si>
  <si>
    <t>PTC Industries Ltd</t>
  </si>
  <si>
    <t>PTCIL</t>
  </si>
  <si>
    <t>Finolex Cables Ltd</t>
  </si>
  <si>
    <t>FINCABLES</t>
  </si>
  <si>
    <t>Jupiter Wagons Ltd</t>
  </si>
  <si>
    <t>JWL</t>
  </si>
  <si>
    <t>Rail</t>
  </si>
  <si>
    <t>Cyient Ltd</t>
  </si>
  <si>
    <t>CYIENT</t>
  </si>
  <si>
    <t>Aditya Birla Sun Life Amc Ltd</t>
  </si>
  <si>
    <t>ABSLAMC</t>
  </si>
  <si>
    <t>Aster DM Healthcare Ltd</t>
  </si>
  <si>
    <t>ASTERDM</t>
  </si>
  <si>
    <t>Ramco Cements Limited</t>
  </si>
  <si>
    <t>RAMCOCEM</t>
  </si>
  <si>
    <t>Reliance Power Ltd</t>
  </si>
  <si>
    <t>RPOWER</t>
  </si>
  <si>
    <t>PCBL Ltd</t>
  </si>
  <si>
    <t>PCBL</t>
  </si>
  <si>
    <t>Ircon International Ltd</t>
  </si>
  <si>
    <t>IRCON</t>
  </si>
  <si>
    <t>Tejas Networks Ltd</t>
  </si>
  <si>
    <t>TEJASNET</t>
  </si>
  <si>
    <t>Sobha Ltd</t>
  </si>
  <si>
    <t>SOBHA</t>
  </si>
  <si>
    <t>Nexus Select Trust</t>
  </si>
  <si>
    <t>NXST</t>
  </si>
  <si>
    <t>HFCL Ltd</t>
  </si>
  <si>
    <t>HFCL</t>
  </si>
  <si>
    <t>Mindspace Business Parks REIT</t>
  </si>
  <si>
    <t>MINDSPACE</t>
  </si>
  <si>
    <t>Concord Biotech Ltd</t>
  </si>
  <si>
    <t>CONCORDBIO</t>
  </si>
  <si>
    <t>Aarti Industries Ltd</t>
  </si>
  <si>
    <t>AARTIIND</t>
  </si>
  <si>
    <t>Chambal Fertilisers and Chemicals Ltd</t>
  </si>
  <si>
    <t>CHAMBLFERT</t>
  </si>
  <si>
    <t>Relaxo Footwears Ltd</t>
  </si>
  <si>
    <t>RELAXO</t>
  </si>
  <si>
    <t>Jyothy Labs Ltd</t>
  </si>
  <si>
    <t>JYOTHYLAB</t>
  </si>
  <si>
    <t>Cello World Ltd</t>
  </si>
  <si>
    <t>CELLO</t>
  </si>
  <si>
    <t>Blue Dart Express Ltd</t>
  </si>
  <si>
    <t>BLUEDART</t>
  </si>
  <si>
    <t>R R Kabel Ltd</t>
  </si>
  <si>
    <t>RRKABEL</t>
  </si>
  <si>
    <t>IIFL Finance Ltd</t>
  </si>
  <si>
    <t>IIFL</t>
  </si>
  <si>
    <t>Jai Balaji Industries Ltd</t>
  </si>
  <si>
    <t>JAIBALAJI</t>
  </si>
  <si>
    <t>V Guard Industries Ltd</t>
  </si>
  <si>
    <t>VGUARD</t>
  </si>
  <si>
    <t>Bombay Burmah Trading Corporation Ltd</t>
  </si>
  <si>
    <t>BBTC</t>
  </si>
  <si>
    <t>Century Plyboards (India) Ltd</t>
  </si>
  <si>
    <t>CENTURYPLY</t>
  </si>
  <si>
    <t>Wood Products</t>
  </si>
  <si>
    <t>Schneider Electric Infrastructure Ltd</t>
  </si>
  <si>
    <t>SCHNEIDER</t>
  </si>
  <si>
    <t>Garden Reach Shipbuilders &amp; Engineers Ltd</t>
  </si>
  <si>
    <t>GRSE</t>
  </si>
  <si>
    <t>Tbo Tek Ltd</t>
  </si>
  <si>
    <t>TBOTEK</t>
  </si>
  <si>
    <t>Tour &amp; Travel Services</t>
  </si>
  <si>
    <t>Welspun Corp Ltd</t>
  </si>
  <si>
    <t>WELCORP</t>
  </si>
  <si>
    <t>Mahanagar Gas Ltd</t>
  </si>
  <si>
    <t>MGL</t>
  </si>
  <si>
    <t>NCC Ltd</t>
  </si>
  <si>
    <t>NCC</t>
  </si>
  <si>
    <t>Chalet Hotels Ltd</t>
  </si>
  <si>
    <t>CHALET</t>
  </si>
  <si>
    <t>LMW Ltd</t>
  </si>
  <si>
    <t>LAXMIMACH</t>
  </si>
  <si>
    <t>Aadhar Housing Finance Ltd</t>
  </si>
  <si>
    <t>AADHARHFC</t>
  </si>
  <si>
    <t>Asahi India Glass Ltd</t>
  </si>
  <si>
    <t>ASAHIINDIA</t>
  </si>
  <si>
    <t>Astrazeneca Pharma India Ltd</t>
  </si>
  <si>
    <t>ASTRAZEN</t>
  </si>
  <si>
    <t>Indian Energy Exchange Ltd</t>
  </si>
  <si>
    <t>IEX</t>
  </si>
  <si>
    <t>Power Trading &amp; Consultancy</t>
  </si>
  <si>
    <t>Waaree Renewable Technologies Ltd</t>
  </si>
  <si>
    <t>WAAREERTL</t>
  </si>
  <si>
    <t>Eris Lifesciences Ltd</t>
  </si>
  <si>
    <t>ERIS</t>
  </si>
  <si>
    <t>CreditAccess Grameen Ltd</t>
  </si>
  <si>
    <t>CREDITACC</t>
  </si>
  <si>
    <t>Newgen Software Technologies Ltd</t>
  </si>
  <si>
    <t>NEWGEN</t>
  </si>
  <si>
    <t>Aptus Value Housing Finance India Ltd</t>
  </si>
  <si>
    <t>APTUS</t>
  </si>
  <si>
    <t>Trident Ltd</t>
  </si>
  <si>
    <t>TRIDENT</t>
  </si>
  <si>
    <t>Techno Electric &amp; Engineering Company Ltd</t>
  </si>
  <si>
    <t>TECHNOE</t>
  </si>
  <si>
    <t>Great Eastern Shipping Company Ltd</t>
  </si>
  <si>
    <t>GESHIP</t>
  </si>
  <si>
    <t>Jubilant Pharmova Ltd</t>
  </si>
  <si>
    <t>JUBLPHARMA</t>
  </si>
  <si>
    <t>Bata India Ltd</t>
  </si>
  <si>
    <t>BATAINDIA</t>
  </si>
  <si>
    <t>IDFC Ltd</t>
  </si>
  <si>
    <t>IDFC</t>
  </si>
  <si>
    <t>Kfin Technologies Ltd</t>
  </si>
  <si>
    <t>KFINTECH</t>
  </si>
  <si>
    <t>Akzo Nobel India Ltd</t>
  </si>
  <si>
    <t>AKZOINDIA</t>
  </si>
  <si>
    <t>Swan Energy Ltd</t>
  </si>
  <si>
    <t>SWANENERGY</t>
  </si>
  <si>
    <t>Ramkrishna Forgings Ltd</t>
  </si>
  <si>
    <t>RKFORGE</t>
  </si>
  <si>
    <t>HBL Power Systems Ltd</t>
  </si>
  <si>
    <t>HBLPOWER</t>
  </si>
  <si>
    <t>Indiamart Intermesh Ltd</t>
  </si>
  <si>
    <t>INDIAMART</t>
  </si>
  <si>
    <t>Navin Fluorine International Ltd</t>
  </si>
  <si>
    <t>NAVINFLUOR</t>
  </si>
  <si>
    <t>Sarda Energy &amp; Minerals Ltd</t>
  </si>
  <si>
    <t>SARDAEN</t>
  </si>
  <si>
    <t>Finolex Industries Ltd</t>
  </si>
  <si>
    <t>FINPIPE</t>
  </si>
  <si>
    <t>Karur Vysya Bank Ltd</t>
  </si>
  <si>
    <t>KARURVYSYA</t>
  </si>
  <si>
    <t>Clean Science and Technology Ltd</t>
  </si>
  <si>
    <t>CLEAN</t>
  </si>
  <si>
    <t>Kirloskar Oil Engines Ltd</t>
  </si>
  <si>
    <t>KIRLOSENG</t>
  </si>
  <si>
    <t>Capri Global Capital Ltd</t>
  </si>
  <si>
    <t>CGCL</t>
  </si>
  <si>
    <t>LS Industries Ltd</t>
  </si>
  <si>
    <t>LSIND</t>
  </si>
  <si>
    <t>Sonata Software Ltd</t>
  </si>
  <si>
    <t>SONATSOFTW</t>
  </si>
  <si>
    <t>Amber Enterprises India Ltd</t>
  </si>
  <si>
    <t>AMBER</t>
  </si>
  <si>
    <t>Indegene Ltd</t>
  </si>
  <si>
    <t>INDGN</t>
  </si>
  <si>
    <t>G R Infraprojects Ltd</t>
  </si>
  <si>
    <t>GRINFRA</t>
  </si>
  <si>
    <t>Anand Rathi Wealth Ltd</t>
  </si>
  <si>
    <t>ANANDRATHI</t>
  </si>
  <si>
    <t>Gravita India Ltd</t>
  </si>
  <si>
    <t>GRAVITA</t>
  </si>
  <si>
    <t>Metals - Lead</t>
  </si>
  <si>
    <t>IFCI Ltd</t>
  </si>
  <si>
    <t>IFCI</t>
  </si>
  <si>
    <t>Birlasoft Ltd</t>
  </si>
  <si>
    <t>BSOFT</t>
  </si>
  <si>
    <t>Manappuram Finance Ltd</t>
  </si>
  <si>
    <t>MANAPPURAM</t>
  </si>
  <si>
    <t>PG Electroplast Ltd</t>
  </si>
  <si>
    <t>PGEL</t>
  </si>
  <si>
    <t>Tata Teleservices (Maharashtra) Ltd</t>
  </si>
  <si>
    <t>TTML</t>
  </si>
  <si>
    <t>Sanofi India Ltd</t>
  </si>
  <si>
    <t>SANOFI</t>
  </si>
  <si>
    <t>Fine Organic Industries Ltd</t>
  </si>
  <si>
    <t>FINEORG</t>
  </si>
  <si>
    <t>Action Construction Equipment Ltd</t>
  </si>
  <si>
    <t>ACE</t>
  </si>
  <si>
    <t>Heavy Machinery</t>
  </si>
  <si>
    <t>Welspun Living Ltd</t>
  </si>
  <si>
    <t>WELSPUNLIV</t>
  </si>
  <si>
    <t>PVR INOX Ltd</t>
  </si>
  <si>
    <t>PVRINOX</t>
  </si>
  <si>
    <t>Theatres</t>
  </si>
  <si>
    <t>DCM Shriram Ltd</t>
  </si>
  <si>
    <t>DCMSHRIRAM</t>
  </si>
  <si>
    <t>Supreme Petrochem Ltd</t>
  </si>
  <si>
    <t>SPLPETRO</t>
  </si>
  <si>
    <t>Doms Industries Ltd</t>
  </si>
  <si>
    <t>DOMS</t>
  </si>
  <si>
    <t>Office Supplies</t>
  </si>
  <si>
    <t>UTI Asset Management Company Ltd</t>
  </si>
  <si>
    <t>UTIAMC</t>
  </si>
  <si>
    <t>UTI S&amp;P BSE Sensex ETF</t>
  </si>
  <si>
    <t>UTISENSETF</t>
  </si>
  <si>
    <t>Neuland Laboratories Ltd</t>
  </si>
  <si>
    <t>NEULANDLAB</t>
  </si>
  <si>
    <t>Craftsman Automation Ltd</t>
  </si>
  <si>
    <t>CRAFTSMAN</t>
  </si>
  <si>
    <t>Zensar Technologies Ltd</t>
  </si>
  <si>
    <t>ZENSARTECH</t>
  </si>
  <si>
    <t>BEML Ltd</t>
  </si>
  <si>
    <t>BEML</t>
  </si>
  <si>
    <t>RITES Ltd</t>
  </si>
  <si>
    <t>RITES</t>
  </si>
  <si>
    <t>Nava Limited</t>
  </si>
  <si>
    <t>NAVA</t>
  </si>
  <si>
    <t>Elecon Engineering Company Ltd</t>
  </si>
  <si>
    <t>ELECON</t>
  </si>
  <si>
    <t>NMDC Steel Ltd</t>
  </si>
  <si>
    <t>NSLNISP</t>
  </si>
  <si>
    <t>KSB Ltd</t>
  </si>
  <si>
    <t>KSB</t>
  </si>
  <si>
    <t>Titagarh Rail Systems Ltd</t>
  </si>
  <si>
    <t>TITAGARH</t>
  </si>
  <si>
    <t>E I D-Parry (India) Ltd</t>
  </si>
  <si>
    <t>EIDPARRY</t>
  </si>
  <si>
    <t>Sugar</t>
  </si>
  <si>
    <t>Zen Technologies Ltd</t>
  </si>
  <si>
    <t>ZENTEC</t>
  </si>
  <si>
    <t>Caplin Point Laboratories Ltd</t>
  </si>
  <si>
    <t>CAPLIPOINT</t>
  </si>
  <si>
    <t>Wockhardt Ltd</t>
  </si>
  <si>
    <t>WOCKPHARMA</t>
  </si>
  <si>
    <t>Bls International Services Ltd</t>
  </si>
  <si>
    <t>BLS</t>
  </si>
  <si>
    <t>Redington Ltd</t>
  </si>
  <si>
    <t>REDINGTON</t>
  </si>
  <si>
    <t>Technology Hardware</t>
  </si>
  <si>
    <t>Inox Wind Energy Ltd</t>
  </si>
  <si>
    <t>IWEL</t>
  </si>
  <si>
    <t>Godrej Agrovet Ltd</t>
  </si>
  <si>
    <t>GODREJAGRO</t>
  </si>
  <si>
    <t>Agro Products</t>
  </si>
  <si>
    <t>eClerx Services Limited</t>
  </si>
  <si>
    <t>ECLERX</t>
  </si>
  <si>
    <t>Netweb Technologies India Ltd</t>
  </si>
  <si>
    <t>NETWEB</t>
  </si>
  <si>
    <t>Glenmark Life Sciences Ltd</t>
  </si>
  <si>
    <t>GLS</t>
  </si>
  <si>
    <t>Kirloskar Brothers Ltd</t>
  </si>
  <si>
    <t>KIRLOSBROS</t>
  </si>
  <si>
    <t>Aavas Financiers Ltd</t>
  </si>
  <si>
    <t>AAVAS</t>
  </si>
  <si>
    <t>Chennai Petroleum Corporation Ltd</t>
  </si>
  <si>
    <t>CHENNPETRO</t>
  </si>
  <si>
    <t>Minda Corporation Ltd</t>
  </si>
  <si>
    <t>MINDACORP</t>
  </si>
  <si>
    <t>Rainbow Children's Medicare Ltd</t>
  </si>
  <si>
    <t>RAINBOW</t>
  </si>
  <si>
    <t>Praj Industries Ltd</t>
  </si>
  <si>
    <t>PRAJIND</t>
  </si>
  <si>
    <t>Westlife Foodworld Ltd</t>
  </si>
  <si>
    <t>WESTLIFE</t>
  </si>
  <si>
    <t>Honasa Consumer Ltd</t>
  </si>
  <si>
    <t>HONASA</t>
  </si>
  <si>
    <t>Railtel Corporation of India Ltd</t>
  </si>
  <si>
    <t>RAILTEL</t>
  </si>
  <si>
    <t>Communication &amp; Networking</t>
  </si>
  <si>
    <t>Raymond Lifestyle Ltd</t>
  </si>
  <si>
    <t>RAYMONDLSL</t>
  </si>
  <si>
    <t>Godawari Power and Ispat Ltd</t>
  </si>
  <si>
    <t>GPIL</t>
  </si>
  <si>
    <t>Granules India Ltd</t>
  </si>
  <si>
    <t>GRANULES</t>
  </si>
  <si>
    <t>Deepak Fertilisers and Petrochemicals Corp Ltd</t>
  </si>
  <si>
    <t>DEEPAKFERT</t>
  </si>
  <si>
    <t>JM Financial Ltd</t>
  </si>
  <si>
    <t>JMFINANCIL</t>
  </si>
  <si>
    <t>LT Foods Ltd</t>
  </si>
  <si>
    <t>LTFOODS</t>
  </si>
  <si>
    <t>Vardhman Textiles Ltd</t>
  </si>
  <si>
    <t>VTL</t>
  </si>
  <si>
    <t>Olectra Greentech Ltd</t>
  </si>
  <si>
    <t>OLECTRA</t>
  </si>
  <si>
    <t>Strides Pharma Science Ltd</t>
  </si>
  <si>
    <t>STAR</t>
  </si>
  <si>
    <t>Balrampur Chini Mills Ltd</t>
  </si>
  <si>
    <t>BALRAMCHIN</t>
  </si>
  <si>
    <t>Jaiprakash Power Ventures Ltd</t>
  </si>
  <si>
    <t>JPPOWER</t>
  </si>
  <si>
    <t>Akums Drugs and Pharmaceuticals Ltd</t>
  </si>
  <si>
    <t>AKUMS</t>
  </si>
  <si>
    <t>Marksans Pharma Ltd</t>
  </si>
  <si>
    <t>MARKSANS</t>
  </si>
  <si>
    <t>Data Patterns (India) Ltd</t>
  </si>
  <si>
    <t>DATAPATTNS</t>
  </si>
  <si>
    <t>Ingersoll-Rand (India) Ltd</t>
  </si>
  <si>
    <t>INGERRAND</t>
  </si>
  <si>
    <t>Maharashtra Scooters Ltd</t>
  </si>
  <si>
    <t>MAHSCOOTER</t>
  </si>
  <si>
    <t>Cube Highways Trust</t>
  </si>
  <si>
    <t>CUBEINVIT</t>
  </si>
  <si>
    <t>Roads</t>
  </si>
  <si>
    <t>Tega Industries Ltd</t>
  </si>
  <si>
    <t>TEGA</t>
  </si>
  <si>
    <t>MMTC Ltd</t>
  </si>
  <si>
    <t>MMTC</t>
  </si>
  <si>
    <t>Alok Industries Ltd</t>
  </si>
  <si>
    <t>ALOKINDS</t>
  </si>
  <si>
    <t>Sterling and Wilson Renewable Energy Ltd</t>
  </si>
  <si>
    <t>SWSOLAR</t>
  </si>
  <si>
    <t>Zee Entertainment Enterprises Ltd</t>
  </si>
  <si>
    <t>ZEEL</t>
  </si>
  <si>
    <t>Nuvoco Vistas Corporation Ltd</t>
  </si>
  <si>
    <t>NUVOCO</t>
  </si>
  <si>
    <t>Jubilant Ingrevia Ltd</t>
  </si>
  <si>
    <t>JUBLINGREA</t>
  </si>
  <si>
    <t>RHI Magnesita India Ltd</t>
  </si>
  <si>
    <t>RHIM</t>
  </si>
  <si>
    <t>Aether Industries Ltd</t>
  </si>
  <si>
    <t>AETHER</t>
  </si>
  <si>
    <t>Zydus Wellness Ltd</t>
  </si>
  <si>
    <t>ZYDUSWELL</t>
  </si>
  <si>
    <t>Safari Industries (India) Ltd</t>
  </si>
  <si>
    <t>SAFARI</t>
  </si>
  <si>
    <t>Voltamp Transformers Ltd</t>
  </si>
  <si>
    <t>VOLTAMP</t>
  </si>
  <si>
    <t>TTK Prestige Ltd</t>
  </si>
  <si>
    <t>TTKPRESTIG</t>
  </si>
  <si>
    <t>CEAT Ltd</t>
  </si>
  <si>
    <t>CEATLTD</t>
  </si>
  <si>
    <t>Electrosteel Castings Ltd</t>
  </si>
  <si>
    <t>ELECTCAST</t>
  </si>
  <si>
    <t>Intellect Design Arena Ltd</t>
  </si>
  <si>
    <t>INTELLECT</t>
  </si>
  <si>
    <t>IIFL Securities Ltd</t>
  </si>
  <si>
    <t>IIFLSEC</t>
  </si>
  <si>
    <t>RBL Bank Ltd</t>
  </si>
  <si>
    <t>RBLBANK</t>
  </si>
  <si>
    <t>Happiest Minds Technologies Ltd</t>
  </si>
  <si>
    <t>HAPPSTMNDS</t>
  </si>
  <si>
    <t>Reliance Infrastructure Ltd</t>
  </si>
  <si>
    <t>RELINFRA</t>
  </si>
  <si>
    <t>Tanla Platforms Ltd</t>
  </si>
  <si>
    <t>TANLA</t>
  </si>
  <si>
    <t>City Union Bank Ltd</t>
  </si>
  <si>
    <t>CUB</t>
  </si>
  <si>
    <t>CE Info Systems Ltd</t>
  </si>
  <si>
    <t>MAPMYINDIA</t>
  </si>
  <si>
    <t>Alkyl Amines Chemicals Ltd</t>
  </si>
  <si>
    <t>ALKYLAMINE</t>
  </si>
  <si>
    <t>Saregama India Ltd</t>
  </si>
  <si>
    <t>SAREGAMA</t>
  </si>
  <si>
    <t>Movies &amp; TV Serials</t>
  </si>
  <si>
    <t>Genus Power Infrastructures Ltd</t>
  </si>
  <si>
    <t>GENUSPOWER</t>
  </si>
  <si>
    <t>Powergrid Infrastructure Investment Trust</t>
  </si>
  <si>
    <t>PGINVIT</t>
  </si>
  <si>
    <t>Sanofi Consumer Healthcare India Ltd</t>
  </si>
  <si>
    <t>SANOFICONR</t>
  </si>
  <si>
    <t>Metropolis Healthcare Ltd</t>
  </si>
  <si>
    <t>METROPOLIS</t>
  </si>
  <si>
    <t>Sammaan Capital Ltd</t>
  </si>
  <si>
    <t>SAMMAANCAP</t>
  </si>
  <si>
    <t>Kirloskar Ferrous Industries Ltd</t>
  </si>
  <si>
    <t>KIRLFER</t>
  </si>
  <si>
    <t>shipping corporation of India Ltd</t>
  </si>
  <si>
    <t>SCI</t>
  </si>
  <si>
    <t>Symphony Ltd</t>
  </si>
  <si>
    <t>SYMPHONY</t>
  </si>
  <si>
    <t>Engineers India Ltd</t>
  </si>
  <si>
    <t>ENGINERSIN</t>
  </si>
  <si>
    <t>Can Fin Homes Ltd</t>
  </si>
  <si>
    <t>CANFINHOME</t>
  </si>
  <si>
    <t>Graphite India Ltd</t>
  </si>
  <si>
    <t>GRAPHITE</t>
  </si>
  <si>
    <t>India Cements Ltd</t>
  </si>
  <si>
    <t>INDIACEM</t>
  </si>
  <si>
    <t>Sapphire Foods India Ltd</t>
  </si>
  <si>
    <t>SAPPHIRE</t>
  </si>
  <si>
    <t>Jammu and Kashmir Bank Ltd</t>
  </si>
  <si>
    <t>J&amp;KBANK</t>
  </si>
  <si>
    <t>Home First Finance Company India Ltd</t>
  </si>
  <si>
    <t>HOMEFIRST</t>
  </si>
  <si>
    <t>RedTape</t>
  </si>
  <si>
    <t>REDTAPE</t>
  </si>
  <si>
    <t>JK Tyre &amp; Industries Ltd</t>
  </si>
  <si>
    <t>JKTYRE</t>
  </si>
  <si>
    <t>Happy Forgings Ltd</t>
  </si>
  <si>
    <t>HAPPYFORGE</t>
  </si>
  <si>
    <t>Auto, Truck &amp; Motorcycle Parts</t>
  </si>
  <si>
    <t>Quess Corp Ltd</t>
  </si>
  <si>
    <t>QUESS</t>
  </si>
  <si>
    <t>Employment Services</t>
  </si>
  <si>
    <t>ITD Cementation India Ltd</t>
  </si>
  <si>
    <t>ITDCEM</t>
  </si>
  <si>
    <t>Raymond Ltd</t>
  </si>
  <si>
    <t>RAYMOND</t>
  </si>
  <si>
    <t>PNC Infratech Ltd</t>
  </si>
  <si>
    <t>PNCINFRA</t>
  </si>
  <si>
    <t>Edelweiss Financial Services Ltd</t>
  </si>
  <si>
    <t>EDELWEISS</t>
  </si>
  <si>
    <t>Senco Gold Ltd</t>
  </si>
  <si>
    <t>SENCO</t>
  </si>
  <si>
    <t>ELANTAS Beck India Ltd</t>
  </si>
  <si>
    <t>ELANTAS</t>
  </si>
  <si>
    <t>Mrs. Bectors Food Specialities Ltd</t>
  </si>
  <si>
    <t>BECTORFOOD</t>
  </si>
  <si>
    <t>Shree Renuka Sugars Ltd</t>
  </si>
  <si>
    <t>RENUKA</t>
  </si>
  <si>
    <t>Vesuvius India Ltd</t>
  </si>
  <si>
    <t>VESUVIUS</t>
  </si>
  <si>
    <t>Bharat 22 ETF</t>
  </si>
  <si>
    <t>ICICIB22</t>
  </si>
  <si>
    <t>Bajaj Electricals Ltd</t>
  </si>
  <si>
    <t>BAJAJELEC</t>
  </si>
  <si>
    <t>Usha Martin Ltd</t>
  </si>
  <si>
    <t>USHAMART</t>
  </si>
  <si>
    <t>Nippon India ETF Nifty Bank BeES</t>
  </si>
  <si>
    <t>BANKBEES</t>
  </si>
  <si>
    <t>Gujarat Mineral Development Corporation Ltd</t>
  </si>
  <si>
    <t>GMDCLTD</t>
  </si>
  <si>
    <t>KPI Green Energy Ltd</t>
  </si>
  <si>
    <t>KPIGREEN</t>
  </si>
  <si>
    <t>GMR Power and Urban Infra Ltd</t>
  </si>
  <si>
    <t>GMRP&amp;UI</t>
  </si>
  <si>
    <t>INOX India Ltd</t>
  </si>
  <si>
    <t>INOXINDIA</t>
  </si>
  <si>
    <t>Sea-Borne Tankers</t>
  </si>
  <si>
    <t>Gujarat Pipavav Port Ltd</t>
  </si>
  <si>
    <t>GPPL</t>
  </si>
  <si>
    <t>Galaxy Surfactants Ltd</t>
  </si>
  <si>
    <t>GALAXYSURF</t>
  </si>
  <si>
    <t>Cera Sanitaryware Ltd</t>
  </si>
  <si>
    <t>CERA</t>
  </si>
  <si>
    <t>P N Gadgil Jewellers Ltd</t>
  </si>
  <si>
    <t>PNGJL</t>
  </si>
  <si>
    <t>Prudent Corporate Advisory Services Ltd</t>
  </si>
  <si>
    <t>PRUDENT</t>
  </si>
  <si>
    <t>Prism Johnson Ltd</t>
  </si>
  <si>
    <t>PRSMJOHNSN</t>
  </si>
  <si>
    <t>Just Dial Ltd</t>
  </si>
  <si>
    <t>JUSTDIAL</t>
  </si>
  <si>
    <t>Vijaya Diagnostic Centre Ltd</t>
  </si>
  <si>
    <t>VIJAYA</t>
  </si>
  <si>
    <t>Transformers and Rectifiers (India) Ltd</t>
  </si>
  <si>
    <t>TARIL</t>
  </si>
  <si>
    <t>Bengal &amp; Assam Company Ltd</t>
  </si>
  <si>
    <t>BENGALASM</t>
  </si>
  <si>
    <t>Triveni Engineering and Industries Ltd</t>
  </si>
  <si>
    <t>TRIVENI</t>
  </si>
  <si>
    <t>Rattanindia Enterprises Ltd</t>
  </si>
  <si>
    <t>RTNINDIA</t>
  </si>
  <si>
    <t>Power Mech Projects Ltd</t>
  </si>
  <si>
    <t>POWERMECH</t>
  </si>
  <si>
    <t>Valor Estate Ltd</t>
  </si>
  <si>
    <t>DBREALTY</t>
  </si>
  <si>
    <t>Campus Activewear Ltd</t>
  </si>
  <si>
    <t>CAMPUS</t>
  </si>
  <si>
    <t>HMT Ltd</t>
  </si>
  <si>
    <t>HMT</t>
  </si>
  <si>
    <t>Sheela Foam Ltd</t>
  </si>
  <si>
    <t>SFL</t>
  </si>
  <si>
    <t>Home Furnishing</t>
  </si>
  <si>
    <t>Route Mobile Ltd</t>
  </si>
  <si>
    <t>ROUTE</t>
  </si>
  <si>
    <t>Max Estates Ltd</t>
  </si>
  <si>
    <t>MAXESTATES</t>
  </si>
  <si>
    <t>HG Infra Engineering Ltd</t>
  </si>
  <si>
    <t>HGINFRA</t>
  </si>
  <si>
    <t>SBFC Finance Ltd</t>
  </si>
  <si>
    <t>SBFC</t>
  </si>
  <si>
    <t>Brookfield India Real Estate Trust</t>
  </si>
  <si>
    <t>BIRET</t>
  </si>
  <si>
    <t>CMS Info Systems Ltd</t>
  </si>
  <si>
    <t>CMSINFO</t>
  </si>
  <si>
    <t>Rashtriya Chemicals and Fertilizers Ltd</t>
  </si>
  <si>
    <t>RCF</t>
  </si>
  <si>
    <t>India Grid Trust</t>
  </si>
  <si>
    <t>INDIGRID</t>
  </si>
  <si>
    <t>Birla Corporation Ltd</t>
  </si>
  <si>
    <t>BIRLACORPN</t>
  </si>
  <si>
    <t>JSW Holdings Ltd</t>
  </si>
  <si>
    <t>JSWHL</t>
  </si>
  <si>
    <t>Gujarat Narmada Valley Fertilizers &amp; Chemicals Ltd</t>
  </si>
  <si>
    <t>GNFC</t>
  </si>
  <si>
    <t>Latent View Analytics Ltd</t>
  </si>
  <si>
    <t>LATENTVIEW</t>
  </si>
  <si>
    <t>Force Motors Ltd</t>
  </si>
  <si>
    <t>FORCEMOT</t>
  </si>
  <si>
    <t>Isgec Heavy Engineering Ltd</t>
  </si>
  <si>
    <t>ISGEC</t>
  </si>
  <si>
    <t>Eureka Forbes Ltd</t>
  </si>
  <si>
    <t>EUREKAFORB</t>
  </si>
  <si>
    <t>Household Appliances</t>
  </si>
  <si>
    <t>Jupiter Life Line Hospitals Ltd</t>
  </si>
  <si>
    <t>JLHL</t>
  </si>
  <si>
    <t>Va Tech Wabag Ltd</t>
  </si>
  <si>
    <t>WABAG</t>
  </si>
  <si>
    <t>Water Management</t>
  </si>
  <si>
    <t>Choice International Ltd</t>
  </si>
  <si>
    <t>CHOICEIN</t>
  </si>
  <si>
    <t>Lemon Tree Hotels Ltd</t>
  </si>
  <si>
    <t>LEMONTREE</t>
  </si>
  <si>
    <t>ESAB India Ltd</t>
  </si>
  <si>
    <t>ESABINDIA</t>
  </si>
  <si>
    <t>Religare Enterprises Ltd</t>
  </si>
  <si>
    <t>RELIGARE</t>
  </si>
  <si>
    <t>Tips Music Ltd</t>
  </si>
  <si>
    <t>TIPSMUSIC</t>
  </si>
  <si>
    <t>Epigral Ltd</t>
  </si>
  <si>
    <t>EPIGRAL</t>
  </si>
  <si>
    <t>JK Lakshmi Cement Ltd</t>
  </si>
  <si>
    <t>JKLAKSHMI</t>
  </si>
  <si>
    <t>KNR Constructions Ltd</t>
  </si>
  <si>
    <t>KNRCON</t>
  </si>
  <si>
    <t>Shakti Pumps (India) Ltd</t>
  </si>
  <si>
    <t>SHAKTIPUMP</t>
  </si>
  <si>
    <t>Puravankara Ltd</t>
  </si>
  <si>
    <t>PURVA</t>
  </si>
  <si>
    <t>HEG Ltd</t>
  </si>
  <si>
    <t>HEG</t>
  </si>
  <si>
    <t>Thomas Cook (India) Ltd</t>
  </si>
  <si>
    <t>THOMASCOOK</t>
  </si>
  <si>
    <t>Shriram Pistons &amp; Rings Ltd</t>
  </si>
  <si>
    <t>SHRIPISTON</t>
  </si>
  <si>
    <t>Allied Blenders and Distillers Ltd</t>
  </si>
  <si>
    <t>ABDL</t>
  </si>
  <si>
    <t>Arvind Ltd</t>
  </si>
  <si>
    <t>ARVIND</t>
  </si>
  <si>
    <t>National Standard (India) Ltd</t>
  </si>
  <si>
    <t>NATIONSTD</t>
  </si>
  <si>
    <t>CCL Products (India) Ltd</t>
  </si>
  <si>
    <t>CCL</t>
  </si>
  <si>
    <t>Procter &amp; Gamble Health Ltd</t>
  </si>
  <si>
    <t>PGHL</t>
  </si>
  <si>
    <t>V-mart Retail Ltd</t>
  </si>
  <si>
    <t>VMART</t>
  </si>
  <si>
    <t>Garware Hi-Tech Films Ltd</t>
  </si>
  <si>
    <t>GRWRHITECH</t>
  </si>
  <si>
    <t>Keystone Realtors Ltd</t>
  </si>
  <si>
    <t>RUSTOMJEE</t>
  </si>
  <si>
    <t>Lloyds Engineering Works Ltd</t>
  </si>
  <si>
    <t>LLOYDSENGG</t>
  </si>
  <si>
    <t>Varroc Engineering Ltd</t>
  </si>
  <si>
    <t>VARROC</t>
  </si>
  <si>
    <t>Sansera Engineering Ltd</t>
  </si>
  <si>
    <t>SANSERA</t>
  </si>
  <si>
    <t>RattanIndia Power Ltd</t>
  </si>
  <si>
    <t>RTNPOWER</t>
  </si>
  <si>
    <t>Archean Chemical Industries Ltd</t>
  </si>
  <si>
    <t>ACI</t>
  </si>
  <si>
    <t>Aurionpro Solutions Ltd</t>
  </si>
  <si>
    <t>AURIONPRO</t>
  </si>
  <si>
    <t>Rategain Travel Technologies Ltd</t>
  </si>
  <si>
    <t>RATEGAIN</t>
  </si>
  <si>
    <t>TVS Supply Chain Solutions Ltd</t>
  </si>
  <si>
    <t>TVSSCS</t>
  </si>
  <si>
    <t>Karnataka Bank Ltd</t>
  </si>
  <si>
    <t>KTKBANK</t>
  </si>
  <si>
    <t>Shoppers Stop Ltd</t>
  </si>
  <si>
    <t>SHOPERSTOP</t>
  </si>
  <si>
    <t>Kotak Nifty Bank ETF</t>
  </si>
  <si>
    <t>BANKNIFTY1</t>
  </si>
  <si>
    <t>Kirloskar Pneumatic Company Ltd</t>
  </si>
  <si>
    <t>KIRLPNU</t>
  </si>
  <si>
    <t>Equitas Small Finance Bank Ltd</t>
  </si>
  <si>
    <t>EQUITASBNK</t>
  </si>
  <si>
    <t>Blue Jet Healthcare Ltd</t>
  </si>
  <si>
    <t>BLUEJET</t>
  </si>
  <si>
    <t>Time Technoplast Ltd</t>
  </si>
  <si>
    <t>TIMETECHNO</t>
  </si>
  <si>
    <t>Gallantt Ispat Ltd</t>
  </si>
  <si>
    <t>GALLANTT</t>
  </si>
  <si>
    <t>KKRRAFTON Developers Limited</t>
  </si>
  <si>
    <t>BGDL</t>
  </si>
  <si>
    <t>Gujarat State Fertilizers &amp; Chemicals Ltd</t>
  </si>
  <si>
    <t>GSFC</t>
  </si>
  <si>
    <t>Maharashtra Seamless Ltd</t>
  </si>
  <si>
    <t>MAHSEAMLES</t>
  </si>
  <si>
    <t>F D C Ltd</t>
  </si>
  <si>
    <t>FDC</t>
  </si>
  <si>
    <t>Star Cement Ltd</t>
  </si>
  <si>
    <t>STARCEMENT</t>
  </si>
  <si>
    <t>Balu Forge Industries Ltd</t>
  </si>
  <si>
    <t>BALUFORGE</t>
  </si>
  <si>
    <t>Kama Holdings Ltd</t>
  </si>
  <si>
    <t>KAMAHOLD</t>
  </si>
  <si>
    <t>SBI Nifty 50 ETF</t>
  </si>
  <si>
    <t>SETFNIF50</t>
  </si>
  <si>
    <t>BHARAT Bond ETF-April 2023-Growth</t>
  </si>
  <si>
    <t>EBBETF0423</t>
  </si>
  <si>
    <t>Debt</t>
  </si>
  <si>
    <t>Transport Corporation of India Ltd</t>
  </si>
  <si>
    <t>TCI</t>
  </si>
  <si>
    <t>Rajesh Exports Ltd</t>
  </si>
  <si>
    <t>RAJESHEXPO</t>
  </si>
  <si>
    <t>JK Paper Ltd</t>
  </si>
  <si>
    <t>JKPAPER</t>
  </si>
  <si>
    <t>Infibeam Avenues Ltd</t>
  </si>
  <si>
    <t>INFIBEAM</t>
  </si>
  <si>
    <t>EPL Ltd</t>
  </si>
  <si>
    <t>EPL</t>
  </si>
  <si>
    <t>Packaging</t>
  </si>
  <si>
    <t>Avanti Feeds Ltd</t>
  </si>
  <si>
    <t>AVANTIFEED</t>
  </si>
  <si>
    <t>Azad Engineering Ltd</t>
  </si>
  <si>
    <t>AZAD</t>
  </si>
  <si>
    <t>Black Box Ltd</t>
  </si>
  <si>
    <t>BBOX</t>
  </si>
  <si>
    <t>Sunteck Realty Ltd</t>
  </si>
  <si>
    <t>SUNTECK</t>
  </si>
  <si>
    <t>Mastek Ltd</t>
  </si>
  <si>
    <t>MASTEK</t>
  </si>
  <si>
    <t>Network18 Media &amp; Investments Ltd</t>
  </si>
  <si>
    <t>NETWORK18</t>
  </si>
  <si>
    <t>Anupam Rasayan India Ltd</t>
  </si>
  <si>
    <t>ANURAS</t>
  </si>
  <si>
    <t>Texmaco Rail &amp; Engineering Ltd</t>
  </si>
  <si>
    <t>TEXRAIL</t>
  </si>
  <si>
    <t>ASK Automotive Ltd</t>
  </si>
  <si>
    <t>ASKAUTOLTD</t>
  </si>
  <si>
    <t>Electronics Mart India Ltd</t>
  </si>
  <si>
    <t>EMIL</t>
  </si>
  <si>
    <t>Mahindra Lifespace Developers Ltd</t>
  </si>
  <si>
    <t>MAHLIFE</t>
  </si>
  <si>
    <t>Ion Exchange (India) Ltd</t>
  </si>
  <si>
    <t>IONEXCHANG</t>
  </si>
  <si>
    <t>Environmental Services</t>
  </si>
  <si>
    <t>Spicejet Ltd</t>
  </si>
  <si>
    <t>SPICEJET</t>
  </si>
  <si>
    <t>Juniper Hotels Ltd</t>
  </si>
  <si>
    <t>JUNIPER</t>
  </si>
  <si>
    <t>Astra Microwave Products Ltd</t>
  </si>
  <si>
    <t>ASTRAMICRO</t>
  </si>
  <si>
    <t>V I P Industries Ltd</t>
  </si>
  <si>
    <t>VIPIND</t>
  </si>
  <si>
    <t>Chemplast Sanmar Ltd</t>
  </si>
  <si>
    <t>CHEMPLASTS</t>
  </si>
  <si>
    <t>India Shelter Finance Corporation Ltd</t>
  </si>
  <si>
    <t>INDIASHLTR</t>
  </si>
  <si>
    <t>Ethos Ltd</t>
  </si>
  <si>
    <t>ETHOSLTD</t>
  </si>
  <si>
    <t>Surya Roshni Ltd</t>
  </si>
  <si>
    <t>SURYAROSNI</t>
  </si>
  <si>
    <t>Moil Ltd</t>
  </si>
  <si>
    <t>MOIL</t>
  </si>
  <si>
    <t>Mining - Manganese</t>
  </si>
  <si>
    <t>Tarc Ltd</t>
  </si>
  <si>
    <t>TARC</t>
  </si>
  <si>
    <t>Mahindra Holidays and Resorts India Ltd</t>
  </si>
  <si>
    <t>MHRIL</t>
  </si>
  <si>
    <t>Shilpa Medicare Ltd</t>
  </si>
  <si>
    <t>SHILPAMED</t>
  </si>
  <si>
    <t>Garware Technical Fibres Ltd</t>
  </si>
  <si>
    <t>GARFIBRES</t>
  </si>
  <si>
    <t>Ujjivan Small Finance Bank Ltd</t>
  </si>
  <si>
    <t>UJJIVANSFB</t>
  </si>
  <si>
    <t>MedPlus Health Services Ltd</t>
  </si>
  <si>
    <t>MEDPLUS</t>
  </si>
  <si>
    <t>Equinox India Developments Ltd</t>
  </si>
  <si>
    <t>EMBDL</t>
  </si>
  <si>
    <t>Sandur Manganese and Iron Ores Ltd</t>
  </si>
  <si>
    <t>SANDUMA</t>
  </si>
  <si>
    <t>Laxmi Organic Industries Ltd</t>
  </si>
  <si>
    <t>LXCHEM</t>
  </si>
  <si>
    <t>Arvind Fashions Ltd</t>
  </si>
  <si>
    <t>ARVINDFASN</t>
  </si>
  <si>
    <t>Protean eGov Technologies Ltd</t>
  </si>
  <si>
    <t>PROTEAN</t>
  </si>
  <si>
    <t>IT Consulting &amp; Other Services</t>
  </si>
  <si>
    <t>Dilip Buildcon Ltd</t>
  </si>
  <si>
    <t>DBL</t>
  </si>
  <si>
    <t>Ahluwalia Contracts (India) Ltd</t>
  </si>
  <si>
    <t>AHLUCONT</t>
  </si>
  <si>
    <t>Sundaram Finance Holdings Ltd</t>
  </si>
  <si>
    <t>SUNDARMHLD</t>
  </si>
  <si>
    <t>Welspun Enterprises Ltd</t>
  </si>
  <si>
    <t>WELENT</t>
  </si>
  <si>
    <t>Syrma SGS Technology Ltd</t>
  </si>
  <si>
    <t>SYRMA</t>
  </si>
  <si>
    <t>PC Jeweller Ltd</t>
  </si>
  <si>
    <t>PCJEWELLER</t>
  </si>
  <si>
    <t>Nazara Technologies Ltd</t>
  </si>
  <si>
    <t>NAZARA</t>
  </si>
  <si>
    <t>Theme Parks &amp; Gaming</t>
  </si>
  <si>
    <t>Diamond Power Infrastructure Ltd</t>
  </si>
  <si>
    <t>DIACABS</t>
  </si>
  <si>
    <t>IFB Industries Ltd</t>
  </si>
  <si>
    <t>IFBIND</t>
  </si>
  <si>
    <t>Balaji Amines Ltd</t>
  </si>
  <si>
    <t>BALAMINES</t>
  </si>
  <si>
    <t>Hindustan Foods Ltd</t>
  </si>
  <si>
    <t>HNDFDS</t>
  </si>
  <si>
    <t>eMudhra Ltd</t>
  </si>
  <si>
    <t>EMUDHRA</t>
  </si>
  <si>
    <t>TV18 Broadcast Ltd</t>
  </si>
  <si>
    <t>TV18BRDCST</t>
  </si>
  <si>
    <t>Indo Count Industries Ltd</t>
  </si>
  <si>
    <t>ICIL</t>
  </si>
  <si>
    <t>Tamilnad Mercantile Bank Ltd</t>
  </si>
  <si>
    <t>TMB</t>
  </si>
  <si>
    <t>Sudarshan Chemical Industries Ltd</t>
  </si>
  <si>
    <t>SUDARSCHEM</t>
  </si>
  <si>
    <t>Mishra Dhatu Nigam Ltd</t>
  </si>
  <si>
    <t>MIDHANI</t>
  </si>
  <si>
    <t>PDS Limited</t>
  </si>
  <si>
    <t>PDSL</t>
  </si>
  <si>
    <t>Insolation Energy Ltd</t>
  </si>
  <si>
    <t>INA</t>
  </si>
  <si>
    <t>Semiconductors</t>
  </si>
  <si>
    <t>Inox Green Energy Services Ltd</t>
  </si>
  <si>
    <t>INOXGREEN</t>
  </si>
  <si>
    <t>Responsive Industries Ltd</t>
  </si>
  <si>
    <t>RESPONIND</t>
  </si>
  <si>
    <t>Building Products - Granite</t>
  </si>
  <si>
    <t>Go Fashion (India) Ltd</t>
  </si>
  <si>
    <t>GOCOLORS</t>
  </si>
  <si>
    <t>Man Infraconstruction Ltd</t>
  </si>
  <si>
    <t>MANINFRA</t>
  </si>
  <si>
    <t>Dodla Dairy Ltd</t>
  </si>
  <si>
    <t>DODLA</t>
  </si>
  <si>
    <t>Technocraft Industries (India) Ltd</t>
  </si>
  <si>
    <t>TIIL</t>
  </si>
  <si>
    <t>Gabriel India Ltd</t>
  </si>
  <si>
    <t>GABRIEL</t>
  </si>
  <si>
    <t>Dhanuka Agritech Ltd</t>
  </si>
  <si>
    <t>DHANUKA</t>
  </si>
  <si>
    <t>Indigo Paints Ltd</t>
  </si>
  <si>
    <t>INDIGOPNTS</t>
  </si>
  <si>
    <t>ICRA Ltd</t>
  </si>
  <si>
    <t>ICRA</t>
  </si>
  <si>
    <t>Suprajit Engineering Ltd</t>
  </si>
  <si>
    <t>SUPRAJIT</t>
  </si>
  <si>
    <t>Paradeep Phosphates Ltd</t>
  </si>
  <si>
    <t>PARADEEP</t>
  </si>
  <si>
    <t>Ami Organics Ltd</t>
  </si>
  <si>
    <t>AMIORG</t>
  </si>
  <si>
    <t>Ashoka Buildcon Ltd</t>
  </si>
  <si>
    <t>ASHOKA</t>
  </si>
  <si>
    <t>Niit Learning Systems Ltd</t>
  </si>
  <si>
    <t>NIITMTS</t>
  </si>
  <si>
    <t>Education Services</t>
  </si>
  <si>
    <t>Sun Pharma Advanced Research Co Ltd</t>
  </si>
  <si>
    <t>SPARC</t>
  </si>
  <si>
    <t>Share India Securities Ltd</t>
  </si>
  <si>
    <t>SHAREINDIA</t>
  </si>
  <si>
    <t>Piccadily Agro Industries Ltd</t>
  </si>
  <si>
    <t>PICCADIL</t>
  </si>
  <si>
    <t>Hindustan Construction Company Ltd</t>
  </si>
  <si>
    <t>HCC</t>
  </si>
  <si>
    <t>Ganesh Housing Corp Ltd</t>
  </si>
  <si>
    <t>GANESHHOUC</t>
  </si>
  <si>
    <t>Ceigall India Ltd</t>
  </si>
  <si>
    <t>CEIGALL</t>
  </si>
  <si>
    <t>National Highways Infra Trust</t>
  </si>
  <si>
    <t>NHIT</t>
  </si>
  <si>
    <t>Kesoram Industries Ltd</t>
  </si>
  <si>
    <t>KESORAMIND</t>
  </si>
  <si>
    <t>KRBL Ltd</t>
  </si>
  <si>
    <t>KRBL</t>
  </si>
  <si>
    <t>Bansal Wire Industries Ltd</t>
  </si>
  <si>
    <t>BANSALWIRE</t>
  </si>
  <si>
    <t>Gokaldas Exports Ltd</t>
  </si>
  <si>
    <t>GOKEX</t>
  </si>
  <si>
    <t>Jindal Worldwide Ltd</t>
  </si>
  <si>
    <t>JINDWORLD</t>
  </si>
  <si>
    <t>BHARAT Bond ETF-April 2030-Growth</t>
  </si>
  <si>
    <t>EBBETF0430</t>
  </si>
  <si>
    <t>Lux Industries Ltd</t>
  </si>
  <si>
    <t>LUXIND</t>
  </si>
  <si>
    <t>Refex Industries Ltd</t>
  </si>
  <si>
    <t>REFEX</t>
  </si>
  <si>
    <t>Greenlam Industries Ltd</t>
  </si>
  <si>
    <t>GREENLAM</t>
  </si>
  <si>
    <t>Building Products - Laminates</t>
  </si>
  <si>
    <t>Sharda Motor Industries Ltd</t>
  </si>
  <si>
    <t>SHARDAMOTR</t>
  </si>
  <si>
    <t>Nesco Ltd</t>
  </si>
  <si>
    <t>NESCO</t>
  </si>
  <si>
    <t>Gulf Oil Lubricants India Ltd</t>
  </si>
  <si>
    <t>GULFOILLUB</t>
  </si>
  <si>
    <t>Rolex Rings Ltd</t>
  </si>
  <si>
    <t>ROLEXRINGS</t>
  </si>
  <si>
    <t>Thangamayil Jewellery Ltd</t>
  </si>
  <si>
    <t>THANGAMAYL</t>
  </si>
  <si>
    <t>Orchid Pharma Ltd</t>
  </si>
  <si>
    <t>ORCHPHARMA</t>
  </si>
  <si>
    <t>BHARAT Bond ETF-April 2032</t>
  </si>
  <si>
    <t>BBETF0432</t>
  </si>
  <si>
    <t>Kennametal India Ltd</t>
  </si>
  <si>
    <t>KENNAMET</t>
  </si>
  <si>
    <t>Johnson Controls-Hitachi Air Conditioning India Ltd</t>
  </si>
  <si>
    <t>JCHAC</t>
  </si>
  <si>
    <t>GHCL Ltd</t>
  </si>
  <si>
    <t>GHCL</t>
  </si>
  <si>
    <t>India Infrastructure Trust</t>
  </si>
  <si>
    <t>INFRATRUST</t>
  </si>
  <si>
    <t>GMM Pfaudler Ltd</t>
  </si>
  <si>
    <t>GMMPFAUDLR</t>
  </si>
  <si>
    <t>South Indian Bank Ltd</t>
  </si>
  <si>
    <t>SOUTHBANK</t>
  </si>
  <si>
    <t>Lloyds Enterprises Ltd</t>
  </si>
  <si>
    <t>LLOYDSENT</t>
  </si>
  <si>
    <t>Trading Companies &amp; Distributors</t>
  </si>
  <si>
    <t>Jai Corp Ltd</t>
  </si>
  <si>
    <t>JAICORPLTD</t>
  </si>
  <si>
    <t>Indinfravit Trust</t>
  </si>
  <si>
    <t>INDINFR</t>
  </si>
  <si>
    <t>Rallis India Ltd</t>
  </si>
  <si>
    <t>RALLIS</t>
  </si>
  <si>
    <t>Ujaas Energy Ltd</t>
  </si>
  <si>
    <t>UEL</t>
  </si>
  <si>
    <t>Aditya Vision Ltd</t>
  </si>
  <si>
    <t>AVL</t>
  </si>
  <si>
    <t>Retail - Speciality</t>
  </si>
  <si>
    <t>Orient Cement Ltd</t>
  </si>
  <si>
    <t>ORIENTCEM</t>
  </si>
  <si>
    <t>Allcargo Logistics Ltd</t>
  </si>
  <si>
    <t>ALLCARGO</t>
  </si>
  <si>
    <t>TD Power Systems Ltd</t>
  </si>
  <si>
    <t>TDPOWERSYS</t>
  </si>
  <si>
    <t>Borosil Renewables Ltd</t>
  </si>
  <si>
    <t>BORORENEW</t>
  </si>
  <si>
    <t>Housewares</t>
  </si>
  <si>
    <t>Prince Pipes and Fittings Ltd</t>
  </si>
  <si>
    <t>PRINCEPIPE</t>
  </si>
  <si>
    <t>Sterlite Technologies Ltd</t>
  </si>
  <si>
    <t>STLTECH</t>
  </si>
  <si>
    <t>Optiemus Infracom Ltd</t>
  </si>
  <si>
    <t>OPTIEMUS</t>
  </si>
  <si>
    <t>Magellanic Cloud Ltd</t>
  </si>
  <si>
    <t>MCLOUD</t>
  </si>
  <si>
    <t>VST Industries Ltd</t>
  </si>
  <si>
    <t>VSTIND</t>
  </si>
  <si>
    <t>AGI Greenpac Ltd</t>
  </si>
  <si>
    <t>AGI</t>
  </si>
  <si>
    <t>Healthcare Global Enterprises Ltd</t>
  </si>
  <si>
    <t>HCG</t>
  </si>
  <si>
    <t>PTC India Ltd</t>
  </si>
  <si>
    <t>PTC</t>
  </si>
  <si>
    <t>Gujarat Alkalies And Chemicals Ltd</t>
  </si>
  <si>
    <t>GUJALKALI</t>
  </si>
  <si>
    <t>R Systems International Ltd</t>
  </si>
  <si>
    <t>RSYSTEMS</t>
  </si>
  <si>
    <t>Bondada Engineering Ltd</t>
  </si>
  <si>
    <t>BONDADA</t>
  </si>
  <si>
    <t>Easy Trip Planners Ltd</t>
  </si>
  <si>
    <t>EASEMYTRIP</t>
  </si>
  <si>
    <t>Privi Speciality Chemicals Ltd</t>
  </si>
  <si>
    <t>PRIVISCL</t>
  </si>
  <si>
    <t>National Fertilizers Ltd</t>
  </si>
  <si>
    <t>NFL</t>
  </si>
  <si>
    <t>Marsons Ltd</t>
  </si>
  <si>
    <t>MARSONS</t>
  </si>
  <si>
    <t>Pilani Investment And Industries Corporation Ltd</t>
  </si>
  <si>
    <t>PILANIINVS</t>
  </si>
  <si>
    <t>Kovai Medical Center and Hospital Ltd</t>
  </si>
  <si>
    <t>KOVAI</t>
  </si>
  <si>
    <t>Gujarat Ambuja Exports Ltd</t>
  </si>
  <si>
    <t>GAEL</t>
  </si>
  <si>
    <t>Entero Healthcare Solutions Ltd</t>
  </si>
  <si>
    <t>ENTERO</t>
  </si>
  <si>
    <t>SIS Ltd</t>
  </si>
  <si>
    <t>SIS</t>
  </si>
  <si>
    <t>Jana Small Finance Bank Ltd</t>
  </si>
  <si>
    <t>JSFB</t>
  </si>
  <si>
    <t>India Tourism Development Corp Ltd</t>
  </si>
  <si>
    <t>ITDC</t>
  </si>
  <si>
    <t>DB Corp Ltd</t>
  </si>
  <si>
    <t>DBCORP</t>
  </si>
  <si>
    <t>Publishing</t>
  </si>
  <si>
    <t>Rain Industries Ltd</t>
  </si>
  <si>
    <t>RAIN</t>
  </si>
  <si>
    <t>Le Travenues Technology Ltd</t>
  </si>
  <si>
    <t>IXIGO</t>
  </si>
  <si>
    <t>J Kumar Infraprojects Ltd</t>
  </si>
  <si>
    <t>JKIL</t>
  </si>
  <si>
    <t>Zaggle Prepaid Ocean Services Ltd</t>
  </si>
  <si>
    <t>ZAGGLE</t>
  </si>
  <si>
    <t>Aarti Pharmalabs Ltd</t>
  </si>
  <si>
    <t>AARTIPHARM</t>
  </si>
  <si>
    <t>Pricol Ltd</t>
  </si>
  <si>
    <t>PRICOLLTD</t>
  </si>
  <si>
    <t>Heritage Foods Ltd</t>
  </si>
  <si>
    <t>HERITGFOOD</t>
  </si>
  <si>
    <t>Eraaya Lifespaces Ltd</t>
  </si>
  <si>
    <t>ERAAYA</t>
  </si>
  <si>
    <t>Kirloskar Industries Ltd</t>
  </si>
  <si>
    <t>KIRLOSIND</t>
  </si>
  <si>
    <t>Tilaknagar Industries Ltd</t>
  </si>
  <si>
    <t>TI</t>
  </si>
  <si>
    <t>Advanced Enzyme Technologies Ltd</t>
  </si>
  <si>
    <t>ADVENZYMES</t>
  </si>
  <si>
    <t>Restaurant Brands Asia Ltd</t>
  </si>
  <si>
    <t>RBA</t>
  </si>
  <si>
    <t>Orissa Minerals Development Company Ltd</t>
  </si>
  <si>
    <t>ORISSAMINE</t>
  </si>
  <si>
    <t>Neogen Chemicals Ltd</t>
  </si>
  <si>
    <t>NEOGEN</t>
  </si>
  <si>
    <t>Cyient DLM Ltd</t>
  </si>
  <si>
    <t>CYIENTDLM</t>
  </si>
  <si>
    <t>CSB Bank Ltd</t>
  </si>
  <si>
    <t>CSBBANK</t>
  </si>
  <si>
    <t>Hemisphere Properties India Ltd</t>
  </si>
  <si>
    <t>HEMIPROP</t>
  </si>
  <si>
    <t>Banco Products (India) Ltd</t>
  </si>
  <si>
    <t>BANCOINDIA</t>
  </si>
  <si>
    <t>Anup Engineering Ltd</t>
  </si>
  <si>
    <t>ANUP</t>
  </si>
  <si>
    <t>Dynamatic Technologies Ltd</t>
  </si>
  <si>
    <t>DYNAMATECH</t>
  </si>
  <si>
    <t>Skipper Ltd</t>
  </si>
  <si>
    <t>SKIPPER</t>
  </si>
  <si>
    <t>Bharat Bijlee Ltd</t>
  </si>
  <si>
    <t>BBL</t>
  </si>
  <si>
    <t>MTAR Technologies Ltd</t>
  </si>
  <si>
    <t>MTARTECH</t>
  </si>
  <si>
    <t>Rajoo Engineers Ltd</t>
  </si>
  <si>
    <t>RAJOOENG</t>
  </si>
  <si>
    <t>E2E Networks Ltd</t>
  </si>
  <si>
    <t>E2E</t>
  </si>
  <si>
    <t>Paisalo Digital Ltd</t>
  </si>
  <si>
    <t>PAISALO</t>
  </si>
  <si>
    <t>Nippon India ETF Gold BeES</t>
  </si>
  <si>
    <t>GOLDBEES</t>
  </si>
  <si>
    <t>Gold</t>
  </si>
  <si>
    <t>SeQuent Scientific Ltd</t>
  </si>
  <si>
    <t>SEQUENT</t>
  </si>
  <si>
    <t>Bajaj Hindusthan Sugar Ltd</t>
  </si>
  <si>
    <t>BAJAJHIND</t>
  </si>
  <si>
    <t>Sharda Cropchem Ltd</t>
  </si>
  <si>
    <t>SHARDACROP</t>
  </si>
  <si>
    <t>Orient Electric Ltd</t>
  </si>
  <si>
    <t>ORIENTELEC</t>
  </si>
  <si>
    <t>TeamLease Services Ltd</t>
  </si>
  <si>
    <t>TEAMLEASE</t>
  </si>
  <si>
    <t>MAS Financial Services Ltd</t>
  </si>
  <si>
    <t>MASFIN</t>
  </si>
  <si>
    <t>Utkarsh Small Finance Bank Ltd</t>
  </si>
  <si>
    <t>UTKARSHBNK</t>
  </si>
  <si>
    <t>Network People Services Technologies Ltd</t>
  </si>
  <si>
    <t>NPST</t>
  </si>
  <si>
    <t>Gopal Snacks Ltd</t>
  </si>
  <si>
    <t>GOPAL</t>
  </si>
  <si>
    <t>Heidelbergcement India Ltd</t>
  </si>
  <si>
    <t>HEIDELBERG</t>
  </si>
  <si>
    <t>Vaibhav Global Ltd</t>
  </si>
  <si>
    <t>VAIBHAVGBL</t>
  </si>
  <si>
    <t>Uflex Ltd</t>
  </si>
  <si>
    <t>UFLEX</t>
  </si>
  <si>
    <t>Grauer And Weil (India) Ltd</t>
  </si>
  <si>
    <t>GRAUWEIL</t>
  </si>
  <si>
    <t>Manorama Industries Ltd</t>
  </si>
  <si>
    <t>MANORAMA</t>
  </si>
  <si>
    <t>Borosil Ltd</t>
  </si>
  <si>
    <t>BOROLTD</t>
  </si>
  <si>
    <t>Ganesha Ecosphere Ltd</t>
  </si>
  <si>
    <t>GANECOS</t>
  </si>
  <si>
    <t>Wonderla Holidays Ltd</t>
  </si>
  <si>
    <t>WONDERLA</t>
  </si>
  <si>
    <t>Rossari Biotech Ltd</t>
  </si>
  <si>
    <t>ROSSARI</t>
  </si>
  <si>
    <t>SG Mart Ltd</t>
  </si>
  <si>
    <t>SGMART</t>
  </si>
  <si>
    <t>Renewable Electricity</t>
  </si>
  <si>
    <t>Bharat Rasayan Ltd</t>
  </si>
  <si>
    <t>BHARATRAS</t>
  </si>
  <si>
    <t>VRL Logistics Ltd</t>
  </si>
  <si>
    <t>VRLLOG</t>
  </si>
  <si>
    <t>Greenpanel Industries Ltd</t>
  </si>
  <si>
    <t>GREENPANEL</t>
  </si>
  <si>
    <t>Sundaram Clayton Ltd</t>
  </si>
  <si>
    <t>SUNCLAY</t>
  </si>
  <si>
    <t>Yatharth Hospital &amp; Trauma Care Services Ltd</t>
  </si>
  <si>
    <t>YATHARTH</t>
  </si>
  <si>
    <t>V2 Retail Ltd</t>
  </si>
  <si>
    <t>V2RETAIL</t>
  </si>
  <si>
    <t>Kaveri Seed Company Ltd</t>
  </si>
  <si>
    <t>KSCL</t>
  </si>
  <si>
    <t>Seeds</t>
  </si>
  <si>
    <t>Nocil Ltd</t>
  </si>
  <si>
    <t>NOCIL</t>
  </si>
  <si>
    <t>Awfis Space Solutions Ltd</t>
  </si>
  <si>
    <t>AWFIS</t>
  </si>
  <si>
    <t>Northern ARC Capital Ltd</t>
  </si>
  <si>
    <t>NORTHARC</t>
  </si>
  <si>
    <t>Aarti Drugs Ltd</t>
  </si>
  <si>
    <t>AARTIDRUGS</t>
  </si>
  <si>
    <t>Pitti Engineering Ltd</t>
  </si>
  <si>
    <t>PITTIENG</t>
  </si>
  <si>
    <t>Bannari Amman Sugars Ltd</t>
  </si>
  <si>
    <t>BANARISUG</t>
  </si>
  <si>
    <t>Jayaswal Neco Industries Ltd</t>
  </si>
  <si>
    <t>JAYNECOIND</t>
  </si>
  <si>
    <t>Bombay Dyeing and Mfg Co Ltd</t>
  </si>
  <si>
    <t>BOMDYEING</t>
  </si>
  <si>
    <t>Fineotex Chemical Ltd</t>
  </si>
  <si>
    <t>FCL</t>
  </si>
  <si>
    <t>Morepen Laboratories Ltd</t>
  </si>
  <si>
    <t>MOREPENLAB</t>
  </si>
  <si>
    <t>Shanthi Gears Ltd</t>
  </si>
  <si>
    <t>SHANTIGEAR</t>
  </si>
  <si>
    <t>Greenply Industries Ltd</t>
  </si>
  <si>
    <t>GREENPLY</t>
  </si>
  <si>
    <t>Supriya Lifescience Ltd</t>
  </si>
  <si>
    <t>SUPRIYA</t>
  </si>
  <si>
    <t>Harsha Engineers International Ltd</t>
  </si>
  <si>
    <t>HARSHA</t>
  </si>
  <si>
    <t>Dalmia Bharat Sugar and Industries Ltd</t>
  </si>
  <si>
    <t>DALMIASUG</t>
  </si>
  <si>
    <t>Hawkins Cookers Ltd</t>
  </si>
  <si>
    <t>HAWKINCOOK</t>
  </si>
  <si>
    <t>Subros Ltd</t>
  </si>
  <si>
    <t>SUBROS</t>
  </si>
  <si>
    <t>Jamna Auto Industries Ltd</t>
  </si>
  <si>
    <t>JAMNAAUTO</t>
  </si>
  <si>
    <t>MSTC Ltd</t>
  </si>
  <si>
    <t>MSTCLTD</t>
  </si>
  <si>
    <t>Shaily Engineering Plastics Ltd</t>
  </si>
  <si>
    <t>SHAILY</t>
  </si>
  <si>
    <t>Ramky Infrastructure Ltd</t>
  </si>
  <si>
    <t>RAMKY</t>
  </si>
  <si>
    <t>Tinplate Company of India Ltd</t>
  </si>
  <si>
    <t>TINPLATE</t>
  </si>
  <si>
    <t>Patel Engineering Ltd</t>
  </si>
  <si>
    <t>PATELENG</t>
  </si>
  <si>
    <t>Medi Assist Healthcare Services Ltd</t>
  </si>
  <si>
    <t>MEDIASSIST</t>
  </si>
  <si>
    <t>Unichem Laboratories Ltd</t>
  </si>
  <si>
    <t>UNICHEMLAB</t>
  </si>
  <si>
    <t>Moschip Technologies Ltd</t>
  </si>
  <si>
    <t>MOSCHIP</t>
  </si>
  <si>
    <t>Nippon India ETF Nifty 50 BeES</t>
  </si>
  <si>
    <t>NIFTYBEES</t>
  </si>
  <si>
    <t>Gateway Distriparks Ltd</t>
  </si>
  <si>
    <t>GATEWAY</t>
  </si>
  <si>
    <t>Hikal Ltd</t>
  </si>
  <si>
    <t>HIKAL</t>
  </si>
  <si>
    <t>Bhagiradha Chemicals and Industries Ltd</t>
  </si>
  <si>
    <t>BHAGCHEM</t>
  </si>
  <si>
    <t>Balmer Lawrie and Company Ltd</t>
  </si>
  <si>
    <t>BALMLAWRIE</t>
  </si>
  <si>
    <t>Shilchar Technologies Ltd</t>
  </si>
  <si>
    <t>SHILCTECH</t>
  </si>
  <si>
    <t>Imagicaaworld Entertainment Ltd</t>
  </si>
  <si>
    <t>IMAGICAA</t>
  </si>
  <si>
    <t>JTL Industries Ltd</t>
  </si>
  <si>
    <t>JTLIND</t>
  </si>
  <si>
    <t>LG Balakrishnan &amp; Bros Ltd</t>
  </si>
  <si>
    <t>LGBBROSLTD</t>
  </si>
  <si>
    <t>Venus Pipes and Tubes Ltd</t>
  </si>
  <si>
    <t>VENUSPIPES</t>
  </si>
  <si>
    <t>EMS Ltd</t>
  </si>
  <si>
    <t>EMSLIMITED</t>
  </si>
  <si>
    <t>Fiem Industries Ltd</t>
  </si>
  <si>
    <t>FIEMIND</t>
  </si>
  <si>
    <t>Styrenix Performance Materials Ltd</t>
  </si>
  <si>
    <t>STYRENIX</t>
  </si>
  <si>
    <t>SEPC Ltd</t>
  </si>
  <si>
    <t>SEPC</t>
  </si>
  <si>
    <t>RPG Life Sciences Limited</t>
  </si>
  <si>
    <t>RPGLIFE</t>
  </si>
  <si>
    <t>JTEKT India Ltd</t>
  </si>
  <si>
    <t>JTEKTINDIA</t>
  </si>
  <si>
    <t>Samhi Hotels Ltd</t>
  </si>
  <si>
    <t>SAMHI</t>
  </si>
  <si>
    <t>Cartrade Tech Ltd</t>
  </si>
  <si>
    <t>CARTRADE</t>
  </si>
  <si>
    <t>Jain Irrigation Systems Ltd</t>
  </si>
  <si>
    <t>JISLJALEQS</t>
  </si>
  <si>
    <t>Agricultural &amp; Farm Machinery</t>
  </si>
  <si>
    <t>Websol Energy System Ltd</t>
  </si>
  <si>
    <t>WEBELSOLAR</t>
  </si>
  <si>
    <t>Fedbank Financial Services Ltd</t>
  </si>
  <si>
    <t>FEDFINA</t>
  </si>
  <si>
    <t>Thyrocare Technologies Ltd</t>
  </si>
  <si>
    <t>THYROCARE</t>
  </si>
  <si>
    <t>Pearl Global Industries Ltd</t>
  </si>
  <si>
    <t>PGIL</t>
  </si>
  <si>
    <t>Prime Focus Ltd</t>
  </si>
  <si>
    <t>PFOCUS</t>
  </si>
  <si>
    <t>Animation</t>
  </si>
  <si>
    <t>Innova Captab Ltd</t>
  </si>
  <si>
    <t>INNOVACAP</t>
  </si>
  <si>
    <t>Avantel Ltd</t>
  </si>
  <si>
    <t>AVANTEL</t>
  </si>
  <si>
    <t>Paras Defence and Space Technologies Ltd</t>
  </si>
  <si>
    <t>PARAS</t>
  </si>
  <si>
    <t>S H Kelkar and Company Ltd</t>
  </si>
  <si>
    <t>SHK</t>
  </si>
  <si>
    <t>WPIL Ltd</t>
  </si>
  <si>
    <t>WPIL</t>
  </si>
  <si>
    <t>India Glycols Ltd</t>
  </si>
  <si>
    <t>INDIAGLYCO</t>
  </si>
  <si>
    <t>Sunflag Iron and Steel Co Ltd</t>
  </si>
  <si>
    <t>SUNFLAG</t>
  </si>
  <si>
    <t>IndoStar Capital Finance Ltd</t>
  </si>
  <si>
    <t>INDOSTAR</t>
  </si>
  <si>
    <t>Honda India Power Products Ltd</t>
  </si>
  <si>
    <t>HONDAPOWER</t>
  </si>
  <si>
    <t>TCI Express Ltd</t>
  </si>
  <si>
    <t>TCIEXP</t>
  </si>
  <si>
    <t>Spandana Sphoorty Financial Ltd</t>
  </si>
  <si>
    <t>SPANDANA</t>
  </si>
  <si>
    <t>Shrem InvIT</t>
  </si>
  <si>
    <t>SHREMINVIT</t>
  </si>
  <si>
    <t>Kewal Kiran Clothing Ltd</t>
  </si>
  <si>
    <t>KKCL</t>
  </si>
  <si>
    <t>West Coast Paper Mills Ltd</t>
  </si>
  <si>
    <t>WSTCSTPAPR</t>
  </si>
  <si>
    <t>Oriana Power Ltd</t>
  </si>
  <si>
    <t>ORIANA</t>
  </si>
  <si>
    <t>Servotech Power Systems Ltd</t>
  </si>
  <si>
    <t>SERVOTECH</t>
  </si>
  <si>
    <t>Gokul Agro Resources Ltd</t>
  </si>
  <si>
    <t>GOKULAGRO</t>
  </si>
  <si>
    <t>Greaves Cotton Ltd</t>
  </si>
  <si>
    <t>GREAVESCOT</t>
  </si>
  <si>
    <t>Geojit Financial Services Ltd</t>
  </si>
  <si>
    <t>GEOJITFSL</t>
  </si>
  <si>
    <t>Kingfa Science and Technology (India) Ltd</t>
  </si>
  <si>
    <t>KINGFA</t>
  </si>
  <si>
    <t>Jeena Sikho Lifecare Ltd</t>
  </si>
  <si>
    <t>JSLL</t>
  </si>
  <si>
    <t>BF Utilities Ltd</t>
  </si>
  <si>
    <t>BFUTILITIE</t>
  </si>
  <si>
    <t>Indraprastha Medical Corporation Ltd</t>
  </si>
  <si>
    <t>INDRAMEDCO</t>
  </si>
  <si>
    <t>Sula Vineyards Ltd</t>
  </si>
  <si>
    <t>SULA</t>
  </si>
  <si>
    <t>La Opala R G Ltd</t>
  </si>
  <si>
    <t>LAOPALA</t>
  </si>
  <si>
    <t>VST Tillers Tractors Ltd</t>
  </si>
  <si>
    <t>VSTTILLERS</t>
  </si>
  <si>
    <t>Gufic Biosciences Ltd</t>
  </si>
  <si>
    <t>GUFICBIO</t>
  </si>
  <si>
    <t>Kalyani Steels Ltd</t>
  </si>
  <si>
    <t>KSL</t>
  </si>
  <si>
    <t>Indian Metals and Ferro Alloys Ltd</t>
  </si>
  <si>
    <t>IMFA</t>
  </si>
  <si>
    <t>Lumax AutoTechnologies Ltd</t>
  </si>
  <si>
    <t>LUMAXTECH</t>
  </si>
  <si>
    <t>Savita Oil Technologies Ltd</t>
  </si>
  <si>
    <t>SOTL</t>
  </si>
  <si>
    <t>Cigniti Technologies Ltd</t>
  </si>
  <si>
    <t>CIGNITITEC</t>
  </si>
  <si>
    <t>Swaraj Engines Ltd</t>
  </si>
  <si>
    <t>SWARAJENG</t>
  </si>
  <si>
    <t>Gujarat Themis Biosyn Ltd</t>
  </si>
  <si>
    <t>GUJTHEM</t>
  </si>
  <si>
    <t>Nirlon Ltd</t>
  </si>
  <si>
    <t>NIRLON</t>
  </si>
  <si>
    <t>Muthoot Microfin Ltd</t>
  </si>
  <si>
    <t>MUTHOOTMF</t>
  </si>
  <si>
    <t>Microfinancing</t>
  </si>
  <si>
    <t>Hubtown Ltd</t>
  </si>
  <si>
    <t>HUBTOWN</t>
  </si>
  <si>
    <t>Epack Durable Ltd</t>
  </si>
  <si>
    <t>EPACK</t>
  </si>
  <si>
    <t>Quick Heal Technologies Ltd</t>
  </si>
  <si>
    <t>QUICKHEAL</t>
  </si>
  <si>
    <t>IRB InvIT Fund</t>
  </si>
  <si>
    <t>IRBINVIT</t>
  </si>
  <si>
    <t>Exicom Tele-Systems Ltd</t>
  </si>
  <si>
    <t>EXICOM</t>
  </si>
  <si>
    <t>DCB Bank Ltd</t>
  </si>
  <si>
    <t>DCBBANK</t>
  </si>
  <si>
    <t>Motilal Oswal NASDAQ 100 ETF</t>
  </si>
  <si>
    <t>MON100</t>
  </si>
  <si>
    <t>Veedol Corporation Ltd</t>
  </si>
  <si>
    <t>VEEDOL</t>
  </si>
  <si>
    <t>Avalon Technologies Ltd</t>
  </si>
  <si>
    <t>AVALON</t>
  </si>
  <si>
    <t>TCNS Clothing Co Ltd</t>
  </si>
  <si>
    <t>TCNSBRANDS</t>
  </si>
  <si>
    <t>Hinduja Global Solutions Ltd</t>
  </si>
  <si>
    <t>HGS</t>
  </si>
  <si>
    <t>Artemis Medicare Services Ltd</t>
  </si>
  <si>
    <t>ARTEMISMED</t>
  </si>
  <si>
    <t>Sky Gold Ltd</t>
  </si>
  <si>
    <t>SKYGOLD</t>
  </si>
  <si>
    <t>D P Abhushan Ltd</t>
  </si>
  <si>
    <t>DPABHUSHAN</t>
  </si>
  <si>
    <t>Goodluck India Ltd</t>
  </si>
  <si>
    <t>GOODLUCK</t>
  </si>
  <si>
    <t>KDDL Ltd</t>
  </si>
  <si>
    <t>KDDL</t>
  </si>
  <si>
    <t>Bhansali Engineering Polymers Ltd</t>
  </si>
  <si>
    <t>BEPL</t>
  </si>
  <si>
    <t>Stylam Industries Ltd</t>
  </si>
  <si>
    <t>STYLAMIND</t>
  </si>
  <si>
    <t>Goldiam International Ltd</t>
  </si>
  <si>
    <t>GOLDIAM</t>
  </si>
  <si>
    <t>Alembic Ltd</t>
  </si>
  <si>
    <t>ALEMBICLTD</t>
  </si>
  <si>
    <t>Fischer Medical Ventures Ltd</t>
  </si>
  <si>
    <t>FISCHER</t>
  </si>
  <si>
    <t>Shivalik Bimetal Controls Ltd</t>
  </si>
  <si>
    <t>SBCL</t>
  </si>
  <si>
    <t>DCX Systems Ltd</t>
  </si>
  <si>
    <t>DCXINDIA</t>
  </si>
  <si>
    <t>Arvind Smartspaces Ltd</t>
  </si>
  <si>
    <t>ARVSMART</t>
  </si>
  <si>
    <t>Seamec Ltd</t>
  </si>
  <si>
    <t>SEAMECLTD</t>
  </si>
  <si>
    <t>Oil &amp; Gas - Equipment &amp; Services</t>
  </si>
  <si>
    <t>HPL Electric &amp; Power Ltd</t>
  </si>
  <si>
    <t>HPL</t>
  </si>
  <si>
    <t>Blue Cloud Softech Solutions Ltd</t>
  </si>
  <si>
    <t>BLUECLOUDS</t>
  </si>
  <si>
    <t>Hathway Cable and Datacom Ltd</t>
  </si>
  <si>
    <t>HATHWAY</t>
  </si>
  <si>
    <t>Cable &amp; D2H</t>
  </si>
  <si>
    <t>RPSG Ventures Ltd</t>
  </si>
  <si>
    <t>RPSGVENT</t>
  </si>
  <si>
    <t>Polyplex Corp Ltd</t>
  </si>
  <si>
    <t>POLYPLEX</t>
  </si>
  <si>
    <t>Mahindra Logistics Ltd</t>
  </si>
  <si>
    <t>MAHLOG</t>
  </si>
  <si>
    <t>Gujarat Industries Power Company Ltd</t>
  </si>
  <si>
    <t>GIPCL</t>
  </si>
  <si>
    <t>Kitex Garments Ltd</t>
  </si>
  <si>
    <t>KITEX</t>
  </si>
  <si>
    <t>JNK India Ltd</t>
  </si>
  <si>
    <t>JNKINDIA</t>
  </si>
  <si>
    <t>Gensol Engineering Ltd</t>
  </si>
  <si>
    <t>GENSOL</t>
  </si>
  <si>
    <t>Sandhar Technologies Ltd</t>
  </si>
  <si>
    <t>SANDHAR</t>
  </si>
  <si>
    <t>Datamatics Global Services Ltd</t>
  </si>
  <si>
    <t>DATAMATICS</t>
  </si>
  <si>
    <t>Apeejay Surrendra Park Hotels Ltd</t>
  </si>
  <si>
    <t>PARKHOTELS</t>
  </si>
  <si>
    <t>Mahanagar Telephone Nigam Ltd</t>
  </si>
  <si>
    <t>MTNL</t>
  </si>
  <si>
    <t>Precision Wires India Ltd</t>
  </si>
  <si>
    <t>PRECWIRE</t>
  </si>
  <si>
    <t>Bajaj Consumer Care Ltd</t>
  </si>
  <si>
    <t>BAJAJCON</t>
  </si>
  <si>
    <t>MPS Ltd</t>
  </si>
  <si>
    <t>MPSLTD</t>
  </si>
  <si>
    <t>Globus Spirits Ltd</t>
  </si>
  <si>
    <t>GLOBUSSPR</t>
  </si>
  <si>
    <t>Marathon Nextgen Realty Ltd</t>
  </si>
  <si>
    <t>MARATHON</t>
  </si>
  <si>
    <t>Fino Payments Bank Ltd</t>
  </si>
  <si>
    <t>FINOPB</t>
  </si>
  <si>
    <t>Delta Corp Ltd</t>
  </si>
  <si>
    <t>DELTACORP</t>
  </si>
  <si>
    <t>Hi-Tech Pipes Ltd</t>
  </si>
  <si>
    <t>HITECH</t>
  </si>
  <si>
    <t>Steel Strips Wheels Ltd</t>
  </si>
  <si>
    <t>SSWL</t>
  </si>
  <si>
    <t>Suraj Estate Developers Ltd</t>
  </si>
  <si>
    <t>SURAJEST</t>
  </si>
  <si>
    <t>Real Estate Rental, Development &amp; Operations</t>
  </si>
  <si>
    <t>Vakrangee Limited</t>
  </si>
  <si>
    <t>VAKRANGEE</t>
  </si>
  <si>
    <t>Salasar Techno Engineering Ltd</t>
  </si>
  <si>
    <t>SALASAR</t>
  </si>
  <si>
    <t>CARE Ratings Ltd</t>
  </si>
  <si>
    <t>CARERATING</t>
  </si>
  <si>
    <t>Sanghvi Movers Ltd</t>
  </si>
  <si>
    <t>SANGHVIMOV</t>
  </si>
  <si>
    <t>Vishnu Prakash R Punglia Ltd</t>
  </si>
  <si>
    <t>VPRPL</t>
  </si>
  <si>
    <t>Sindhu Trade Links Ltd</t>
  </si>
  <si>
    <t>SINDHUTRAD</t>
  </si>
  <si>
    <t>Maithan Alloys Ltd</t>
  </si>
  <si>
    <t>MAITHANALL</t>
  </si>
  <si>
    <t>Thirumalai Chemicals Ltd</t>
  </si>
  <si>
    <t>TIRUMALCHM</t>
  </si>
  <si>
    <t>Eveready Industries India Ltd</t>
  </si>
  <si>
    <t>EVEREADY</t>
  </si>
  <si>
    <t>Jindal Poly Films Ltd</t>
  </si>
  <si>
    <t>JINDALPOLY</t>
  </si>
  <si>
    <t>Navneet Education Ltd</t>
  </si>
  <si>
    <t>NAVNETEDUL</t>
  </si>
  <si>
    <t>Solara Active Pharma Sciences Ltd</t>
  </si>
  <si>
    <t>SOLARA</t>
  </si>
  <si>
    <t>Nucleus Software Exports Ltd</t>
  </si>
  <si>
    <t>NUCLEUS</t>
  </si>
  <si>
    <t>Bajel Projects Ltd</t>
  </si>
  <si>
    <t>BAJEL</t>
  </si>
  <si>
    <t>Electric Utilities</t>
  </si>
  <si>
    <t>Marine Electricals (India) Ltd</t>
  </si>
  <si>
    <t>MARINE</t>
  </si>
  <si>
    <t>Ddev Plastiks Industries Ltd</t>
  </si>
  <si>
    <t>DDEVPLASTIK</t>
  </si>
  <si>
    <t>Repco Home Finance Ltd</t>
  </si>
  <si>
    <t>REPCOHOME</t>
  </si>
  <si>
    <t>Capacite Infraprojects Ltd</t>
  </si>
  <si>
    <t>CAPACITE</t>
  </si>
  <si>
    <t>Tasty Bite Eatables Ltd</t>
  </si>
  <si>
    <t>TASTYBITE</t>
  </si>
  <si>
    <t>Saksoft Ltd</t>
  </si>
  <si>
    <t>SAKSOFT</t>
  </si>
  <si>
    <t>KCP Ltd</t>
  </si>
  <si>
    <t>KCP</t>
  </si>
  <si>
    <t>Max Ventures and Industries Ltd</t>
  </si>
  <si>
    <t>MAXVIL</t>
  </si>
  <si>
    <t>Ashiana Housing Ltd</t>
  </si>
  <si>
    <t>ASHIANA</t>
  </si>
  <si>
    <t>Shipping Corporation of India Land and Assets Ltd</t>
  </si>
  <si>
    <t>SCILAL</t>
  </si>
  <si>
    <t>K.P. Energy Ltd</t>
  </si>
  <si>
    <t>KPEL</t>
  </si>
  <si>
    <t>TVS Srichakra Ltd</t>
  </si>
  <si>
    <t>TVSSRICHAK</t>
  </si>
  <si>
    <t>Prakash Industries Ltd</t>
  </si>
  <si>
    <t>PRAKASH</t>
  </si>
  <si>
    <t>Hindustan Oil Exploration Company Ltd</t>
  </si>
  <si>
    <t>HINDOILEXP</t>
  </si>
  <si>
    <t>ADF Foods Ltd</t>
  </si>
  <si>
    <t>ADFFOODS</t>
  </si>
  <si>
    <t>Veritas (India) Ltd</t>
  </si>
  <si>
    <t>VERITAS</t>
  </si>
  <si>
    <t>Oriental Hotels Ltd</t>
  </si>
  <si>
    <t>ORIENTHOT</t>
  </si>
  <si>
    <t>Pokarna Ltd</t>
  </si>
  <si>
    <t>POKARNA</t>
  </si>
  <si>
    <t>Flair Writing Industries Ltd</t>
  </si>
  <si>
    <t>FLAIR</t>
  </si>
  <si>
    <t>Apollo Micro Systems Ltd</t>
  </si>
  <si>
    <t>APOLLO</t>
  </si>
  <si>
    <t>Suven Life Sciences Ltd</t>
  </si>
  <si>
    <t>SUVEN</t>
  </si>
  <si>
    <t>Indoco Remedies Ltd</t>
  </si>
  <si>
    <t>INDOCO</t>
  </si>
  <si>
    <t>SMS Pharmaceuticals Ltd</t>
  </si>
  <si>
    <t>SMSPHARMA</t>
  </si>
  <si>
    <t>Shanti Educational Initiatives Ltd</t>
  </si>
  <si>
    <t>SEIL</t>
  </si>
  <si>
    <t>PTC India Financial Services Ltd</t>
  </si>
  <si>
    <t>PFS</t>
  </si>
  <si>
    <t>Unitech Ltd</t>
  </si>
  <si>
    <t>UNITECH</t>
  </si>
  <si>
    <t>Genesys International Corporation Ltd</t>
  </si>
  <si>
    <t>GENESYS</t>
  </si>
  <si>
    <t>Sagar Cements Ltd</t>
  </si>
  <si>
    <t>SAGCEM</t>
  </si>
  <si>
    <t>DCW Ltd</t>
  </si>
  <si>
    <t>DCW</t>
  </si>
  <si>
    <t>Ram Ratna Wires Ltd</t>
  </si>
  <si>
    <t>RAMRAT</t>
  </si>
  <si>
    <t>Dollar Industries Ltd</t>
  </si>
  <si>
    <t>DOLLAR</t>
  </si>
  <si>
    <t>Somany Ceramics Ltd</t>
  </si>
  <si>
    <t>SOMANYCERA</t>
  </si>
  <si>
    <t>TCPL Packaging Ltd</t>
  </si>
  <si>
    <t>TCPLPACK</t>
  </si>
  <si>
    <t>Monarch Networth Capital Ltd</t>
  </si>
  <si>
    <t>MONARCH</t>
  </si>
  <si>
    <t>GTL Infrastructure Ltd</t>
  </si>
  <si>
    <t>GTLINFRA</t>
  </si>
  <si>
    <t>Motisons Jewellers Ltd</t>
  </si>
  <si>
    <t>MOTISONS</t>
  </si>
  <si>
    <t>Apparel &amp; Accessories Retailers</t>
  </si>
  <si>
    <t>ideaForge Technology Ltd</t>
  </si>
  <si>
    <t>IDEAFORGE</t>
  </si>
  <si>
    <t>RIR Power Electronics Ltd</t>
  </si>
  <si>
    <t>RIR</t>
  </si>
  <si>
    <t>Kolte-Patil Developers Ltd</t>
  </si>
  <si>
    <t>KOLTEPATIL</t>
  </si>
  <si>
    <t>Foseco India Ltd</t>
  </si>
  <si>
    <t>FOSECOIND</t>
  </si>
  <si>
    <t>Dhani Services Ltd</t>
  </si>
  <si>
    <t>DHANI</t>
  </si>
  <si>
    <t>SJS Enterprises Ltd</t>
  </si>
  <si>
    <t>SJS</t>
  </si>
  <si>
    <t>Ashapura Minechem Ltd</t>
  </si>
  <si>
    <t>ASHAPURMIN</t>
  </si>
  <si>
    <t>Shalby Ltd</t>
  </si>
  <si>
    <t>SHALBY</t>
  </si>
  <si>
    <t>Stove Kraft Ltd</t>
  </si>
  <si>
    <t>STOVEKRAFT</t>
  </si>
  <si>
    <t>Summit Securities Ltd</t>
  </si>
  <si>
    <t>SUMMITSEC</t>
  </si>
  <si>
    <t>Automotive Axles Ltd</t>
  </si>
  <si>
    <t>AUTOAXLES</t>
  </si>
  <si>
    <t>Dredging Corporation of India Ltd</t>
  </si>
  <si>
    <t>DREDGECORP</t>
  </si>
  <si>
    <t>Dredging</t>
  </si>
  <si>
    <t>Wendt (India) Limited</t>
  </si>
  <si>
    <t>WENDT</t>
  </si>
  <si>
    <t>Baazar Style Retail Ltd</t>
  </si>
  <si>
    <t>STYLEBAAZA</t>
  </si>
  <si>
    <t>ECOS (India) Mobility &amp; Hospitality Ltd</t>
  </si>
  <si>
    <t>ECOSMOBLTY</t>
  </si>
  <si>
    <t>John Cockerill India Ltd</t>
  </si>
  <si>
    <t>COCKERILL</t>
  </si>
  <si>
    <t>Industrial Machinery &amp; Supplies &amp; Components</t>
  </si>
  <si>
    <t>Huhtamaki India Ltd</t>
  </si>
  <si>
    <t>HUHTAMAKI</t>
  </si>
  <si>
    <t>NRB Bearings Ltd</t>
  </si>
  <si>
    <t>NRBBEARING</t>
  </si>
  <si>
    <t>KRN Heat Exchanger and Refrigeration Ltd</t>
  </si>
  <si>
    <t>KRN</t>
  </si>
  <si>
    <t>MM Forgings Ltd</t>
  </si>
  <si>
    <t>MMFL</t>
  </si>
  <si>
    <t>Vadilal Industries Ltd</t>
  </si>
  <si>
    <t>VADILALIND</t>
  </si>
  <si>
    <t>Thejo Engineering Ltd</t>
  </si>
  <si>
    <t>THEJO</t>
  </si>
  <si>
    <t>Rajratan Global Wire Ltd</t>
  </si>
  <si>
    <t>RAJRATAN</t>
  </si>
  <si>
    <t>Nilkamal Ltd</t>
  </si>
  <si>
    <t>NILKAMAL</t>
  </si>
  <si>
    <t>Arkade Developers Ltd</t>
  </si>
  <si>
    <t>ARKADE</t>
  </si>
  <si>
    <t>Rane Holdings Ltd</t>
  </si>
  <si>
    <t>RANEHOLDIN</t>
  </si>
  <si>
    <t>Confidence Petroleum India Ltd</t>
  </si>
  <si>
    <t>CONFIPET</t>
  </si>
  <si>
    <t>KP Green Engineering Ltd</t>
  </si>
  <si>
    <t>KPGEL</t>
  </si>
  <si>
    <t>Heavy Electrical Equipment</t>
  </si>
  <si>
    <t>Krsnaa Diagnostics Ltd</t>
  </si>
  <si>
    <t>KRSNAA</t>
  </si>
  <si>
    <t>SML Isuzu Ltd</t>
  </si>
  <si>
    <t>SMLISUZU</t>
  </si>
  <si>
    <t>Deep Industries Ltd</t>
  </si>
  <si>
    <t>DEEPINDS</t>
  </si>
  <si>
    <t>Dishman Carbogen Amcis Ltd</t>
  </si>
  <si>
    <t>DCAL</t>
  </si>
  <si>
    <t>Vishnu Chemicals Ltd</t>
  </si>
  <si>
    <t>VISHNU</t>
  </si>
  <si>
    <t>HLE Glascoat Ltd</t>
  </si>
  <si>
    <t>HLEGLAS</t>
  </si>
  <si>
    <t>Premier Explosives Ltd</t>
  </si>
  <si>
    <t>PREMEXPLN</t>
  </si>
  <si>
    <t>Jash Engineering Ltd</t>
  </si>
  <si>
    <t>JASH</t>
  </si>
  <si>
    <t>Venky's (India) Ltd</t>
  </si>
  <si>
    <t>VENKEYS</t>
  </si>
  <si>
    <t>Welspun Specialty Solutions Ltd</t>
  </si>
  <si>
    <t>WELSPLSOL</t>
  </si>
  <si>
    <t>Vindhya Telelinks Ltd</t>
  </si>
  <si>
    <t>VINDHYATEL</t>
  </si>
  <si>
    <t>Stanley Lifestyles Ltd</t>
  </si>
  <si>
    <t>STANLEY</t>
  </si>
  <si>
    <t>NIBE Ltd</t>
  </si>
  <si>
    <t>NIBE</t>
  </si>
  <si>
    <t>SG Finserve Ltd</t>
  </si>
  <si>
    <t>SGFIN</t>
  </si>
  <si>
    <t>Accelya Solutions India Ltd</t>
  </si>
  <si>
    <t>ACCELYA</t>
  </si>
  <si>
    <t>Kalyani Investment Company Ltd</t>
  </si>
  <si>
    <t>KICL</t>
  </si>
  <si>
    <t>IOL Chemicals and Pharmaceuticals Ltd</t>
  </si>
  <si>
    <t>IOLCP</t>
  </si>
  <si>
    <t>Dish TV India Ltd</t>
  </si>
  <si>
    <t>DISHTV</t>
  </si>
  <si>
    <t>SBI Gold ETF</t>
  </si>
  <si>
    <t>SETFGOLD</t>
  </si>
  <si>
    <t>Landmark Cars Ltd</t>
  </si>
  <si>
    <t>LANDMARK</t>
  </si>
  <si>
    <t>Goodyear India Ltd</t>
  </si>
  <si>
    <t>GOODYEAR</t>
  </si>
  <si>
    <t>Novartis India Ltd</t>
  </si>
  <si>
    <t>NOVARTIND</t>
  </si>
  <si>
    <t>DISA India Ltd</t>
  </si>
  <si>
    <t>DISAQ</t>
  </si>
  <si>
    <t>Nippon India ETF Nifty 1D Rate Liquid BeES</t>
  </si>
  <si>
    <t>LIQUIDBEES</t>
  </si>
  <si>
    <t>Spectrum Electrical Industries Ltd</t>
  </si>
  <si>
    <t>SPECTRUM</t>
  </si>
  <si>
    <t>Ge Power India Ltd</t>
  </si>
  <si>
    <t>GEPIL</t>
  </si>
  <si>
    <t>PSP Projects Ltd</t>
  </si>
  <si>
    <t>PSPPROJECT</t>
  </si>
  <si>
    <t>Mayur Uniquoters Ltd</t>
  </si>
  <si>
    <t>MAYURUNIQ</t>
  </si>
  <si>
    <t>63 Moons Technologies Ltd</t>
  </si>
  <si>
    <t>63MOONS</t>
  </si>
  <si>
    <t>Prataap Snacks Ltd</t>
  </si>
  <si>
    <t>DIAMONDYD</t>
  </si>
  <si>
    <t>Indian Hume Pipe Company Ltd</t>
  </si>
  <si>
    <t>INDIANHUME</t>
  </si>
  <si>
    <t>Pondy Oxides and Chemicals Ltd</t>
  </si>
  <si>
    <t>POCL</t>
  </si>
  <si>
    <t>Raghav Productivity Enhancers Ltd</t>
  </si>
  <si>
    <t>RPEL</t>
  </si>
  <si>
    <t>Meghmani Organics Ltd</t>
  </si>
  <si>
    <t>MOL</t>
  </si>
  <si>
    <t>Barbeque-Nation Hospitality Ltd</t>
  </si>
  <si>
    <t>BARBEQUE</t>
  </si>
  <si>
    <t>Jubilant Industries Ltd</t>
  </si>
  <si>
    <t>JUBLINDS</t>
  </si>
  <si>
    <t>Sai Silks (Kalamandir) Ltd</t>
  </si>
  <si>
    <t>KALAMANDIR</t>
  </si>
  <si>
    <t>Themis Medicare Ltd</t>
  </si>
  <si>
    <t>THEMISMED</t>
  </si>
  <si>
    <t>Insecticides (India) Ltd</t>
  </si>
  <si>
    <t>INSECTICID</t>
  </si>
  <si>
    <t>Nalwa Sons Investments Ltd</t>
  </si>
  <si>
    <t>NSIL</t>
  </si>
  <si>
    <t>Tinna Rubber and Infrastructure Ltd</t>
  </si>
  <si>
    <t>TINNARUBR</t>
  </si>
  <si>
    <t>Mold-Tek Packaging Ltd</t>
  </si>
  <si>
    <t>MOLDTKPAC</t>
  </si>
  <si>
    <t>Updater Services Ltd</t>
  </si>
  <si>
    <t>UDS</t>
  </si>
  <si>
    <t>DEN Networks Ltd</t>
  </si>
  <si>
    <t>DEN</t>
  </si>
  <si>
    <t>TechNVision Ventures Ltd</t>
  </si>
  <si>
    <t>TECHNVISN</t>
  </si>
  <si>
    <t>EIH Associated Hotels Ltd</t>
  </si>
  <si>
    <t>EIHAHOTELS</t>
  </si>
  <si>
    <t>Pennar Industries Ltd</t>
  </si>
  <si>
    <t>PENIND</t>
  </si>
  <si>
    <t>Dolat Algotech Ltd</t>
  </si>
  <si>
    <t>DOLATALGO</t>
  </si>
  <si>
    <t>Dreamfolks Services Ltd</t>
  </si>
  <si>
    <t>DREAMFOLKS</t>
  </si>
  <si>
    <t>Parag Milk Foods Ltd</t>
  </si>
  <si>
    <t>PARAGMILK</t>
  </si>
  <si>
    <t>Media Matrix Worldwide Ltd</t>
  </si>
  <si>
    <t>MMWL</t>
  </si>
  <si>
    <t>Rashi Peripherals Ltd</t>
  </si>
  <si>
    <t>RPTECH</t>
  </si>
  <si>
    <t>Paramount Communications Ltd</t>
  </si>
  <si>
    <t>PARACABLES</t>
  </si>
  <si>
    <t>Vidhi Specialty Food Ingredients Ltd</t>
  </si>
  <si>
    <t>VIDHIING</t>
  </si>
  <si>
    <t>Aeroflex Industries Ltd</t>
  </si>
  <si>
    <t>AEROFLEX</t>
  </si>
  <si>
    <t>Mangalam Cement Ltd</t>
  </si>
  <si>
    <t>MANGLMCEM</t>
  </si>
  <si>
    <t>ESAF Small Finance Bank Limited</t>
  </si>
  <si>
    <t>ESAFSFB</t>
  </si>
  <si>
    <t>Xpro India Ltd</t>
  </si>
  <si>
    <t>XPROINDIA</t>
  </si>
  <si>
    <t>Centum Electronics Ltd</t>
  </si>
  <si>
    <t>CENTUM</t>
  </si>
  <si>
    <t>Owais Metal and Mineral Processing Ltd</t>
  </si>
  <si>
    <t>OWAIS</t>
  </si>
  <si>
    <t>Kesar India Ltd</t>
  </si>
  <si>
    <t>KESAR</t>
  </si>
  <si>
    <t>Real Estate Development</t>
  </si>
  <si>
    <t>HMA Agro Industries Ltd</t>
  </si>
  <si>
    <t>HMAAGRO</t>
  </si>
  <si>
    <t>BF Investment Ltd</t>
  </si>
  <si>
    <t>BFINVEST</t>
  </si>
  <si>
    <t>Fusion Finance Ltd</t>
  </si>
  <si>
    <t>FUSION</t>
  </si>
  <si>
    <t>Vardhman Special Steels Ltd</t>
  </si>
  <si>
    <t>VSSL</t>
  </si>
  <si>
    <t>Apollo Pipes Ltd</t>
  </si>
  <si>
    <t>APOLLOPIPE</t>
  </si>
  <si>
    <t>Orient Green Power Company Ltd</t>
  </si>
  <si>
    <t>GREENPOWER</t>
  </si>
  <si>
    <t>Panama Petrochem Ltd</t>
  </si>
  <si>
    <t>PANAMAPET</t>
  </si>
  <si>
    <t>Tatva Chintan Pharma Chem Ltd</t>
  </si>
  <si>
    <t>TATVA</t>
  </si>
  <si>
    <t>EFC (I) Ltd</t>
  </si>
  <si>
    <t>EFCIL</t>
  </si>
  <si>
    <t>Distributors</t>
  </si>
  <si>
    <t>Sanstar Ltd</t>
  </si>
  <si>
    <t>SANSTAR</t>
  </si>
  <si>
    <t>Axiscades Technologies Ltd</t>
  </si>
  <si>
    <t>AXISCADES</t>
  </si>
  <si>
    <t>Vertoz Ltd</t>
  </si>
  <si>
    <t>VERTOZ</t>
  </si>
  <si>
    <t>India Pesticides Ltd</t>
  </si>
  <si>
    <t>IPL</t>
  </si>
  <si>
    <t>Tarsons Products Ltd</t>
  </si>
  <si>
    <t>TARSONS</t>
  </si>
  <si>
    <t>Mukand Ltd</t>
  </si>
  <si>
    <t>MUKANDLTD</t>
  </si>
  <si>
    <t>Lumax Industries Ltd</t>
  </si>
  <si>
    <t>LUMAXIND</t>
  </si>
  <si>
    <t>Sri Adhikari Brothers Television Network Ltd</t>
  </si>
  <si>
    <t>SABTNL</t>
  </si>
  <si>
    <t>S.P.Apparels Ltd</t>
  </si>
  <si>
    <t>SPAL</t>
  </si>
  <si>
    <t>Saraswati Commercial (India) Ltd</t>
  </si>
  <si>
    <t>ZSARACOM</t>
  </si>
  <si>
    <t>Ajmera Realty &amp; Infra India Ltd</t>
  </si>
  <si>
    <t>AJMERA</t>
  </si>
  <si>
    <t>TTK Healthcare Ltd</t>
  </si>
  <si>
    <t>TTKHLTCARE</t>
  </si>
  <si>
    <t>Rupa &amp; Company Ltd</t>
  </si>
  <si>
    <t>RUPA</t>
  </si>
  <si>
    <t>Federal-Mogul Goetze (India) Ltd</t>
  </si>
  <si>
    <t>FMGOETZE</t>
  </si>
  <si>
    <t>Ugro Capital Ltd</t>
  </si>
  <si>
    <t>UGROCAP</t>
  </si>
  <si>
    <t>JITF Infralogistics Ltd</t>
  </si>
  <si>
    <t>JITFINFRA</t>
  </si>
  <si>
    <t>Yasho Industries Ltd</t>
  </si>
  <si>
    <t>YASHO</t>
  </si>
  <si>
    <t>Ravindra Energy Ltd</t>
  </si>
  <si>
    <t>RELTD</t>
  </si>
  <si>
    <t>Jyoti Structures Ltd</t>
  </si>
  <si>
    <t>JYOTISTRUC</t>
  </si>
  <si>
    <t>Interarch Building Products Ltd</t>
  </si>
  <si>
    <t>INTERARCH</t>
  </si>
  <si>
    <t>Building Products - Prefab Structures</t>
  </si>
  <si>
    <t>Astec Lifesciences Ltd</t>
  </si>
  <si>
    <t>ASTEC</t>
  </si>
  <si>
    <t>Sasken Technologies Ltd</t>
  </si>
  <si>
    <t>SASKEN</t>
  </si>
  <si>
    <t>Universal Cables Ltd</t>
  </si>
  <si>
    <t>UNIVCABLES</t>
  </si>
  <si>
    <t>HIL Ltd</t>
  </si>
  <si>
    <t>HIL</t>
  </si>
  <si>
    <t>Dolphin Offshore Enterprises (India) Ltd</t>
  </si>
  <si>
    <t>DOLPHIN</t>
  </si>
  <si>
    <t>Nelco Ltd</t>
  </si>
  <si>
    <t>NELCO</t>
  </si>
  <si>
    <t>Amrutanjan Health Care Ltd</t>
  </si>
  <si>
    <t>AMRUTANJAN</t>
  </si>
  <si>
    <t>Rama Steel Tubes Ltd</t>
  </si>
  <si>
    <t>RAMASTEEL</t>
  </si>
  <si>
    <t>Dr Agarwal's Eye Hospital Ltd</t>
  </si>
  <si>
    <t>DRAGARWQ</t>
  </si>
  <si>
    <t>Elpro International Ltd</t>
  </si>
  <si>
    <t>ELPROINTL</t>
  </si>
  <si>
    <t>NIIT Ltd</t>
  </si>
  <si>
    <t>NIITLTD</t>
  </si>
  <si>
    <t>Lotus Chocolate Company Ltd</t>
  </si>
  <si>
    <t>LOTUSCHO</t>
  </si>
  <si>
    <t>Hariom Pipe Industries Ltd</t>
  </si>
  <si>
    <t>HARIOMPIPE</t>
  </si>
  <si>
    <t>IKIO Lighting Ltd</t>
  </si>
  <si>
    <t>IKIO</t>
  </si>
  <si>
    <t>Systematix Corporate Services Ltd</t>
  </si>
  <si>
    <t>SYSTMTXC</t>
  </si>
  <si>
    <t>Sangam (India) Ltd</t>
  </si>
  <si>
    <t>SANGAMIND</t>
  </si>
  <si>
    <t>Precision Camshafts Ltd</t>
  </si>
  <si>
    <t>PRECAM</t>
  </si>
  <si>
    <t>TIL Ltd</t>
  </si>
  <si>
    <t>TIL</t>
  </si>
  <si>
    <t>Siyaram Silk Mills Ltd</t>
  </si>
  <si>
    <t>SIYSIL</t>
  </si>
  <si>
    <t>Hindware Home Innovation Ltd</t>
  </si>
  <si>
    <t>HINDWAREAP</t>
  </si>
  <si>
    <t>ICICI Prudential Nifty 50 ETF</t>
  </si>
  <si>
    <t>NIFTYIETF</t>
  </si>
  <si>
    <t>Som Distilleries and Breweries Ltd</t>
  </si>
  <si>
    <t>SDBL</t>
  </si>
  <si>
    <t>Man Industries (India) Ltd</t>
  </si>
  <si>
    <t>MANINDS</t>
  </si>
  <si>
    <t>Carysil Ltd</t>
  </si>
  <si>
    <t>CARYSIL</t>
  </si>
  <si>
    <t>Mercury Ev-Tech Ltd</t>
  </si>
  <si>
    <t>MERCURYEV</t>
  </si>
  <si>
    <t>Kody Technolab Ltd</t>
  </si>
  <si>
    <t>KODYTECH</t>
  </si>
  <si>
    <t>Apcotex Industries Ltd</t>
  </si>
  <si>
    <t>APCOTEXIND</t>
  </si>
  <si>
    <t>Sanghi Industries Ltd</t>
  </si>
  <si>
    <t>SANGHIIND</t>
  </si>
  <si>
    <t>MIC Electronics Ltd</t>
  </si>
  <si>
    <t>MICEL</t>
  </si>
  <si>
    <t>Pnb Gilts Ltd</t>
  </si>
  <si>
    <t>PNBGILTS</t>
  </si>
  <si>
    <t>IFGL Refractories Ltd</t>
  </si>
  <si>
    <t>IFGLEXPOR</t>
  </si>
  <si>
    <t>Cupid Ltd</t>
  </si>
  <si>
    <t>CUPID</t>
  </si>
  <si>
    <t>Alicon Castalloy Ltd</t>
  </si>
  <si>
    <t>ALICON</t>
  </si>
  <si>
    <t>Veranda Learning Solutions Ltd</t>
  </si>
  <si>
    <t>VERANDA</t>
  </si>
  <si>
    <t>PIX Transmissions Ltd</t>
  </si>
  <si>
    <t>PIXTRANS</t>
  </si>
  <si>
    <t>Andrew Yule &amp; Co Ltd</t>
  </si>
  <si>
    <t>ANDREWYU</t>
  </si>
  <si>
    <t>MSP Steel &amp; Power Ltd</t>
  </si>
  <si>
    <t>MSPL</t>
  </si>
  <si>
    <t>Everest Kanto Cylinder Ltd</t>
  </si>
  <si>
    <t>EKC</t>
  </si>
  <si>
    <t>Alpex Solar Ltd</t>
  </si>
  <si>
    <t>ALPEXSOLAR</t>
  </si>
  <si>
    <t>Seshasayee Paper and Boards Ltd</t>
  </si>
  <si>
    <t>SESHAPAPER</t>
  </si>
  <si>
    <t>Syncom Formulations (India) Ltd</t>
  </si>
  <si>
    <t>SYNCOMF</t>
  </si>
  <si>
    <t>Unicommerce eSolutions Ltd</t>
  </si>
  <si>
    <t>UNIECOM</t>
  </si>
  <si>
    <t>Nitin Spinners Ltd</t>
  </si>
  <si>
    <t>NITINSPIN</t>
  </si>
  <si>
    <t>Gandhar Oil Refinery (INDIA) Ltd</t>
  </si>
  <si>
    <t>GANDHAR</t>
  </si>
  <si>
    <t>JISLDVREQS</t>
  </si>
  <si>
    <t>Agro Tech Foods Ltd</t>
  </si>
  <si>
    <t>ATFL</t>
  </si>
  <si>
    <t>Platinum Industries Ltd</t>
  </si>
  <si>
    <t>PLATIND</t>
  </si>
  <si>
    <t>Uniparts India Ltd</t>
  </si>
  <si>
    <t>UNIPARTS</t>
  </si>
  <si>
    <t>D Link (India) Limited</t>
  </si>
  <si>
    <t>DLINKINDIA</t>
  </si>
  <si>
    <t>Andhra Paper Ltd</t>
  </si>
  <si>
    <t>ANDHRAPAP</t>
  </si>
  <si>
    <t>B L Kashyap and Sons Ltd</t>
  </si>
  <si>
    <t>BLKASHYAP</t>
  </si>
  <si>
    <t>Shriram Properties Ltd</t>
  </si>
  <si>
    <t>SHRIRAMPPS</t>
  </si>
  <si>
    <t>Ramco Industries Ltd</t>
  </si>
  <si>
    <t>RAMCOIND</t>
  </si>
  <si>
    <t>Jagran Prakashan Ltd</t>
  </si>
  <si>
    <t>JAGRAN</t>
  </si>
  <si>
    <t>Omaxe Ltd</t>
  </si>
  <si>
    <t>OMAXE</t>
  </si>
  <si>
    <t>Gocl Corporation Ltd</t>
  </si>
  <si>
    <t>GOCLCORP</t>
  </si>
  <si>
    <t>Deccan Gold Mines Ltd</t>
  </si>
  <si>
    <t>DECNGOLD</t>
  </si>
  <si>
    <t>Igarashi Motors India Ltd</t>
  </si>
  <si>
    <t>IGARASHI</t>
  </si>
  <si>
    <t>Sterling Tools Ltd</t>
  </si>
  <si>
    <t>STERTOOLS</t>
  </si>
  <si>
    <t>Satin Creditcare Network Ltd</t>
  </si>
  <si>
    <t>SATIN</t>
  </si>
  <si>
    <t>Yatra Online Ltd</t>
  </si>
  <si>
    <t>YATRA</t>
  </si>
  <si>
    <t>G M Breweries Ltd</t>
  </si>
  <si>
    <t>GMBREW</t>
  </si>
  <si>
    <t>Brightcom Group Ltd</t>
  </si>
  <si>
    <t>BCG</t>
  </si>
  <si>
    <t>Cantabil Retail India Ltd</t>
  </si>
  <si>
    <t>CANTABIL</t>
  </si>
  <si>
    <t>Fedders Holding Ltd</t>
  </si>
  <si>
    <t>FEDDERSHOL</t>
  </si>
  <si>
    <t>Hester Biosciences Ltd</t>
  </si>
  <si>
    <t>HESTERBIO</t>
  </si>
  <si>
    <t>Kotak Gold Etf</t>
  </si>
  <si>
    <t>GOLD1</t>
  </si>
  <si>
    <t>Expleo Solutions Ltd</t>
  </si>
  <si>
    <t>EXPLEOSOL</t>
  </si>
  <si>
    <t>Antony Waste Handling Cell Ltd</t>
  </si>
  <si>
    <t>AWHCL</t>
  </si>
  <si>
    <t>Tanfac Industries Ltd</t>
  </si>
  <si>
    <t>TANFACIND</t>
  </si>
  <si>
    <t>BLS E-Services Ltd</t>
  </si>
  <si>
    <t>BLSE</t>
  </si>
  <si>
    <t>Hercules Hoists Ltd</t>
  </si>
  <si>
    <t>HERCULES</t>
  </si>
  <si>
    <t>Cosmo First Ltd</t>
  </si>
  <si>
    <t>COSMOFIRST</t>
  </si>
  <si>
    <t>Navkar Corporation Ltd</t>
  </si>
  <si>
    <t>NAVKARCORP</t>
  </si>
  <si>
    <t>Praveg Ltd</t>
  </si>
  <si>
    <t>PRAVEG</t>
  </si>
  <si>
    <t>Talbros Automotive Components Ltd</t>
  </si>
  <si>
    <t>TALBROAUTO</t>
  </si>
  <si>
    <t>Eco Recycling Ltd</t>
  </si>
  <si>
    <t>ECORECO</t>
  </si>
  <si>
    <t>Sadhana Nitro Chem Ltd</t>
  </si>
  <si>
    <t>SADHNANIQ</t>
  </si>
  <si>
    <t>Excel Industries Ltd</t>
  </si>
  <si>
    <t>EXCELINDUS</t>
  </si>
  <si>
    <t>Advait Infratech Ltd</t>
  </si>
  <si>
    <t>ADVAIT</t>
  </si>
  <si>
    <t>Electrical Components &amp; Equipment</t>
  </si>
  <si>
    <t>Master Trust Ltd</t>
  </si>
  <si>
    <t>MASTERTR</t>
  </si>
  <si>
    <t>Wonder Electricals Ltd</t>
  </si>
  <si>
    <t>WEL</t>
  </si>
  <si>
    <t>NDR Auto Components Ltd</t>
  </si>
  <si>
    <t>NDRAUTO</t>
  </si>
  <si>
    <t>GNA Axles Ltd</t>
  </si>
  <si>
    <t>GNA</t>
  </si>
  <si>
    <t>HDFC Gold Exchange Traded Fund</t>
  </si>
  <si>
    <t>HDFCGOLD</t>
  </si>
  <si>
    <t>ICICI Prudential Gold ETF</t>
  </si>
  <si>
    <t>GOLDIETF</t>
  </si>
  <si>
    <t>Nippon India ETF Nifty Next 50 Junior BeES</t>
  </si>
  <si>
    <t>JUNIORBEES</t>
  </si>
  <si>
    <t>GTPL Hathway Ltd</t>
  </si>
  <si>
    <t>GTPL</t>
  </si>
  <si>
    <t>Indo Tech Transformers Ltd</t>
  </si>
  <si>
    <t>INDOTECH</t>
  </si>
  <si>
    <t>Panacea Biotec Ltd</t>
  </si>
  <si>
    <t>PANACEABIO</t>
  </si>
  <si>
    <t>Abans Holdings Ltd</t>
  </si>
  <si>
    <t>AHL</t>
  </si>
  <si>
    <t>TAJ GVK Hotels and Resorts Ltd</t>
  </si>
  <si>
    <t>TAJGVK</t>
  </si>
  <si>
    <t>Kokuyo Camlin Ltd</t>
  </si>
  <si>
    <t>KOKUYOCMLN</t>
  </si>
  <si>
    <t>Mufin Green Finance Ltd</t>
  </si>
  <si>
    <t>MUFIN</t>
  </si>
  <si>
    <t>Rane (Madras) Ltd</t>
  </si>
  <si>
    <t>RML</t>
  </si>
  <si>
    <t>Windlas Biotech Ltd</t>
  </si>
  <si>
    <t>WINDLAS</t>
  </si>
  <si>
    <t>Heranba Industries Ltd</t>
  </si>
  <si>
    <t>HERANBA</t>
  </si>
  <si>
    <t>GKW Ltd</t>
  </si>
  <si>
    <t>GKWLIMITED</t>
  </si>
  <si>
    <t>India Power Corporation Ltd</t>
  </si>
  <si>
    <t>DPSCLTD</t>
  </si>
  <si>
    <t>Knowledge Marine &amp; Engineering Works Ltd</t>
  </si>
  <si>
    <t>KMEW</t>
  </si>
  <si>
    <t>Marine Transportation</t>
  </si>
  <si>
    <t>GPT Infraprojects Ltd</t>
  </si>
  <si>
    <t>GPTINFRA</t>
  </si>
  <si>
    <t>Suratwwala Business Group Ltd</t>
  </si>
  <si>
    <t>SBGLP</t>
  </si>
  <si>
    <t>Madhya Bharat Agro Products Ltd</t>
  </si>
  <si>
    <t>MBAPL</t>
  </si>
  <si>
    <t>Sirca Paints India Ltd</t>
  </si>
  <si>
    <t>SIRCA</t>
  </si>
  <si>
    <t>Kiri Industries Ltd</t>
  </si>
  <si>
    <t>KIRIINDUS</t>
  </si>
  <si>
    <t>Ador Welding Ltd</t>
  </si>
  <si>
    <t>ADORWELD</t>
  </si>
  <si>
    <t>Suryoday Small Finance Bank Ltd</t>
  </si>
  <si>
    <t>SURYODAY</t>
  </si>
  <si>
    <t>Balmer Lawrie Investments Ltd</t>
  </si>
  <si>
    <t>BLIL</t>
  </si>
  <si>
    <t>Jyoti Resins and Adhesives Ltd</t>
  </si>
  <si>
    <t>JYOTIRES</t>
  </si>
  <si>
    <t>Jaiprakash Associates Ltd</t>
  </si>
  <si>
    <t>JPASSOCIAT</t>
  </si>
  <si>
    <t>DEE Development Engineers Ltd</t>
  </si>
  <si>
    <t>DEEDEV</t>
  </si>
  <si>
    <t>Atul Auto Ltd</t>
  </si>
  <si>
    <t>ATULAUTO</t>
  </si>
  <si>
    <t>Three Wheelers</t>
  </si>
  <si>
    <t>ASM Technologies Ltd</t>
  </si>
  <si>
    <t>ASMTEC</t>
  </si>
  <si>
    <t>Sigachi Industries Ltd</t>
  </si>
  <si>
    <t>SIGACHI</t>
  </si>
  <si>
    <t>Bharat Wire Ropes Ltd</t>
  </si>
  <si>
    <t>BHARATWIRE</t>
  </si>
  <si>
    <t>Amines and Plasticizers Ltd</t>
  </si>
  <si>
    <t>AMNPLST</t>
  </si>
  <si>
    <t>Reliance Industrial Infrastructure Ltd</t>
  </si>
  <si>
    <t>RIIL</t>
  </si>
  <si>
    <t>Divgi TorqTransfer Systems Ltd</t>
  </si>
  <si>
    <t>DIVGIITTS</t>
  </si>
  <si>
    <t>Wheels India Ltd</t>
  </si>
  <si>
    <t>WHEELS</t>
  </si>
  <si>
    <t>Bombay Super Hybrid Seeds Ltd</t>
  </si>
  <si>
    <t>BSHSL</t>
  </si>
  <si>
    <t>Udaipur Cement Works Ltd</t>
  </si>
  <si>
    <t>UDAICEMENT</t>
  </si>
  <si>
    <t>Swelect Energy Systems Ltd</t>
  </si>
  <si>
    <t>SWELECTES</t>
  </si>
  <si>
    <t>I G Petrochemicals Ltd</t>
  </si>
  <si>
    <t>IGPL</t>
  </si>
  <si>
    <t>Kilburn Engineering Ltd</t>
  </si>
  <si>
    <t>KLBRENG-B</t>
  </si>
  <si>
    <t>Solex Energy Ltd</t>
  </si>
  <si>
    <t>SOLEX</t>
  </si>
  <si>
    <t>Suyog Telematics Ltd</t>
  </si>
  <si>
    <t>SUYOG</t>
  </si>
  <si>
    <t>Tribhovandas Bhimji Zaveri Ltd</t>
  </si>
  <si>
    <t>TBZ</t>
  </si>
  <si>
    <t>Irm Energy Ltd</t>
  </si>
  <si>
    <t>IRMENERGY</t>
  </si>
  <si>
    <t>Jindal Drilling and Industries Ltd</t>
  </si>
  <si>
    <t>JINDRILL</t>
  </si>
  <si>
    <t>Butterfly Gandhimathi Appliances Ltd</t>
  </si>
  <si>
    <t>BUTTERFLY</t>
  </si>
  <si>
    <t>Dcm Shriram Industries Ltd</t>
  </si>
  <si>
    <t>DCMSRIND</t>
  </si>
  <si>
    <t>Bajaj Steel Industries Ltd</t>
  </si>
  <si>
    <t>BAJAJST</t>
  </si>
  <si>
    <t>GRP Ltd</t>
  </si>
  <si>
    <t>GRPLTD</t>
  </si>
  <si>
    <t>Roto Pumps Ltd</t>
  </si>
  <si>
    <t>ROTO</t>
  </si>
  <si>
    <t>Southern Petrochemical Industries Corporation Ltd</t>
  </si>
  <si>
    <t>SPIC</t>
  </si>
  <si>
    <t>Camlin Fine Sciences Ltd</t>
  </si>
  <si>
    <t>CAMLINFINE</t>
  </si>
  <si>
    <t>Dynacons Systems and Solutions Ltd</t>
  </si>
  <si>
    <t>DSSL</t>
  </si>
  <si>
    <t>Sportking India Ltd</t>
  </si>
  <si>
    <t>SPORTKING</t>
  </si>
  <si>
    <t>Arman Financial Services Ltd</t>
  </si>
  <si>
    <t>ARMANFIN</t>
  </si>
  <si>
    <t>Aaswa Trading and Exports Ltd</t>
  </si>
  <si>
    <t>TCC</t>
  </si>
  <si>
    <t>Real Estate Services</t>
  </si>
  <si>
    <t>Matrimony.Com Ltd</t>
  </si>
  <si>
    <t>MATRIMONY</t>
  </si>
  <si>
    <t>Filatex India Ltd</t>
  </si>
  <si>
    <t>FILATEX</t>
  </si>
  <si>
    <t>BCL Industries Ltd</t>
  </si>
  <si>
    <t>BCLIND</t>
  </si>
  <si>
    <t>Radhika Jeweltech Ltd</t>
  </si>
  <si>
    <t>RADHIKAJWE</t>
  </si>
  <si>
    <t>Associated Alcohols &amp; Breweries Ltd</t>
  </si>
  <si>
    <t>ASALCBR</t>
  </si>
  <si>
    <t>Agarwal Industrial Corporation Ltd</t>
  </si>
  <si>
    <t>AGARIND</t>
  </si>
  <si>
    <t>Oriental Rail Infrastructure Ltd</t>
  </si>
  <si>
    <t>ORIRAIL</t>
  </si>
  <si>
    <t>Asian Energy Services Ltd</t>
  </si>
  <si>
    <t>ASIANENE</t>
  </si>
  <si>
    <t>Eimco Elecon (India) Ltd</t>
  </si>
  <si>
    <t>EIMCOELECO</t>
  </si>
  <si>
    <t>Peninsula Land Ltd</t>
  </si>
  <si>
    <t>PENINLAND</t>
  </si>
  <si>
    <t>Monte Carlo Fashions Ltd</t>
  </si>
  <si>
    <t>MONTECARLO</t>
  </si>
  <si>
    <t>Paushak Ltd</t>
  </si>
  <si>
    <t>PAUSHAKLTD</t>
  </si>
  <si>
    <t>Oriental Aromatics Ltd</t>
  </si>
  <si>
    <t>OAL</t>
  </si>
  <si>
    <t>Dhunseri Ventures Ltd</t>
  </si>
  <si>
    <t>DVL</t>
  </si>
  <si>
    <t>Arihant Superstructures Ltd</t>
  </si>
  <si>
    <t>ARIHANTSUP</t>
  </si>
  <si>
    <t>India Nippon Electricals Ltd</t>
  </si>
  <si>
    <t>INDNIPPON</t>
  </si>
  <si>
    <t>Hi-Tech Gears Ltd</t>
  </si>
  <si>
    <t>HITECHGEAR</t>
  </si>
  <si>
    <t>5Paisa Capital Ltd</t>
  </si>
  <si>
    <t>5PAISA</t>
  </si>
  <si>
    <t>Borosil Scientific Ltd</t>
  </si>
  <si>
    <t>BOROSCI</t>
  </si>
  <si>
    <t>Everest Industries Ltd</t>
  </si>
  <si>
    <t>EVERESTIND</t>
  </si>
  <si>
    <t>Walchandnagar Industries Ltd</t>
  </si>
  <si>
    <t>WALCHANNAG</t>
  </si>
  <si>
    <t>Madras Fertilizers Ltd</t>
  </si>
  <si>
    <t>MADRASFERT</t>
  </si>
  <si>
    <t>Salzer Electronics Ltd</t>
  </si>
  <si>
    <t>SALZERELEC</t>
  </si>
  <si>
    <t>Bigbloc Construction Ltd</t>
  </si>
  <si>
    <t>BIGBLOC</t>
  </si>
  <si>
    <t>Steelcast Ltd</t>
  </si>
  <si>
    <t>STEELCAS</t>
  </si>
  <si>
    <t>Fratelli Vineyards Ltd</t>
  </si>
  <si>
    <t>FRATELLI</t>
  </si>
  <si>
    <t>Hexa Tradex Ltd</t>
  </si>
  <si>
    <t>HEXATRADEX</t>
  </si>
  <si>
    <t>India Motor Parts &amp; Accessories Ltd</t>
  </si>
  <si>
    <t>IMPAL</t>
  </si>
  <si>
    <t>Chaman Lal Setia Exports Ltd</t>
  </si>
  <si>
    <t>CLSEL</t>
  </si>
  <si>
    <t>Allcargo Gati Ltd</t>
  </si>
  <si>
    <t>ACLGATI</t>
  </si>
  <si>
    <t>VL E-Governance &amp; IT Solutions Ltd</t>
  </si>
  <si>
    <t>VLEGOV</t>
  </si>
  <si>
    <t>Mishtann Foods Ltd</t>
  </si>
  <si>
    <t>MISHTANN</t>
  </si>
  <si>
    <t>Fairchem Organics Ltd</t>
  </si>
  <si>
    <t>FAIRCHEMOR</t>
  </si>
  <si>
    <t>Kamdhenu Ltd</t>
  </si>
  <si>
    <t>KAMDHENU</t>
  </si>
  <si>
    <t>Zota Health Care Ltd</t>
  </si>
  <si>
    <t>ZOTA</t>
  </si>
  <si>
    <t>Om Infra Ltd</t>
  </si>
  <si>
    <t>OMINFRAL</t>
  </si>
  <si>
    <t>Mangalore Chemicals and Fertilisers Ltd</t>
  </si>
  <si>
    <t>MANGCHEFER</t>
  </si>
  <si>
    <t>Beta Drugs Ltd</t>
  </si>
  <si>
    <t>BETA</t>
  </si>
  <si>
    <t>Cropster Agro Ltd</t>
  </si>
  <si>
    <t>CROPSTER</t>
  </si>
  <si>
    <t>Automobile Corp Of Goa Ltd</t>
  </si>
  <si>
    <t>ACGL</t>
  </si>
  <si>
    <t>Alldigi Tech Ltd</t>
  </si>
  <si>
    <t>ALLDIGI</t>
  </si>
  <si>
    <t>Forbes Precision Tools and Machine Parts Ltd</t>
  </si>
  <si>
    <t>TOTEM</t>
  </si>
  <si>
    <t>Popular Vehicles and Services Ltd</t>
  </si>
  <si>
    <t>PVSL</t>
  </si>
  <si>
    <t>Indo Amines Ltd</t>
  </si>
  <si>
    <t>INDOAMIN</t>
  </si>
  <si>
    <t>SMC Global Securities Ltd</t>
  </si>
  <si>
    <t>SMCGLOBAL</t>
  </si>
  <si>
    <t>Avadh Sugar &amp; Energy Ltd</t>
  </si>
  <si>
    <t>AVADHSUGAR</t>
  </si>
  <si>
    <t>Panorama Studios International Ltd</t>
  </si>
  <si>
    <t>PANORAMA</t>
  </si>
  <si>
    <t>Vintage Coffee and Beverages Ltd</t>
  </si>
  <si>
    <t>VINCOFE</t>
  </si>
  <si>
    <t>Trident Techlabs Ltd</t>
  </si>
  <si>
    <t>TECHLABS</t>
  </si>
  <si>
    <t>Remus Pharmaceuticals Ltd</t>
  </si>
  <si>
    <t>REMUS</t>
  </si>
  <si>
    <t>Likhitha Infrastructure Ltd</t>
  </si>
  <si>
    <t>LIKHITHA</t>
  </si>
  <si>
    <t>Kopran Ltd</t>
  </si>
  <si>
    <t>KOPRAN</t>
  </si>
  <si>
    <t>Western Carriers (India) Ltd</t>
  </si>
  <si>
    <t>WCIL</t>
  </si>
  <si>
    <t>Veefin Solutions Ltd</t>
  </si>
  <si>
    <t>VEEFIN</t>
  </si>
  <si>
    <t>Application Software</t>
  </si>
  <si>
    <t>Subex Ltd</t>
  </si>
  <si>
    <t>SUBEXLTD</t>
  </si>
  <si>
    <t>Hind Rectifiers Ltd</t>
  </si>
  <si>
    <t>HIRECT</t>
  </si>
  <si>
    <t>SPML Infra Ltd</t>
  </si>
  <si>
    <t>SPMLINFRA</t>
  </si>
  <si>
    <t>Kotak Nifty 50 ETF</t>
  </si>
  <si>
    <t>NIFTY1</t>
  </si>
  <si>
    <t>Texmaco Infrastructure &amp; Holdings Ltd</t>
  </si>
  <si>
    <t>TEXINFRA</t>
  </si>
  <si>
    <t>Yuken India Ltd</t>
  </si>
  <si>
    <t>YUKEN</t>
  </si>
  <si>
    <t>Steel Exchange India Ltd</t>
  </si>
  <si>
    <t>STEELXIND</t>
  </si>
  <si>
    <t>JG Chemicals Ltd</t>
  </si>
  <si>
    <t>JGCHEM</t>
  </si>
  <si>
    <t>Rico Auto Industries Ltd</t>
  </si>
  <si>
    <t>RICOAUTO</t>
  </si>
  <si>
    <t>Andhra Sugars Ltd</t>
  </si>
  <si>
    <t>ANDHRSUGAR</t>
  </si>
  <si>
    <t>Punjab Chemicals and Crop Protection Ltd</t>
  </si>
  <si>
    <t>PUNJABCHEM</t>
  </si>
  <si>
    <t>Sat Industries Ltd</t>
  </si>
  <si>
    <t>SATINDLTD</t>
  </si>
  <si>
    <t>One Point One Solutions Ltd</t>
  </si>
  <si>
    <t>ONEPOINT</t>
  </si>
  <si>
    <t>AMIC Forging Ltd</t>
  </si>
  <si>
    <t>AMIC</t>
  </si>
  <si>
    <t>Steel</t>
  </si>
  <si>
    <t>ULTRAMARINE &amp; PIGMENTS Ltd</t>
  </si>
  <si>
    <t>ULTRAMAR</t>
  </si>
  <si>
    <t>Allied Digital Services Ltd</t>
  </si>
  <si>
    <t>ADSL</t>
  </si>
  <si>
    <t>Dhampur Sugar Mills Ltd</t>
  </si>
  <si>
    <t>DHAMPURSUG</t>
  </si>
  <si>
    <t>GPT Healthcare Ltd</t>
  </si>
  <si>
    <t>GPTHEALTH</t>
  </si>
  <si>
    <t>Tourism Finance Corporation of India Ltd</t>
  </si>
  <si>
    <t>TFCILTD</t>
  </si>
  <si>
    <t>Polo Queen Industrial and Fintech Ltd</t>
  </si>
  <si>
    <t>PQIF</t>
  </si>
  <si>
    <t>Chemfab Alkalis Ltd</t>
  </si>
  <si>
    <t>CHEMFAB</t>
  </si>
  <si>
    <t>Uttam Sugar Mills Ltd</t>
  </si>
  <si>
    <t>UTTAMSUGAR</t>
  </si>
  <si>
    <t>BMW Industries Ltd</t>
  </si>
  <si>
    <t>BMW</t>
  </si>
  <si>
    <t>GRM Overseas Ltd</t>
  </si>
  <si>
    <t>GRMOVER</t>
  </si>
  <si>
    <t>Rishabh Instruments Ltd</t>
  </si>
  <si>
    <t>RISHABH</t>
  </si>
  <si>
    <t>Kabra Extrusion Technik Ltd</t>
  </si>
  <si>
    <t>KABRAEXTRU</t>
  </si>
  <si>
    <t>Ramco Systems Ltd</t>
  </si>
  <si>
    <t>RAMCOSYS</t>
  </si>
  <si>
    <t>Tamilnadu Newsprint &amp; Papers Ltd</t>
  </si>
  <si>
    <t>TNPL</t>
  </si>
  <si>
    <t>Rhetan TMT Ltd</t>
  </si>
  <si>
    <t>RHETAN</t>
  </si>
  <si>
    <t>Oswal Greentech Ltd</t>
  </si>
  <si>
    <t>OSWALGREEN</t>
  </si>
  <si>
    <t>Crest Ventures Ltd</t>
  </si>
  <si>
    <t>CREST</t>
  </si>
  <si>
    <t>Zee Media Corporation Ltd</t>
  </si>
  <si>
    <t>ZEEMEDIA</t>
  </si>
  <si>
    <t>Century Enka Ltd</t>
  </si>
  <si>
    <t>CENTENKA</t>
  </si>
  <si>
    <t>Kaycee Industries Ltd</t>
  </si>
  <si>
    <t>KAYCEEI</t>
  </si>
  <si>
    <t>Wealth First Portfolio Managers Ltd</t>
  </si>
  <si>
    <t>WEALTH</t>
  </si>
  <si>
    <t>Yamuna Syndicate Ltd</t>
  </si>
  <si>
    <t>YSL</t>
  </si>
  <si>
    <t>Prakash Pipes Ltd</t>
  </si>
  <si>
    <t>PPL</t>
  </si>
  <si>
    <t>Krishana Phoschem Ltd</t>
  </si>
  <si>
    <t>KRISHANA</t>
  </si>
  <si>
    <t>Dwarikesh Sugar Industries Ltd</t>
  </si>
  <si>
    <t>DWARKESH</t>
  </si>
  <si>
    <t>Ester Industries Ltd</t>
  </si>
  <si>
    <t>ESTER</t>
  </si>
  <si>
    <t>Himatsingka Seide Ltd</t>
  </si>
  <si>
    <t>HIMATSEIDE</t>
  </si>
  <si>
    <t>Z F Steering Gear (India) Ltd</t>
  </si>
  <si>
    <t>ZFSTEERING</t>
  </si>
  <si>
    <t>Dhunseri Investments Ltd</t>
  </si>
  <si>
    <t>DHUNINV</t>
  </si>
  <si>
    <t>Heubach Colorants India Ltd</t>
  </si>
  <si>
    <t>HEUBACHIND</t>
  </si>
  <si>
    <t>Manali Petrochemicals Ltd</t>
  </si>
  <si>
    <t>MANALIPETC</t>
  </si>
  <si>
    <t>Vascon Engineers Ltd</t>
  </si>
  <si>
    <t>VASCONEQ</t>
  </si>
  <si>
    <t>Shiva Cement Ltd</t>
  </si>
  <si>
    <t>SHIVACEM</t>
  </si>
  <si>
    <t>Centrum Capital Ltd</t>
  </si>
  <si>
    <t>CENTRUM</t>
  </si>
  <si>
    <t>Saurashtra Cement Ltd</t>
  </si>
  <si>
    <t>SAURASHCEM</t>
  </si>
  <si>
    <t>Bliss GVS Pharma Ltd</t>
  </si>
  <si>
    <t>BLISSGVS</t>
  </si>
  <si>
    <t>Gulshan Polyols Ltd</t>
  </si>
  <si>
    <t>GULPOLY</t>
  </si>
  <si>
    <t>Shree Digvijay Cement Co Ltd</t>
  </si>
  <si>
    <t>SHREDIGCEM</t>
  </si>
  <si>
    <t>VLS Finance Ltd</t>
  </si>
  <si>
    <t>VLSFINANCE</t>
  </si>
  <si>
    <t>Kellton Tech Solutions Ltd</t>
  </si>
  <si>
    <t>KELLTONTEC</t>
  </si>
  <si>
    <t>Hardwyn India Ltd</t>
  </si>
  <si>
    <t>HARDWYN</t>
  </si>
  <si>
    <t>Building Products - Glass</t>
  </si>
  <si>
    <t>Beekay Steel Industries Ltd</t>
  </si>
  <si>
    <t>BEEKAY</t>
  </si>
  <si>
    <t>TV Today Network Limited</t>
  </si>
  <si>
    <t>TVTODAY</t>
  </si>
  <si>
    <t>KMC Speciality Hospitals (India) Ltd</t>
  </si>
  <si>
    <t>KMCSHIL</t>
  </si>
  <si>
    <t>Selan Exploration Technology Ltd</t>
  </si>
  <si>
    <t>SELAN</t>
  </si>
  <si>
    <t>Sandesh Ltd</t>
  </si>
  <si>
    <t>SANDESH</t>
  </si>
  <si>
    <t>Spacenet Enterprises India Ltd</t>
  </si>
  <si>
    <t>SPCENET</t>
  </si>
  <si>
    <t>Capital Small Finance Bank Ltd</t>
  </si>
  <si>
    <t>CAPITALSFB</t>
  </si>
  <si>
    <t>Lincoln Pharmaceuticals Ltd</t>
  </si>
  <si>
    <t>LINCOLN</t>
  </si>
  <si>
    <t>AVT Natural Products Ltd</t>
  </si>
  <si>
    <t>AVTNPL</t>
  </si>
  <si>
    <t>Signpost India Ltd</t>
  </si>
  <si>
    <t>SIGNPOST</t>
  </si>
  <si>
    <t>Asian Star Co Ltd</t>
  </si>
  <si>
    <t>ASTAR</t>
  </si>
  <si>
    <t>Raj Rayon Industries Ltd</t>
  </si>
  <si>
    <t>RAJRILTD</t>
  </si>
  <si>
    <t>Best Agrolife Ltd</t>
  </si>
  <si>
    <t>BESTAGRO</t>
  </si>
  <si>
    <t>Sree Rayalaseema Hi-Strength Hypo Ltd</t>
  </si>
  <si>
    <t>SRHHYPOLTD</t>
  </si>
  <si>
    <t>Snowman Logistics Ltd</t>
  </si>
  <si>
    <t>SNOWMAN</t>
  </si>
  <si>
    <t>Jagatjit Industries Ltd</t>
  </si>
  <si>
    <t>JAGAJITIND</t>
  </si>
  <si>
    <t>Timex Group India Ltd</t>
  </si>
  <si>
    <t>TIMEX</t>
  </si>
  <si>
    <t>Khazanchi Jewellers Ltd</t>
  </si>
  <si>
    <t>KHAZANCHI</t>
  </si>
  <si>
    <t>Apparel, Accessories &amp; Luxury Goods</t>
  </si>
  <si>
    <t>Vardhman Holdings Ltd</t>
  </si>
  <si>
    <t>VHL</t>
  </si>
  <si>
    <t>Aurum Proptech Ltd</t>
  </si>
  <si>
    <t>AURUM</t>
  </si>
  <si>
    <t>Xchanging Solutions Ltd</t>
  </si>
  <si>
    <t>XCHANGING</t>
  </si>
  <si>
    <t>AFCOM Holdings Ltd</t>
  </si>
  <si>
    <t>AFCOM</t>
  </si>
  <si>
    <t>Control Print Ltd</t>
  </si>
  <si>
    <t>CONTROLPR</t>
  </si>
  <si>
    <t>Simplex Infrastructures Ltd</t>
  </si>
  <si>
    <t>SIMPLEXINF</t>
  </si>
  <si>
    <t>Finkurve Financial Services Ltd</t>
  </si>
  <si>
    <t>FINKURVE</t>
  </si>
  <si>
    <t>Macpower CNC Machines Ltd</t>
  </si>
  <si>
    <t>MACPOWER</t>
  </si>
  <si>
    <t>Kothari Petrochemicals Ltd</t>
  </si>
  <si>
    <t>KOTHARIPET</t>
  </si>
  <si>
    <t>Kross Ltd</t>
  </si>
  <si>
    <t>KROSS</t>
  </si>
  <si>
    <t>Dynamic Cables Ltd</t>
  </si>
  <si>
    <t>DYCL</t>
  </si>
  <si>
    <t>Windsor Machines Ltd</t>
  </si>
  <si>
    <t>WINDMACHIN</t>
  </si>
  <si>
    <t>Kirloskar Electric Company Ltd</t>
  </si>
  <si>
    <t>KECL</t>
  </si>
  <si>
    <t>Manoj Vaibhav Gems N Jewellers Ltd</t>
  </si>
  <si>
    <t>MVGJL</t>
  </si>
  <si>
    <t>Renaissance Global Ltd</t>
  </si>
  <si>
    <t>RGL</t>
  </si>
  <si>
    <t>Credo Brands Marketing Ltd</t>
  </si>
  <si>
    <t>MUFTI</t>
  </si>
  <si>
    <t>Men's Clothing</t>
  </si>
  <si>
    <t>Munjal Auto Industries Ltd</t>
  </si>
  <si>
    <t>MUNJALAU</t>
  </si>
  <si>
    <t>Shankara Building Products Ltd</t>
  </si>
  <si>
    <t>SHANKARA</t>
  </si>
  <si>
    <t>Wardwizard Innovations &amp; Mobility Ltd</t>
  </si>
  <si>
    <t>WARDINMOBI</t>
  </si>
  <si>
    <t>Taneja Aerospace and Aviation Ltd</t>
  </si>
  <si>
    <t>TANAA</t>
  </si>
  <si>
    <t>Kernex Microsystems (India) Ltd</t>
  </si>
  <si>
    <t>KERNEX</t>
  </si>
  <si>
    <t>AGI Infra Ltd</t>
  </si>
  <si>
    <t>AGIIL</t>
  </si>
  <si>
    <t>GIC Housing Finance Ltd</t>
  </si>
  <si>
    <t>GICHSGFIN</t>
  </si>
  <si>
    <t>Ceinsys Tech Ltd</t>
  </si>
  <si>
    <t>CEINSYSTECH</t>
  </si>
  <si>
    <t>Aptech Ltd</t>
  </si>
  <si>
    <t>APTECHT</t>
  </si>
  <si>
    <t>Magadh Sugar &amp; Energy Ltd</t>
  </si>
  <si>
    <t>MAGADSUGAR</t>
  </si>
  <si>
    <t>SAR Televenture Ltd</t>
  </si>
  <si>
    <t>SARTELE</t>
  </si>
  <si>
    <t>Cosmic CRF Ltd</t>
  </si>
  <si>
    <t>COSMICCRF</t>
  </si>
  <si>
    <t>Electrotherm (India) Ltd</t>
  </si>
  <si>
    <t>ELECTHERM</t>
  </si>
  <si>
    <t>Enkei Wheels (India) Ltd</t>
  </si>
  <si>
    <t>ENKEIWHEL</t>
  </si>
  <si>
    <t>CFF Fluid Control Ltd</t>
  </si>
  <si>
    <t>CFF</t>
  </si>
  <si>
    <t>Aerospace &amp; Defense</t>
  </si>
  <si>
    <t>Indo Rama Synthetics (India) Ltd</t>
  </si>
  <si>
    <t>INDORAMA</t>
  </si>
  <si>
    <t>Last Mile Enterprises Ltd</t>
  </si>
  <si>
    <t>LASTMILE</t>
  </si>
  <si>
    <t>Sical Logistics Ltd</t>
  </si>
  <si>
    <t>SICALLOG</t>
  </si>
  <si>
    <t>Pakka Limited</t>
  </si>
  <si>
    <t>PAKKA</t>
  </si>
  <si>
    <t>Ksolves India Ltd</t>
  </si>
  <si>
    <t>KSOLVES</t>
  </si>
  <si>
    <t>R K Swamy Ltd</t>
  </si>
  <si>
    <t>RKSWAMY</t>
  </si>
  <si>
    <t>Mafatlal Industries Ltd</t>
  </si>
  <si>
    <t>MAFATIND</t>
  </si>
  <si>
    <t>Mukka Proteins Ltd</t>
  </si>
  <si>
    <t>MUKKA</t>
  </si>
  <si>
    <t>Ngl Fine Chem Ltd</t>
  </si>
  <si>
    <t>NGLFINE</t>
  </si>
  <si>
    <t>Uniphos Enterprises Ltd</t>
  </si>
  <si>
    <t>UNIENTER</t>
  </si>
  <si>
    <t>Kuantum Papers Ltd</t>
  </si>
  <si>
    <t>KUANTUM</t>
  </si>
  <si>
    <t>Arrow Greentech Ltd</t>
  </si>
  <si>
    <t>ARROWGREEN</t>
  </si>
  <si>
    <t>Automotive Stampings and Assemblies Ltd</t>
  </si>
  <si>
    <t>ASAL</t>
  </si>
  <si>
    <t>Creative Newtech Ltd</t>
  </si>
  <si>
    <t>CREATIVE</t>
  </si>
  <si>
    <t>Vimta Labs Ltd</t>
  </si>
  <si>
    <t>VIMTALABS</t>
  </si>
  <si>
    <t>AGS Transact Technologies Ltd</t>
  </si>
  <si>
    <t>AGSTRA</t>
  </si>
  <si>
    <t>IST Ltd</t>
  </si>
  <si>
    <t>ISTLTD</t>
  </si>
  <si>
    <t>Bajaj Healthcare Ltd</t>
  </si>
  <si>
    <t>BAJAJHCARE</t>
  </si>
  <si>
    <t>Satia Industries Ltd</t>
  </si>
  <si>
    <t>SATIA</t>
  </si>
  <si>
    <t>Saint-Gobain Sekurit India Ltd</t>
  </si>
  <si>
    <t>SAINTGOBAIN</t>
  </si>
  <si>
    <t>New Delhi Television Ltd</t>
  </si>
  <si>
    <t>NDTV</t>
  </si>
  <si>
    <t>Jagsonpal Pharmaceuticals Ltd</t>
  </si>
  <si>
    <t>JAGSNPHARM</t>
  </si>
  <si>
    <t>Arihant Capital Markets Ltd</t>
  </si>
  <si>
    <t>ARIHANTCAP</t>
  </si>
  <si>
    <t>Cellecor Gadgets Ltd</t>
  </si>
  <si>
    <t>CELLECOR</t>
  </si>
  <si>
    <t>Vantage Knowledge Academy Ltd</t>
  </si>
  <si>
    <t>VKAL</t>
  </si>
  <si>
    <t>Oswal Agro Mills Ltd</t>
  </si>
  <si>
    <t>OSWALAGRO</t>
  </si>
  <si>
    <t>Nelcast Ltd</t>
  </si>
  <si>
    <t>NELCAST</t>
  </si>
  <si>
    <t>Elin Electronics Ltd</t>
  </si>
  <si>
    <t>ELIN</t>
  </si>
  <si>
    <t>Aym Syntex Ltd</t>
  </si>
  <si>
    <t>AYMSYNTEX</t>
  </si>
  <si>
    <t>3B Blackbio DX Ltd</t>
  </si>
  <si>
    <t>3BBLACKBIO</t>
  </si>
  <si>
    <t>Fertilizers &amp; Agricultural Chemicals</t>
  </si>
  <si>
    <t>Shalimar Paints Ltd</t>
  </si>
  <si>
    <t>SHALPAINTS</t>
  </si>
  <si>
    <t>Capital India Finance Ltd</t>
  </si>
  <si>
    <t>CIFL</t>
  </si>
  <si>
    <t>Ice Make Refrigeration Ltd</t>
  </si>
  <si>
    <t>ICEMAKE</t>
  </si>
  <si>
    <t>Jaykay Enterprises Ltd</t>
  </si>
  <si>
    <t>JAYKAY</t>
  </si>
  <si>
    <t>NINtec Systems Ltd</t>
  </si>
  <si>
    <t>NINSYS</t>
  </si>
  <si>
    <t>Kriti Industries (India) Limited</t>
  </si>
  <si>
    <t>KRITI</t>
  </si>
  <si>
    <t>Hazoor Multi Projects Ltd</t>
  </si>
  <si>
    <t>HAZOOR</t>
  </si>
  <si>
    <t>Sahana System Ltd</t>
  </si>
  <si>
    <t>SAHANA</t>
  </si>
  <si>
    <t>Faze Three Ltd</t>
  </si>
  <si>
    <t>FAZE3Q</t>
  </si>
  <si>
    <t>Valiant Organics Ltd</t>
  </si>
  <si>
    <t>VALIANTORG</t>
  </si>
  <si>
    <t>Concord Control Systems Ltd</t>
  </si>
  <si>
    <t>CNCRD</t>
  </si>
  <si>
    <t>HLV Ltd</t>
  </si>
  <si>
    <t>HLVLTD</t>
  </si>
  <si>
    <t>Sika Interplant Systems Ltd</t>
  </si>
  <si>
    <t>SIKA</t>
  </si>
  <si>
    <t>Orient Technologies Ltd</t>
  </si>
  <si>
    <t>ORIENTTECH</t>
  </si>
  <si>
    <t>Vasa Denticity Ltd</t>
  </si>
  <si>
    <t>DENTALKART</t>
  </si>
  <si>
    <t>NACL Industries Ltd</t>
  </si>
  <si>
    <t>NACLIND</t>
  </si>
  <si>
    <t>Industrial and Prudential Investment Co Ltd</t>
  </si>
  <si>
    <t>INDPRUD</t>
  </si>
  <si>
    <t>Dharmaj Crop Guard Ltd</t>
  </si>
  <si>
    <t>DHARMAJ</t>
  </si>
  <si>
    <t>Jay Bharat Maruti Ltd</t>
  </si>
  <si>
    <t>JAYBARMARU</t>
  </si>
  <si>
    <t>Sutlej Textiles and Industries Ltd</t>
  </si>
  <si>
    <t>SUTLEJTEX</t>
  </si>
  <si>
    <t>Tuticorin Alkali Chemicals and Fertilizers Ltd</t>
  </si>
  <si>
    <t>TUTIALKA</t>
  </si>
  <si>
    <t>Sunshine Capital Ltd</t>
  </si>
  <si>
    <t>SCL</t>
  </si>
  <si>
    <t>Urja Global Ltd</t>
  </si>
  <si>
    <t>URJA</t>
  </si>
  <si>
    <t>Max India Ltd</t>
  </si>
  <si>
    <t>MAXIND</t>
  </si>
  <si>
    <t>Sudarshan Pharma Industries Ltd</t>
  </si>
  <si>
    <t>SUDARSHAN</t>
  </si>
  <si>
    <t>Ganesh Benzoplast Ltd</t>
  </si>
  <si>
    <t>GANESHBE</t>
  </si>
  <si>
    <t>Shree Ganesh Remedies Ltd</t>
  </si>
  <si>
    <t>SGRL</t>
  </si>
  <si>
    <t>RACL Geartech Ltd</t>
  </si>
  <si>
    <t>RACLGEAR</t>
  </si>
  <si>
    <t>Bodal Chemicals Ltd</t>
  </si>
  <si>
    <t>BODALCHEM</t>
  </si>
  <si>
    <t>Benares Hotels Ltd</t>
  </si>
  <si>
    <t>BENARAS</t>
  </si>
  <si>
    <t>Algoquant Fintech Ltd</t>
  </si>
  <si>
    <t>AQFINTECH</t>
  </si>
  <si>
    <t>Pudumjee Paper Products Ltd</t>
  </si>
  <si>
    <t>PDMJEPAPER</t>
  </si>
  <si>
    <t>Bharat Parenterals Ltd</t>
  </si>
  <si>
    <t>BPLPHARMA</t>
  </si>
  <si>
    <t>Investment Trust of India Ltd</t>
  </si>
  <si>
    <t>THEINVEST</t>
  </si>
  <si>
    <t>Entertainment Network (India) Ltd</t>
  </si>
  <si>
    <t>ENIL</t>
  </si>
  <si>
    <t>Radio</t>
  </si>
  <si>
    <t>Nahar Spinning Mills Ltd</t>
  </si>
  <si>
    <t>NAHARSPING</t>
  </si>
  <si>
    <t>Krystal Integrated Services Ltd</t>
  </si>
  <si>
    <t>KRYSTAL</t>
  </si>
  <si>
    <t>SBC Exports Ltd</t>
  </si>
  <si>
    <t>SBC</t>
  </si>
  <si>
    <t>Virtuoso Optoelectronics Ltd</t>
  </si>
  <si>
    <t>VOEPL</t>
  </si>
  <si>
    <t>Allcargo Terminals Ltd</t>
  </si>
  <si>
    <t>ATL</t>
  </si>
  <si>
    <t>Consolidated Construction Consortium Ltd</t>
  </si>
  <si>
    <t>CCCL</t>
  </si>
  <si>
    <t>Transindia Real Estate Ltd</t>
  </si>
  <si>
    <t>TREL</t>
  </si>
  <si>
    <t>Asian Granito India Ltd</t>
  </si>
  <si>
    <t>ASIANTILES</t>
  </si>
  <si>
    <t>Zuari Industries Ltd</t>
  </si>
  <si>
    <t>ZUARIIND</t>
  </si>
  <si>
    <t>Ratnaveer Precision Engineering Ltd</t>
  </si>
  <si>
    <t>RATNAVEER</t>
  </si>
  <si>
    <t>Infobeans Technologies Ltd</t>
  </si>
  <si>
    <t>INFOBEAN</t>
  </si>
  <si>
    <t>Anuh Pharma Ltd</t>
  </si>
  <si>
    <t>ANUHPHR</t>
  </si>
  <si>
    <t>Bhageria Industries Ltd</t>
  </si>
  <si>
    <t>BHAGERIA</t>
  </si>
  <si>
    <t>Basilic Fly Studio Ltd</t>
  </si>
  <si>
    <t>BASILIC</t>
  </si>
  <si>
    <t>Sathlokhar Synergys E&amp;C Global Ltd</t>
  </si>
  <si>
    <t>SSEGL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</si>
  <si>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</si>
  <si>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</si>
  <si>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</si>
  <si>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</si>
  <si>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</si>
  <si>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</si>
  <si>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</si>
  <si>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</si>
  <si>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Power</t>
  </si>
  <si>
    <t>Automobile and Auto Components</t>
  </si>
  <si>
    <t>Metals &amp; Mining</t>
  </si>
  <si>
    <t>Construction Materials</t>
  </si>
  <si>
    <t>Consumer Durables</t>
  </si>
  <si>
    <t>Consumer Services</t>
  </si>
  <si>
    <t>Services</t>
  </si>
  <si>
    <t>Capital Goods</t>
  </si>
  <si>
    <t>Realty</t>
  </si>
  <si>
    <t>Chemicals</t>
  </si>
  <si>
    <t>-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</si>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</sst>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FD75CD-DD5F-4C20-8617-E5FFC4590B57}" name="Table3" displayName="Table3" ref="A1:Z121" totalsRowShown="0">
  <autoFilter ref="A1:Z121" xr:uid="{F1FD75CD-DD5F-4C20-8617-E5FFC4590B57}"/>
  <sortState xmlns:xlrd2="http://schemas.microsoft.com/office/spreadsheetml/2017/richdata2" ref="A2:Z121">
    <sortCondition ref="Z1:Z121"/>
  </sortState>
  <tableColumns count="26">
    <tableColumn id="1" xr3:uid="{D7C14102-C4FB-498A-BE4E-A8BCC20881E1}" name="Sub-Sector"/>
    <tableColumn id="2" xr3:uid="{66CC8200-3A78-415C-BE6C-FB3F093800A2}" name="Count" dataDxfId="48">
      <calculatedColumnFormula>COUNTIFS(Table2[Sub-Sector],Table3[[#This Row],[Sub-Sector]])</calculatedColumnFormula>
    </tableColumn>
    <tableColumn id="3" xr3:uid="{E046E38C-83DE-48F2-9B1D-2E679AD33A48}" name="Uptrend" dataDxfId="47">
      <calculatedColumnFormula>COUNTIFS(Table2[Sub-Sector],Table3[[#This Row],[Sub-Sector]],Table2[Uptrend],"Uptrend")/Table3[[#This Row],[Count]]</calculatedColumnFormula>
    </tableColumn>
    <tableColumn id="4" xr3:uid="{55AF873B-B956-4E93-A33F-63122A050B7C}" name="1W Out-Performance" dataDxfId="46">
      <calculatedColumnFormula>COUNTIFS(Table2[Sub-Sector],Table3[[#This Row],[Sub-Sector]],Table2[1W Return vs Nifty],"&gt;=5")/Table3[[#This Row],[Count]]</calculatedColumnFormula>
    </tableColumn>
    <tableColumn id="5" xr3:uid="{F43262A8-D2DA-43F9-9764-F025222E840A}" name="1M Out-Performance" dataDxfId="45">
      <calculatedColumnFormula>COUNTIFS(Table2[Sub-Sector],Table3[[#This Row],[Sub-Sector]],Table2[1M Return vs Nifty],"&gt;=5")/Table3[[#This Row],[Count]]</calculatedColumnFormula>
    </tableColumn>
    <tableColumn id="6" xr3:uid="{8955EA63-78AB-42F1-A49B-3A7A1E7517A8}" name="6M Return vs Nifty" dataDxfId="44">
      <calculatedColumnFormula>COUNTIFS(Table2[Sub-Sector],Table3[[#This Row],[Sub-Sector]],Table2[6M Return vs Nifty],"&gt;=10")/Table3[[#This Row],[Count]]</calculatedColumnFormula>
    </tableColumn>
    <tableColumn id="7" xr3:uid="{6DA54F1A-247D-4702-8608-AD9420DC76B8}" name="1Y Return vs Nifty" dataDxfId="43">
      <calculatedColumnFormula>COUNTIFS(Table2[Sub-Sector],Table3[[#This Row],[Sub-Sector]],Table2[1Y Return vs Nifty],"&gt;=10")/Table3[[#This Row],[Count]]</calculatedColumnFormula>
    </tableColumn>
    <tableColumn id="8" xr3:uid="{C9FFABD0-EB1C-4554-B3D1-74511524AB1F}" name="RSI" dataDxfId="42">
      <calculatedColumnFormula>COUNTIFS(Table2[Sub-Sector],Table3[[#This Row],[Sub-Sector]],Table2[RSI Exponential â€“ 14D],"&gt;=50")/Table3[[#This Row],[Count]]</calculatedColumnFormula>
    </tableColumn>
    <tableColumn id="9" xr3:uid="{43E842E7-36FD-4DCB-8DBD-35FB19E8B9DC}" name="Relative Volume" dataDxfId="41">
      <calculatedColumnFormula>COUNTIFS(Table2[Sub-Sector],Table3[[#This Row],[Sub-Sector]],Table2[Relative Volume],"&gt;=1")/Table3[[#This Row],[Count]]</calculatedColumnFormula>
    </tableColumn>
    <tableColumn id="10" xr3:uid="{78234466-5EA0-4135-BDAF-60A950B8EF2A}" name="% Away From Day Low" dataDxfId="40">
      <calculatedColumnFormula>COUNTIFS(Table2[Sub-Sector],Table3[[#This Row],[Sub-Sector]],Table2[% Away From Day Low],"&gt;=0.05")/Table3[[#This Row],[Count]]</calculatedColumnFormula>
    </tableColumn>
    <tableColumn id="11" xr3:uid="{E5C5D3AD-5105-4479-8839-1D00F88D9C46}" name="% Away From Day High" dataDxfId="39">
      <calculatedColumnFormula>COUNTIFS(Table2[Sub-Sector],Table3[[#This Row],[Sub-Sector]],Table2[% Away From Day High],"&lt;=0.05")/Table3[[#This Row],[Count]]</calculatedColumnFormula>
    </tableColumn>
    <tableColumn id="12" xr3:uid="{93DD265D-1B47-4A38-9F51-29CC004831F7}" name="% Away From Current Week Low" dataDxfId="38">
      <calculatedColumnFormula>COUNTIFS(Table2[Sub-Sector],Table3[[#This Row],[Sub-Sector]],Table2[% Away From Current Week Low],"&gt;=0.05")/Table3[[#This Row],[Count]]</calculatedColumnFormula>
    </tableColumn>
    <tableColumn id="13" xr3:uid="{4430A5D5-DEB8-4B57-8B1A-A18A3A983ADC}" name="% Away From Current Week High" dataDxfId="37">
      <calculatedColumnFormula>COUNTIFS(Table2[Sub-Sector],Table3[[#This Row],[Sub-Sector]],Table2[% Away From Current Week High],"&lt;=0.05")/Table3[[#This Row],[Count]]</calculatedColumnFormula>
    </tableColumn>
    <tableColumn id="14" xr3:uid="{E192B26A-912D-435A-BDB5-D1070DD1C7FA}" name="% Away From Current Month Low" dataDxfId="36">
      <calculatedColumnFormula>COUNTIFS(Table2[Sub-Sector],Table3[[#This Row],[Sub-Sector]],Table2[% Away From Current Month Low],"&gt;=0.05")/Table3[[#This Row],[Count]]</calculatedColumnFormula>
    </tableColumn>
    <tableColumn id="15" xr3:uid="{2251184C-FCD9-43D5-B0AC-B0B9E2CD366D}" name="% Away From Current Month High" dataDxfId="35">
      <calculatedColumnFormula>COUNTIFS(Table2[Sub-Sector],Table3[[#This Row],[Sub-Sector]],Table2[% Away From Current Month High],"&lt;=0.05")/Table3[[#This Row],[Count]]</calculatedColumnFormula>
    </tableColumn>
    <tableColumn id="16" xr3:uid="{1E49ECD3-76A9-4AE4-8A5D-A54C8321BBC5}" name="% Away From 52W High" dataDxfId="34">
      <calculatedColumnFormula>COUNTIFS(Table2[Sub-Sector],Table3[[#This Row],[Sub-Sector]],Table2[% Away From 52W High],"&lt;=10")/Table3[[#This Row],[Count]]</calculatedColumnFormula>
    </tableColumn>
    <tableColumn id="17" xr3:uid="{2301EE7A-3649-4D7C-89CE-60685013F360}" name="% Away From 52W Low" dataDxfId="33">
      <calculatedColumnFormula>COUNTIFS(Table2[Sub-Sector],Table3[[#This Row],[Sub-Sector]],Table2[% Away From 52W Low],"&gt;=10")/Table3[[#This Row],[Count]]</calculatedColumnFormula>
    </tableColumn>
    <tableColumn id="18" xr3:uid="{AACCFB12-A01F-4ED7-BBA1-EC4B0B7E74DC}" name="% Price above 20D EMA" dataDxfId="32">
      <calculatedColumnFormula>COUNTIFS(Table2[Sub-Sector],Table3[[#This Row],[Sub-Sector]],Table2[% Price above 20 EMA],"&gt;=0")/Table3[[#This Row],[Count]]</calculatedColumnFormula>
    </tableColumn>
    <tableColumn id="19" xr3:uid="{A7B3672E-8AEA-4984-A689-AA2858D1A47D}" name="% Price above 50 EMA" dataDxfId="31">
      <calculatedColumnFormula>COUNTIFS(Table2[Sub-Sector],Table3[[#This Row],[Sub-Sector]],Table2[% Price above 50 EMA],"&gt;=0")/Table3[[#This Row],[Count]]</calculatedColumnFormula>
    </tableColumn>
    <tableColumn id="20" xr3:uid="{9AC7403F-5485-49D6-A98A-98B2E2B90285}" name="% Price above 200 EMA" dataDxfId="30">
      <calculatedColumnFormula>COUNTIFS(Table2[Sub-Sector],Table3[[#This Row],[Sub-Sector]],Table2[% Price above 200 EMA],"&gt;=0")/Table3[[#This Row],[Count]]</calculatedColumnFormula>
    </tableColumn>
    <tableColumn id="21" xr3:uid="{706F89BA-6BEC-41E3-B203-E53D6490F0E1}" name="Rate of Change - Zone" dataDxfId="29">
      <calculatedColumnFormula>COUNTIFS(Table2[Sub-Sector],Table3[[#This Row],[Sub-Sector]],Table2[Rate of Change - Zone],"Positive")/Table3[[#This Row],[Count]]</calculatedColumnFormula>
    </tableColumn>
    <tableColumn id="22" xr3:uid="{826C54E6-503A-42C5-AFDD-DFD8D1F6CF1F}" name="Sharpe Ratio" dataDxfId="28">
      <calculatedColumnFormula>COUNTIFS(Table2[Sub-Sector],Table3[[#This Row],[Sub-Sector]],Table2[Sharpe Ratio],"&gt;=0.10")/Table3[[#This Row],[Count]]</calculatedColumnFormula>
    </tableColumn>
    <tableColumn id="23" xr3:uid="{A175E391-6EF5-483B-AF76-226CCED08731}" name="Score" dataDxfId="27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891B56F4-EA5F-48B8-B011-40C43B393B4E}" name="Rank" dataDxfId="26">
      <calculatedColumnFormula>_xlfn.RANK.AVG(Table3[[#This Row],[Score]],Table3[Score],1)</calculatedColumnFormula>
    </tableColumn>
    <tableColumn id="25" xr3:uid="{7F0D4164-DBAC-4B25-9A1E-FA1BE8A7E2B2}" name="Score 2 " dataDxfId="25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E79A497E-D65B-4861-A40B-6BE5AB726189}" name="Rank 2" dataDxfId="24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F13A47-ACBD-4224-9A4D-57FD57C6E41F}" name="Table2" displayName="Table2" ref="A1:AV731" totalsRowShown="0">
  <sortState xmlns:xlrd2="http://schemas.microsoft.com/office/spreadsheetml/2017/richdata2" ref="A2:AV731">
    <sortCondition ref="AV1:AV731"/>
  </sortState>
  <tableColumns count="48">
    <tableColumn id="1" xr3:uid="{201FDDF2-73B8-462D-BDCC-C2DA0D909E01}" name="Name"/>
    <tableColumn id="2" xr3:uid="{8024A321-2353-4E41-84BD-46F2292AF7D3}" name="Ticker"/>
    <tableColumn id="3" xr3:uid="{CCDEC53A-CCDA-4044-B538-4C75D07591DC}" name="Industry"/>
    <tableColumn id="4" xr3:uid="{E3132E07-082E-439A-99AB-65EEA7A9F1D2}" name="Sub-Sector"/>
    <tableColumn id="5" xr3:uid="{4A31D3C7-BA90-468A-9760-B2BF696CE14B}" name="Market Cap"/>
    <tableColumn id="6" xr3:uid="{2DD796B3-CA1C-4055-80E1-D0F9A6E48951}" name="Close Price"/>
    <tableColumn id="7" xr3:uid="{AE51C1E3-4302-4261-AFD0-31A97CDC0B18}" name="1Y Return vs Nifty"/>
    <tableColumn id="18" xr3:uid="{80D86C8C-7D86-456D-9BB7-12733A2FFCD2}" name="1Y Return vs Nifty Z-Score" dataDxfId="23">
      <calculatedColumnFormula>(Table2[[#This Row],[1Y Return vs Nifty]]-AVERAGE(Table2[1Y Return vs Nifty]))/_xlfn.STDEV.P(Table2[1Y Return vs Nifty])</calculatedColumnFormula>
    </tableColumn>
    <tableColumn id="8" xr3:uid="{8DF267FD-5CD0-46EF-8E03-DA81DAC1EAC0}" name="1M Return vs Nifty"/>
    <tableColumn id="19" xr3:uid="{480390D6-6B1C-402F-9E4E-8943EE543654}" name="1M Return vs Nifty Z-Score" dataDxfId="22">
      <calculatedColumnFormula>(Table2[[#This Row],[1M Return vs Nifty]]-AVERAGE(Table2[1M Return vs Nifty]))/_xlfn.STDEV.P(Table2[1M Return vs Nifty])</calculatedColumnFormula>
    </tableColumn>
    <tableColumn id="9" xr3:uid="{322F9D24-3172-41CF-A75E-EB650A762B80}" name="6M Return vs Nifty"/>
    <tableColumn id="20" xr3:uid="{0256253B-1EB1-4468-9C3F-95385B0F3FDB}" name="6M Return vs Nifty Z-Score" dataDxfId="21">
      <calculatedColumnFormula>(Table2[[#This Row],[6M Return vs Nifty]]-AVERAGE(Table2[6M Return vs Nifty]))/_xlfn.STDEV.P(Table2[6M Return vs Nifty])</calculatedColumnFormula>
    </tableColumn>
    <tableColumn id="10" xr3:uid="{550046A1-7744-4B48-A21E-FDAB45A526AD}" name="1W Return vs Nifty"/>
    <tableColumn id="22" xr3:uid="{84284F69-7064-41A6-A75B-EDA2F61B0C4C}" name="1W Return vs Nifty Z-Score" dataDxfId="20">
      <calculatedColumnFormula>(Table2[[#This Row],[1W Return vs Nifty]]-AVERAGE(Table2[1W Return vs Nifty]))/_xlfn.STDEV.P(Table2[1W Return vs Nifty])</calculatedColumnFormula>
    </tableColumn>
    <tableColumn id="21" xr3:uid="{70D7AFAB-BECC-428D-A772-AB49B596A24C}" name="20D EMA" dataDxfId="19"/>
    <tableColumn id="11" xr3:uid="{0A54359D-1228-4C9D-8006-6DE21C432357}" name="50D EMA"/>
    <tableColumn id="12" xr3:uid="{C206154C-1319-4621-9739-8B46719E4C14}" name="200D EMA"/>
    <tableColumn id="13" xr3:uid="{3C1A4314-D0B2-40C0-A0FA-0E8F3BE6EBC3}" name="RSI Exponential â€“ 14D"/>
    <tableColumn id="25" xr3:uid="{3051E16D-DC38-47E6-AE8A-32CF1B491016}" name="% Price above 20 EMA" dataDxfId="18">
      <calculatedColumnFormula>(Table2[[#This Row],[Close Price]]-Table2[[#This Row],[20D EMA]])/Table2[[#This Row],[20D EMA]]</calculatedColumnFormula>
    </tableColumn>
    <tableColumn id="24" xr3:uid="{D4260DAF-7F88-4C71-A1C6-02169F3F626E}" name="% Price above 50 EMA" dataDxfId="17">
      <calculatedColumnFormula>(Table2[[#This Row],[Close Price]]-Table2[[#This Row],[50D EMA]])/Table2[[#This Row],[50D EMA]]</calculatedColumnFormula>
    </tableColumn>
    <tableColumn id="23" xr3:uid="{97594BE5-990E-4FBC-9FE5-2A462C96BDC8}" name="% Price above 200 EMA" dataDxfId="16">
      <calculatedColumnFormula>(Table2[[#This Row],[Close Price]]-Table2[[#This Row],[200D EMA]])/Table2[[#This Row],[200D EMA]]</calculatedColumnFormula>
    </tableColumn>
    <tableColumn id="14" xr3:uid="{B9885832-3917-417D-ADC6-860E1E0BACF8}" name="Relative Volume"/>
    <tableColumn id="38" xr3:uid="{00EF2027-9A14-43AD-BC0D-0C15F202735B}" name="Day Low" dataDxfId="15"/>
    <tableColumn id="37" xr3:uid="{6251DCCD-1072-4A8E-AEF1-312F3E660367}" name="Day High"/>
    <tableColumn id="36" xr3:uid="{73111755-803E-4796-908D-7D695D5F2E4D}" name="Current Week Low"/>
    <tableColumn id="35" xr3:uid="{334E5FC7-5491-4AC8-A0E6-D28FFA1B921C}" name="Current Week High"/>
    <tableColumn id="34" xr3:uid="{65838CFE-FBC0-47CB-816D-560A2AFA9724}" name="Current Month Low"/>
    <tableColumn id="33" xr3:uid="{3D29FA4D-6D5E-48EB-9F08-1706AC9B5E9F}" name="Current Month High"/>
    <tableColumn id="32" xr3:uid="{5103D25C-85B2-4AFD-82D8-FB8DCF822B66}" name="% Away From Day Low" dataDxfId="14">
      <calculatedColumnFormula>(Table2[[#This Row],[Close Price]]/Table2[[#This Row],[Day Low]])-1</calculatedColumnFormula>
    </tableColumn>
    <tableColumn id="31" xr3:uid="{840A0CDD-E4BE-4D56-AAE3-136BF86E66CE}" name="% Away From Day High" dataDxfId="13">
      <calculatedColumnFormula>(Table2[[#This Row],[Day High]]/Table2[[#This Row],[Close Price]])-1</calculatedColumnFormula>
    </tableColumn>
    <tableColumn id="30" xr3:uid="{EE9469D3-48E6-481C-B7AF-1575059F1F79}" name="% Away From Current Week Low" dataDxfId="12">
      <calculatedColumnFormula>(Table2[[#This Row],[Close Price]]/Table2[[#This Row],[Current Week Low]])-1</calculatedColumnFormula>
    </tableColumn>
    <tableColumn id="29" xr3:uid="{2A6AE890-BEB6-4BF4-956E-5346EA3D9020}" name="% Away From Current Week High" dataDxfId="11">
      <calculatedColumnFormula>(Table2[[#This Row],[Current Week High]]/Table2[[#This Row],[Close Price]])-1</calculatedColumnFormula>
    </tableColumn>
    <tableColumn id="28" xr3:uid="{BE84F85E-B76C-483E-AEF4-6CA21989CB04}" name="% Away From Current Month Low" dataDxfId="10">
      <calculatedColumnFormula>(Table2[[#This Row],[Close Price]]/Table2[[#This Row],[Current Month Low]])-1</calculatedColumnFormula>
    </tableColumn>
    <tableColumn id="27" xr3:uid="{5A89DAD6-C357-42B9-9001-299F54F67DD6}" name="% Away From Current Month High" dataDxfId="9">
      <calculatedColumnFormula>(Table2[[#This Row],[Current Month High]]/Table2[[#This Row],[Close Price]])-1</calculatedColumnFormula>
    </tableColumn>
    <tableColumn id="15" xr3:uid="{AA4E26B6-F3B1-4E6B-93E5-D05C4489C7AD}" name="% Away From 52W High"/>
    <tableColumn id="16" xr3:uid="{81AA8FDE-CDEE-4BFB-B54A-ED77AFC4D477}" name="% Away From 52W Low"/>
    <tableColumn id="43" xr3:uid="{A3218396-7726-4AF6-BB4B-A69816BD8FD2}" name="Uptrend" dataDxfId="8">
      <calculatedColumnFormula>IF(AND(Table2[[#This Row],[20D EMA]]&gt;Table2[[#This Row],[50D EMA]],Table2[[#This Row],[50D EMA]]&gt;Table2[[#This Row],[200D EMA]]),"Uptrend","Downtrend/NoTrend")</calculatedColumnFormula>
    </tableColumn>
    <tableColumn id="42" xr3:uid="{3098748A-203A-4D34-ACBD-60C133229311}" name="Relative Strength Sector Index" dataDxfId="7"/>
    <tableColumn id="41" xr3:uid="{43394C47-5B87-4BFA-A4B0-382EF8B95CB8}" name="Relative Strength Sector Index - Zone"/>
    <tableColumn id="40" xr3:uid="{E14E0921-B5FF-453E-BC9F-F36B42014B4E}" name="Rate of Change"/>
    <tableColumn id="39" xr3:uid="{FBF18439-252D-4757-821F-41D74C62BF80}" name="Rate of Change - Zone"/>
    <tableColumn id="17" xr3:uid="{0560730A-F347-4C32-BD35-42736C148946}" name="Sharpe Ratio"/>
    <tableColumn id="44" xr3:uid="{6E06B74C-2E61-4C6F-B2A8-1253FDFDFB8D}" name="Sharpe Ratio Z-Score" dataDxfId="6">
      <calculatedColumnFormula>(Table2[[#This Row],[Sharpe Ratio]]-AVERAGE(Table2[Sharpe Ratio]))/_xlfn.STDEV.P(Table2[Sharpe Ratio])</calculatedColumnFormula>
    </tableColumn>
    <tableColumn id="45" xr3:uid="{F750E2EA-0EA1-4F2A-9020-A57312BC1CA5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6" xr3:uid="{615A8A85-0884-43CD-94FB-14C8B9E43ED6}" name="Rank 1Y" dataDxfId="4">
      <calculatedColumnFormula>_xlfn.RANK.AVG(Table2[[#This Row],[1Y Return vs Nifty Z-Score]],Table2[1Y Return vs Nifty Z-Score])</calculatedColumnFormula>
    </tableColumn>
    <tableColumn id="47" xr3:uid="{4343BE1A-DCEA-4110-808D-64AB62A3BED1}" name="Rank 6M" dataDxfId="3">
      <calculatedColumnFormula>_xlfn.RANK.AVG(Table2[[#This Row],[6M Return vs Nifty Z-Score]],Table2[6M Return vs Nifty Z-Score])</calculatedColumnFormula>
    </tableColumn>
    <tableColumn id="48" xr3:uid="{6C5C3DAF-7F85-4EAB-938F-ECB4DF6614C7}" name="Rank Sharpe" dataDxfId="2">
      <calculatedColumnFormula>_xlfn.RANK.AVG(Table2[[#This Row],[Sharpe Ratio Z-Score]],Table2[Sharpe Ratio Z-Score])</calculatedColumnFormula>
    </tableColumn>
    <tableColumn id="49" xr3:uid="{B6A4024D-1545-4A56-96E4-236E8932F65F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2F8AED-0E0F-43CF-91FD-C942107306FE}" name="Table1" displayName="Table1" ref="A1:Q1477" totalsRowShown="0">
  <autoFilter ref="A1:Q1477" xr:uid="{3A2F8AED-0E0F-43CF-91FD-C942107306FE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EC73C086-A346-4CB5-AC41-A09594550F29}" name="Name"/>
    <tableColumn id="2" xr3:uid="{95D329CC-BD1D-47D6-B09A-9DB222C4DAAE}" name="Ticker"/>
    <tableColumn id="17" xr3:uid="{46FCA16E-7F9D-4E8C-A4D3-005F86627151}" name="Industry" dataDxfId="0"/>
    <tableColumn id="3" xr3:uid="{8EE1269B-5FB0-4701-8671-306AF811BBEC}" name="Sub-Sector"/>
    <tableColumn id="4" xr3:uid="{319A44CB-8C13-4056-9173-DDE3A09EE947}" name="Market Cap"/>
    <tableColumn id="5" xr3:uid="{62B54E73-119C-472E-891F-79EF62DE20E1}" name="Close Price"/>
    <tableColumn id="6" xr3:uid="{2A55BC27-1ED3-468E-BDA5-81A66A0820EF}" name="1Y Return vs Nifty"/>
    <tableColumn id="7" xr3:uid="{966826DB-C178-4D5B-8D6C-270D0729D6D7}" name="1M Return vs Nifty"/>
    <tableColumn id="8" xr3:uid="{1AC9253E-5876-4750-B58E-CD0A0A8C1486}" name="6M Return vs Nifty"/>
    <tableColumn id="9" xr3:uid="{E82FA7CC-1B90-4822-9AB9-66F58656C12B}" name="1W Return vs Nifty"/>
    <tableColumn id="10" xr3:uid="{C8706FE2-DE3F-4AC8-B524-52FCDEF75864}" name="50D EMA"/>
    <tableColumn id="11" xr3:uid="{708B8337-C661-4FBC-8CA4-32659F3D968D}" name="200D EMA"/>
    <tableColumn id="12" xr3:uid="{AC0C8DF7-6454-4ECB-B4FF-E54481E3F367}" name="RSI Exponential â€“ 14D"/>
    <tableColumn id="13" xr3:uid="{BDA5367C-20E7-43D0-B0D7-5F1E60075D83}" name="Relative Volume"/>
    <tableColumn id="14" xr3:uid="{CB0CE805-44A9-41C2-8394-6E9672B29E17}" name="% Away From 52W High"/>
    <tableColumn id="15" xr3:uid="{7149C853-91AB-441E-AC06-F50F01C01F62}" name="% Away From 52W Low"/>
    <tableColumn id="16" xr3:uid="{1C594D41-8143-4968-ADE1-1235AE885391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19A60-A79D-42AE-A737-65FA6165A315}">
  <dimension ref="A1:Z121"/>
  <sheetViews>
    <sheetView topLeftCell="P1" workbookViewId="0">
      <selection activeCell="Z1" sqref="Z1"/>
    </sheetView>
  </sheetViews>
  <sheetFormatPr defaultRowHeight="14.4" x14ac:dyDescent="0.3"/>
  <cols>
    <col min="1" max="1" width="37.109375" bestFit="1" customWidth="1"/>
    <col min="2" max="2" width="8.33203125" bestFit="1" customWidth="1"/>
    <col min="3" max="3" width="10.44140625" bestFit="1" customWidth="1"/>
    <col min="4" max="4" width="21.77734375" bestFit="1" customWidth="1"/>
    <col min="5" max="5" width="21.6640625" bestFit="1" customWidth="1"/>
    <col min="6" max="6" width="19.44140625" bestFit="1" customWidth="1"/>
    <col min="7" max="7" width="18.5546875" bestFit="1" customWidth="1"/>
    <col min="8" max="8" width="8" bestFit="1" customWidth="1"/>
    <col min="9" max="9" width="17.6640625" bestFit="1" customWidth="1"/>
    <col min="10" max="10" width="22.44140625" bestFit="1" customWidth="1"/>
    <col min="11" max="11" width="23" bestFit="1" customWidth="1"/>
    <col min="12" max="12" width="31.77734375" bestFit="1" customWidth="1"/>
    <col min="13" max="13" width="32.21875" bestFit="1" customWidth="1"/>
    <col min="14" max="14" width="32.44140625" bestFit="1" customWidth="1"/>
    <col min="15" max="15" width="32.88671875" bestFit="1" customWidth="1"/>
    <col min="16" max="16" width="23.77734375" bestFit="1" customWidth="1"/>
    <col min="17" max="17" width="23.33203125" bestFit="1" customWidth="1"/>
    <col min="18" max="18" width="23.5546875" bestFit="1" customWidth="1"/>
    <col min="19" max="19" width="22.21875" bestFit="1" customWidth="1"/>
    <col min="20" max="20" width="23.33203125" bestFit="1" customWidth="1"/>
    <col min="21" max="21" width="22.21875" bestFit="1" customWidth="1"/>
    <col min="22" max="22" width="14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3183</v>
      </c>
      <c r="C1" t="s">
        <v>3169</v>
      </c>
      <c r="D1" t="s">
        <v>3184</v>
      </c>
      <c r="E1" t="s">
        <v>3185</v>
      </c>
      <c r="F1" t="s">
        <v>7</v>
      </c>
      <c r="G1" t="s">
        <v>5</v>
      </c>
      <c r="H1" t="s">
        <v>3186</v>
      </c>
      <c r="I1" t="s">
        <v>12</v>
      </c>
      <c r="J1" t="s">
        <v>3163</v>
      </c>
      <c r="K1" t="s">
        <v>3164</v>
      </c>
      <c r="L1" t="s">
        <v>3165</v>
      </c>
      <c r="M1" t="s">
        <v>3166</v>
      </c>
      <c r="N1" t="s">
        <v>3167</v>
      </c>
      <c r="O1" t="s">
        <v>3168</v>
      </c>
      <c r="P1" t="s">
        <v>13</v>
      </c>
      <c r="Q1" t="s">
        <v>14</v>
      </c>
      <c r="R1" t="s">
        <v>3187</v>
      </c>
      <c r="S1" t="s">
        <v>3155</v>
      </c>
      <c r="T1" t="s">
        <v>3156</v>
      </c>
      <c r="U1" t="s">
        <v>3173</v>
      </c>
      <c r="V1" t="s">
        <v>15</v>
      </c>
      <c r="W1" t="s">
        <v>3178</v>
      </c>
      <c r="X1" t="s">
        <v>3188</v>
      </c>
      <c r="Y1" t="s">
        <v>3189</v>
      </c>
      <c r="Z1" t="s">
        <v>3190</v>
      </c>
    </row>
    <row r="2" spans="1:26" x14ac:dyDescent="0.3">
      <c r="A2" t="s">
        <v>111</v>
      </c>
      <c r="B2">
        <f>COUNTIFS(Table2[Sub-Sector],Table3[[#This Row],[Sub-Sector]])</f>
        <v>3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0</v>
      </c>
      <c r="E2" s="1">
        <f>COUNTIFS(Table2[Sub-Sector],Table3[[#This Row],[Sub-Sector]],Table2[1M Return vs Nifty],"&gt;=5")/Table3[[#This Row],[Count]]</f>
        <v>0.33333333333333331</v>
      </c>
      <c r="F2" s="1">
        <f>COUNTIFS(Table2[Sub-Sector],Table3[[#This Row],[Sub-Sector]],Table2[6M Return vs Nifty],"&gt;=10")/Table3[[#This Row],[Count]]</f>
        <v>0.66666666666666663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0.33333333333333331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0.33333333333333331</v>
      </c>
      <c r="K2" s="1">
        <f>COUNTIFS(Table2[Sub-Sector],Table3[[#This Row],[Sub-Sector]],Table2[% Away From Day High],"&lt;=0.05")/Table3[[#This Row],[Count]]</f>
        <v>1</v>
      </c>
      <c r="L2" s="1">
        <f>COUNTIFS(Table2[Sub-Sector],Table3[[#This Row],[Sub-Sector]],Table2[% Away From Current Week Low],"&gt;=0.05")/Table3[[#This Row],[Count]]</f>
        <v>0.33333333333333331</v>
      </c>
      <c r="M2" s="1">
        <f>COUNTIFS(Table2[Sub-Sector],Table3[[#This Row],[Sub-Sector]],Table2[% Away From Current Week High],"&lt;=0.05")/Table3[[#This Row],[Count]]</f>
        <v>1</v>
      </c>
      <c r="N2" s="1">
        <f>COUNTIFS(Table2[Sub-Sector],Table3[[#This Row],[Sub-Sector]],Table2[% Away From Current Month Low],"&gt;=0.05")/Table3[[#This Row],[Count]]</f>
        <v>0.33333333333333331</v>
      </c>
      <c r="O2" s="1">
        <f>COUNTIFS(Table2[Sub-Sector],Table3[[#This Row],[Sub-Sector]],Table2[% Away From Current Month High],"&lt;=0.05")/Table3[[#This Row],[Count]]</f>
        <v>0.33333333333333331</v>
      </c>
      <c r="P2" s="1">
        <f>COUNTIFS(Table2[Sub-Sector],Table3[[#This Row],[Sub-Sector]],Table2[% Away From 52W High],"&lt;=10")/Table3[[#This Row],[Count]]</f>
        <v>1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0.66666666666666663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0.66666666666666663</v>
      </c>
      <c r="V2" s="1">
        <f>COUNTIFS(Table2[Sub-Sector],Table3[[#This Row],[Sub-Sector]],Table2[Sharpe Ratio],"&gt;=0.10")/Table3[[#This Row],[Count]]</f>
        <v>0.33333333333333331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157.5</v>
      </c>
      <c r="X2">
        <f>_xlfn.RANK.AVG(Table3[[#This Row],[Score]],Table3[Score],1)</f>
        <v>2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57</v>
      </c>
      <c r="Z2">
        <f>_xlfn.RANK.AVG(Table3[[#This Row],[Score 2 ]],Table3[[Score 2 ]],1)</f>
        <v>1</v>
      </c>
    </row>
    <row r="3" spans="1:26" x14ac:dyDescent="0.3">
      <c r="A3" t="s">
        <v>164</v>
      </c>
      <c r="B3">
        <f>COUNTIFS(Table2[Sub-Sector],Table3[[#This Row],[Sub-Sector]])</f>
        <v>2</v>
      </c>
      <c r="C3" s="1">
        <f>COUNTIFS(Table2[Sub-Sector],Table3[[#This Row],[Sub-Sector]],Table2[Uptrend],"Uptrend")/Table3[[#This Row],[Count]]</f>
        <v>1</v>
      </c>
      <c r="D3" s="1">
        <f>COUNTIFS(Table2[Sub-Sector],Table3[[#This Row],[Sub-Sector]],Table2[1W Return vs Nifty],"&gt;=5")/Table3[[#This Row],[Count]]</f>
        <v>0</v>
      </c>
      <c r="E3" s="1">
        <f>COUNTIFS(Table2[Sub-Sector],Table3[[#This Row],[Sub-Sector]],Table2[1M Return vs Nifty],"&gt;=5")/Table3[[#This Row],[Count]]</f>
        <v>1</v>
      </c>
      <c r="F3" s="1">
        <f>COUNTIFS(Table2[Sub-Sector],Table3[[#This Row],[Sub-Sector]],Table2[6M Return vs Nifty],"&gt;=10")/Table3[[#This Row],[Count]]</f>
        <v>0.5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1</v>
      </c>
      <c r="I3" s="1">
        <f>COUNTIFS(Table2[Sub-Sector],Table3[[#This Row],[Sub-Sector]],Table2[Relative Volume],"&gt;=1")/Table3[[#This Row],[Count]]</f>
        <v>1</v>
      </c>
      <c r="J3" s="1">
        <f>COUNTIFS(Table2[Sub-Sector],Table3[[#This Row],[Sub-Sector]],Table2[% Away From Day Low],"&gt;=0.05")/Table3[[#This Row],[Count]]</f>
        <v>0.5</v>
      </c>
      <c r="K3" s="1">
        <f>COUNTIFS(Table2[Sub-Sector],Table3[[#This Row],[Sub-Sector]],Table2[% Away From Day High],"&lt;=0.05")/Table3[[#This Row],[Count]]</f>
        <v>1</v>
      </c>
      <c r="L3" s="1">
        <f>COUNTIFS(Table2[Sub-Sector],Table3[[#This Row],[Sub-Sector]],Table2[% Away From Current Week Low],"&gt;=0.05")/Table3[[#This Row],[Count]]</f>
        <v>0.5</v>
      </c>
      <c r="M3" s="1">
        <f>COUNTIFS(Table2[Sub-Sector],Table3[[#This Row],[Sub-Sector]],Table2[% Away From Current Week High],"&lt;=0.05")/Table3[[#This Row],[Count]]</f>
        <v>1</v>
      </c>
      <c r="N3" s="1">
        <f>COUNTIFS(Table2[Sub-Sector],Table3[[#This Row],[Sub-Sector]],Table2[% Away From Current Month Low],"&gt;=0.05")/Table3[[#This Row],[Count]]</f>
        <v>0.5</v>
      </c>
      <c r="O3" s="1">
        <f>COUNTIFS(Table2[Sub-Sector],Table3[[#This Row],[Sub-Sector]],Table2[% Away From Current Month High],"&lt;=0.05")/Table3[[#This Row],[Count]]</f>
        <v>0</v>
      </c>
      <c r="P3" s="1">
        <f>COUNTIFS(Table2[Sub-Sector],Table3[[#This Row],[Sub-Sector]],Table2[% Away From 52W High],"&lt;=10")/Table3[[#This Row],[Count]]</f>
        <v>1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1</v>
      </c>
      <c r="S3" s="1">
        <f>COUNTIFS(Table2[Sub-Sector],Table3[[#This Row],[Sub-Sector]],Table2[% Price above 50 EMA],"&gt;=0")/Table3[[#This Row],[Count]]</f>
        <v>1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1</v>
      </c>
      <c r="V3" s="1">
        <f>COUNTIFS(Table2[Sub-Sector],Table3[[#This Row],[Sub-Sector]],Table2[Sharpe Ratio],"&gt;=0.10")/Table3[[#This Row],[Count]]</f>
        <v>0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154.5</v>
      </c>
      <c r="X3">
        <f>_xlfn.RANK.AVG(Table3[[#This Row],[Score]],Table3[Score],1)</f>
        <v>1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69</v>
      </c>
      <c r="Z3">
        <f>_xlfn.RANK.AVG(Table3[[#This Row],[Score 2 ]],Table3[[Score 2 ]],1)</f>
        <v>2</v>
      </c>
    </row>
    <row r="4" spans="1:26" x14ac:dyDescent="0.3">
      <c r="A4" t="s">
        <v>161</v>
      </c>
      <c r="B4">
        <f>COUNTIFS(Table2[Sub-Sector],Table3[[#This Row],[Sub-Sector]])</f>
        <v>13</v>
      </c>
      <c r="C4" s="1">
        <f>COUNTIFS(Table2[Sub-Sector],Table3[[#This Row],[Sub-Sector]],Table2[Uptrend],"Uptrend")/Table3[[#This Row],[Count]]</f>
        <v>0.69230769230769229</v>
      </c>
      <c r="D4" s="1">
        <f>COUNTIFS(Table2[Sub-Sector],Table3[[#This Row],[Sub-Sector]],Table2[1W Return vs Nifty],"&gt;=5")/Table3[[#This Row],[Count]]</f>
        <v>0</v>
      </c>
      <c r="E4" s="1">
        <f>COUNTIFS(Table2[Sub-Sector],Table3[[#This Row],[Sub-Sector]],Table2[1M Return vs Nifty],"&gt;=5")/Table3[[#This Row],[Count]]</f>
        <v>0.15384615384615385</v>
      </c>
      <c r="F4" s="1">
        <f>COUNTIFS(Table2[Sub-Sector],Table3[[#This Row],[Sub-Sector]],Table2[6M Return vs Nifty],"&gt;=10")/Table3[[#This Row],[Count]]</f>
        <v>0.84615384615384615</v>
      </c>
      <c r="G4" s="1">
        <f>COUNTIFS(Table2[Sub-Sector],Table3[[#This Row],[Sub-Sector]],Table2[1Y Return vs Nifty],"&gt;=10")/Table3[[#This Row],[Count]]</f>
        <v>1</v>
      </c>
      <c r="H4" s="1">
        <f>COUNTIFS(Table2[Sub-Sector],Table3[[#This Row],[Sub-Sector]],Table2[RSI Exponential â€“ 14D],"&gt;=50")/Table3[[#This Row],[Count]]</f>
        <v>0.23076923076923078</v>
      </c>
      <c r="I4" s="1">
        <f>COUNTIFS(Table2[Sub-Sector],Table3[[#This Row],[Sub-Sector]],Table2[Relative Volume],"&gt;=1")/Table3[[#This Row],[Count]]</f>
        <v>0.46153846153846156</v>
      </c>
      <c r="J4" s="1">
        <f>COUNTIFS(Table2[Sub-Sector],Table3[[#This Row],[Sub-Sector]],Table2[% Away From Day Low],"&gt;=0.05")/Table3[[#This Row],[Count]]</f>
        <v>0.69230769230769229</v>
      </c>
      <c r="K4" s="1">
        <f>COUNTIFS(Table2[Sub-Sector],Table3[[#This Row],[Sub-Sector]],Table2[% Away From Day High],"&lt;=0.05")/Table3[[#This Row],[Count]]</f>
        <v>1</v>
      </c>
      <c r="L4" s="1">
        <f>COUNTIFS(Table2[Sub-Sector],Table3[[#This Row],[Sub-Sector]],Table2[% Away From Current Week Low],"&gt;=0.05")/Table3[[#This Row],[Count]]</f>
        <v>0.76923076923076927</v>
      </c>
      <c r="M4" s="1">
        <f>COUNTIFS(Table2[Sub-Sector],Table3[[#This Row],[Sub-Sector]],Table2[% Away From Current Week High],"&lt;=0.05")/Table3[[#This Row],[Count]]</f>
        <v>0.92307692307692313</v>
      </c>
      <c r="N4" s="1">
        <f>COUNTIFS(Table2[Sub-Sector],Table3[[#This Row],[Sub-Sector]],Table2[% Away From Current Month Low],"&gt;=0.05")/Table3[[#This Row],[Count]]</f>
        <v>0.76923076923076927</v>
      </c>
      <c r="O4" s="1">
        <f>COUNTIFS(Table2[Sub-Sector],Table3[[#This Row],[Sub-Sector]],Table2[% Away From Current Month High],"&lt;=0.05")/Table3[[#This Row],[Count]]</f>
        <v>0.46153846153846156</v>
      </c>
      <c r="P4" s="1">
        <f>COUNTIFS(Table2[Sub-Sector],Table3[[#This Row],[Sub-Sector]],Table2[% Away From 52W High],"&lt;=10")/Table3[[#This Row],[Count]]</f>
        <v>0.15384615384615385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0.38461538461538464</v>
      </c>
      <c r="S4" s="1">
        <f>COUNTIFS(Table2[Sub-Sector],Table3[[#This Row],[Sub-Sector]],Table2[% Price above 50 EMA],"&gt;=0")/Table3[[#This Row],[Count]]</f>
        <v>0.46153846153846156</v>
      </c>
      <c r="T4" s="1">
        <f>COUNTIFS(Table2[Sub-Sector],Table3[[#This Row],[Sub-Sector]],Table2[% Price above 200 EMA],"&gt;=0")/Table3[[#This Row],[Count]]</f>
        <v>1</v>
      </c>
      <c r="U4" s="1">
        <f>COUNTIFS(Table2[Sub-Sector],Table3[[#This Row],[Sub-Sector]],Table2[Rate of Change - Zone],"Positive")/Table3[[#This Row],[Count]]</f>
        <v>0.53846153846153844</v>
      </c>
      <c r="V4" s="1">
        <f>COUNTIFS(Table2[Sub-Sector],Table3[[#This Row],[Sub-Sector]],Table2[Sharpe Ratio],"&gt;=0.10")/Table3[[#This Row],[Count]]</f>
        <v>0.92307692307692313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233.5</v>
      </c>
      <c r="X4">
        <f>_xlfn.RANK.AVG(Table3[[#This Row],[Score]],Table3[Score],1)</f>
        <v>12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84.5</v>
      </c>
      <c r="Z4">
        <f>_xlfn.RANK.AVG(Table3[[#This Row],[Score 2 ]],Table3[[Score 2 ]],1)</f>
        <v>3</v>
      </c>
    </row>
    <row r="5" spans="1:26" x14ac:dyDescent="0.3">
      <c r="A5" t="s">
        <v>984</v>
      </c>
      <c r="B5">
        <f>COUNTIFS(Table2[Sub-Sector],Table3[[#This Row],[Sub-Sector]])</f>
        <v>5</v>
      </c>
      <c r="C5" s="1">
        <f>COUNTIFS(Table2[Sub-Sector],Table3[[#This Row],[Sub-Sector]],Table2[Uptrend],"Uptrend")/Table3[[#This Row],[Count]]</f>
        <v>1</v>
      </c>
      <c r="D5" s="1">
        <f>COUNTIFS(Table2[Sub-Sector],Table3[[#This Row],[Sub-Sector]],Table2[1W Return vs Nifty],"&gt;=5")/Table3[[#This Row],[Count]]</f>
        <v>0</v>
      </c>
      <c r="E5" s="1">
        <f>COUNTIFS(Table2[Sub-Sector],Table3[[#This Row],[Sub-Sector]],Table2[1M Return vs Nifty],"&gt;=5")/Table3[[#This Row],[Count]]</f>
        <v>0.2</v>
      </c>
      <c r="F5" s="1">
        <f>COUNTIFS(Table2[Sub-Sector],Table3[[#This Row],[Sub-Sector]],Table2[6M Return vs Nifty],"&gt;=10")/Table3[[#This Row],[Count]]</f>
        <v>0.8</v>
      </c>
      <c r="G5" s="1">
        <f>COUNTIFS(Table2[Sub-Sector],Table3[[#This Row],[Sub-Sector]],Table2[1Y Return vs Nifty],"&gt;=10")/Table3[[#This Row],[Count]]</f>
        <v>0.6</v>
      </c>
      <c r="H5" s="1">
        <f>COUNTIFS(Table2[Sub-Sector],Table3[[#This Row],[Sub-Sector]],Table2[RSI Exponential â€“ 14D],"&gt;=50")/Table3[[#This Row],[Count]]</f>
        <v>0.6</v>
      </c>
      <c r="I5" s="1">
        <f>COUNTIFS(Table2[Sub-Sector],Table3[[#This Row],[Sub-Sector]],Table2[Relative Volume],"&gt;=1")/Table3[[#This Row],[Count]]</f>
        <v>0.6</v>
      </c>
      <c r="J5" s="1">
        <f>COUNTIFS(Table2[Sub-Sector],Table3[[#This Row],[Sub-Sector]],Table2[% Away From Day Low],"&gt;=0.05")/Table3[[#This Row],[Count]]</f>
        <v>0.6</v>
      </c>
      <c r="K5" s="1">
        <f>COUNTIFS(Table2[Sub-Sector],Table3[[#This Row],[Sub-Sector]],Table2[% Away From Day High],"&lt;=0.05")/Table3[[#This Row],[Count]]</f>
        <v>1</v>
      </c>
      <c r="L5" s="1">
        <f>COUNTIFS(Table2[Sub-Sector],Table3[[#This Row],[Sub-Sector]],Table2[% Away From Current Week Low],"&gt;=0.05")/Table3[[#This Row],[Count]]</f>
        <v>0.8</v>
      </c>
      <c r="M5" s="1">
        <f>COUNTIFS(Table2[Sub-Sector],Table3[[#This Row],[Sub-Sector]],Table2[% Away From Current Week High],"&lt;=0.05")/Table3[[#This Row],[Count]]</f>
        <v>1</v>
      </c>
      <c r="N5" s="1">
        <f>COUNTIFS(Table2[Sub-Sector],Table3[[#This Row],[Sub-Sector]],Table2[% Away From Current Month Low],"&gt;=0.05")/Table3[[#This Row],[Count]]</f>
        <v>0.8</v>
      </c>
      <c r="O5" s="1">
        <f>COUNTIFS(Table2[Sub-Sector],Table3[[#This Row],[Sub-Sector]],Table2[% Away From Current Month High],"&lt;=0.05")/Table3[[#This Row],[Count]]</f>
        <v>0</v>
      </c>
      <c r="P5" s="1">
        <f>COUNTIFS(Table2[Sub-Sector],Table3[[#This Row],[Sub-Sector]],Table2[% Away From 52W High],"&lt;=10")/Table3[[#This Row],[Count]]</f>
        <v>0.4</v>
      </c>
      <c r="Q5" s="1">
        <f>COUNTIFS(Table2[Sub-Sector],Table3[[#This Row],[Sub-Sector]],Table2[% Away From 52W Low],"&gt;=10")/Table3[[#This Row],[Count]]</f>
        <v>1</v>
      </c>
      <c r="R5" s="1">
        <f>COUNTIFS(Table2[Sub-Sector],Table3[[#This Row],[Sub-Sector]],Table2[% Price above 20 EMA],"&gt;=0")/Table3[[#This Row],[Count]]</f>
        <v>0.2</v>
      </c>
      <c r="S5" s="1">
        <f>COUNTIFS(Table2[Sub-Sector],Table3[[#This Row],[Sub-Sector]],Table2[% Price above 50 EMA],"&gt;=0")/Table3[[#This Row],[Count]]</f>
        <v>0.8</v>
      </c>
      <c r="T5" s="1">
        <f>COUNTIFS(Table2[Sub-Sector],Table3[[#This Row],[Sub-Sector]],Table2[% Price above 200 EMA],"&gt;=0")/Table3[[#This Row],[Count]]</f>
        <v>1</v>
      </c>
      <c r="U5" s="1">
        <f>COUNTIFS(Table2[Sub-Sector],Table3[[#This Row],[Sub-Sector]],Table2[Rate of Change - Zone],"Positive")/Table3[[#This Row],[Count]]</f>
        <v>0.8</v>
      </c>
      <c r="V5" s="1">
        <f>COUNTIFS(Table2[Sub-Sector],Table3[[#This Row],[Sub-Sector]],Table2[Sharpe Ratio],"&gt;=0.10")/Table3[[#This Row],[Count]]</f>
        <v>0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208.5</v>
      </c>
      <c r="X5">
        <f>_xlfn.RANK.AVG(Table3[[#This Row],[Score]],Table3[Score],1)</f>
        <v>8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91</v>
      </c>
      <c r="Z5">
        <f>_xlfn.RANK.AVG(Table3[[#This Row],[Score 2 ]],Table3[[Score 2 ]],1)</f>
        <v>4</v>
      </c>
    </row>
    <row r="6" spans="1:26" x14ac:dyDescent="0.3">
      <c r="A6" t="s">
        <v>80</v>
      </c>
      <c r="B6">
        <f>COUNTIFS(Table2[Sub-Sector],Table3[[#This Row],[Sub-Sector]])</f>
        <v>3</v>
      </c>
      <c r="C6" s="1">
        <f>COUNTIFS(Table2[Sub-Sector],Table3[[#This Row],[Sub-Sector]],Table2[Uptrend],"Uptrend")/Table3[[#This Row],[Count]]</f>
        <v>1</v>
      </c>
      <c r="D6" s="1">
        <f>COUNTIFS(Table2[Sub-Sector],Table3[[#This Row],[Sub-Sector]],Table2[1W Return vs Nifty],"&gt;=5")/Table3[[#This Row],[Count]]</f>
        <v>0</v>
      </c>
      <c r="E6" s="1">
        <f>COUNTIFS(Table2[Sub-Sector],Table3[[#This Row],[Sub-Sector]],Table2[1M Return vs Nifty],"&gt;=5")/Table3[[#This Row],[Count]]</f>
        <v>0.33333333333333331</v>
      </c>
      <c r="F6" s="1">
        <f>COUNTIFS(Table2[Sub-Sector],Table3[[#This Row],[Sub-Sector]],Table2[6M Return vs Nifty],"&gt;=10")/Table3[[#This Row],[Count]]</f>
        <v>0.66666666666666663</v>
      </c>
      <c r="G6" s="1">
        <f>COUNTIFS(Table2[Sub-Sector],Table3[[#This Row],[Sub-Sector]],Table2[1Y Return vs Nifty],"&gt;=10")/Table3[[#This Row],[Count]]</f>
        <v>1</v>
      </c>
      <c r="H6" s="1">
        <f>COUNTIFS(Table2[Sub-Sector],Table3[[#This Row],[Sub-Sector]],Table2[RSI Exponential â€“ 14D],"&gt;=50")/Table3[[#This Row],[Count]]</f>
        <v>0</v>
      </c>
      <c r="I6" s="1">
        <f>COUNTIFS(Table2[Sub-Sector],Table3[[#This Row],[Sub-Sector]],Table2[Relative Volume],"&gt;=1")/Table3[[#This Row],[Count]]</f>
        <v>1</v>
      </c>
      <c r="J6" s="1">
        <f>COUNTIFS(Table2[Sub-Sector],Table3[[#This Row],[Sub-Sector]],Table2[% Away From Day Low],"&gt;=0.05")/Table3[[#This Row],[Count]]</f>
        <v>0</v>
      </c>
      <c r="K6" s="1">
        <f>COUNTIFS(Table2[Sub-Sector],Table3[[#This Row],[Sub-Sector]],Table2[% Away From Day High],"&lt;=0.05")/Table3[[#This Row],[Count]]</f>
        <v>1</v>
      </c>
      <c r="L6" s="1">
        <f>COUNTIFS(Table2[Sub-Sector],Table3[[#This Row],[Sub-Sector]],Table2[% Away From Current Week Low],"&gt;=0.05")/Table3[[#This Row],[Count]]</f>
        <v>0</v>
      </c>
      <c r="M6" s="1">
        <f>COUNTIFS(Table2[Sub-Sector],Table3[[#This Row],[Sub-Sector]],Table2[% Away From Current Week High],"&lt;=0.05")/Table3[[#This Row],[Count]]</f>
        <v>1</v>
      </c>
      <c r="N6" s="1">
        <f>COUNTIFS(Table2[Sub-Sector],Table3[[#This Row],[Sub-Sector]],Table2[% Away From Current Month Low],"&gt;=0.05")/Table3[[#This Row],[Count]]</f>
        <v>0</v>
      </c>
      <c r="O6" s="1">
        <f>COUNTIFS(Table2[Sub-Sector],Table3[[#This Row],[Sub-Sector]],Table2[% Away From Current Month High],"&lt;=0.05")/Table3[[#This Row],[Count]]</f>
        <v>0.66666666666666663</v>
      </c>
      <c r="P6" s="1">
        <f>COUNTIFS(Table2[Sub-Sector],Table3[[#This Row],[Sub-Sector]],Table2[% Away From 52W High],"&lt;=10")/Table3[[#This Row],[Count]]</f>
        <v>0.66666666666666663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0.33333333333333331</v>
      </c>
      <c r="S6" s="1">
        <f>COUNTIFS(Table2[Sub-Sector],Table3[[#This Row],[Sub-Sector]],Table2[% Price above 50 EMA],"&gt;=0")/Table3[[#This Row],[Count]]</f>
        <v>0.66666666666666663</v>
      </c>
      <c r="T6" s="1">
        <f>COUNTIFS(Table2[Sub-Sector],Table3[[#This Row],[Sub-Sector]],Table2[% Price above 200 EMA],"&gt;=0")/Table3[[#This Row],[Count]]</f>
        <v>1</v>
      </c>
      <c r="U6" s="1">
        <f>COUNTIFS(Table2[Sub-Sector],Table3[[#This Row],[Sub-Sector]],Table2[Rate of Change - Zone],"Positive")/Table3[[#This Row],[Count]]</f>
        <v>0.33333333333333331</v>
      </c>
      <c r="V6" s="1">
        <f>COUNTIFS(Table2[Sub-Sector],Table3[[#This Row],[Sub-Sector]],Table2[Sharpe Ratio],"&gt;=0.10")/Table3[[#This Row],[Count]]</f>
        <v>0.66666666666666663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192</v>
      </c>
      <c r="X6">
        <f>_xlfn.RANK.AVG(Table3[[#This Row],[Score]],Table3[Score],1)</f>
        <v>6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91.5</v>
      </c>
      <c r="Z6">
        <f>_xlfn.RANK.AVG(Table3[[#This Row],[Score 2 ]],Table3[[Score 2 ]],1)</f>
        <v>5</v>
      </c>
    </row>
    <row r="7" spans="1:26" x14ac:dyDescent="0.3">
      <c r="A7" t="s">
        <v>325</v>
      </c>
      <c r="B7">
        <f>COUNTIFS(Table2[Sub-Sector],Table3[[#This Row],[Sub-Sector]])</f>
        <v>11</v>
      </c>
      <c r="C7" s="1">
        <f>COUNTIFS(Table2[Sub-Sector],Table3[[#This Row],[Sub-Sector]],Table2[Uptrend],"Uptrend")/Table3[[#This Row],[Count]]</f>
        <v>0.63636363636363635</v>
      </c>
      <c r="D7" s="1">
        <f>COUNTIFS(Table2[Sub-Sector],Table3[[#This Row],[Sub-Sector]],Table2[1W Return vs Nifty],"&gt;=5")/Table3[[#This Row],[Count]]</f>
        <v>0.18181818181818182</v>
      </c>
      <c r="E7" s="1">
        <f>COUNTIFS(Table2[Sub-Sector],Table3[[#This Row],[Sub-Sector]],Table2[1M Return vs Nifty],"&gt;=5")/Table3[[#This Row],[Count]]</f>
        <v>0.27272727272727271</v>
      </c>
      <c r="F7" s="1">
        <f>COUNTIFS(Table2[Sub-Sector],Table3[[#This Row],[Sub-Sector]],Table2[6M Return vs Nifty],"&gt;=10")/Table3[[#This Row],[Count]]</f>
        <v>0.72727272727272729</v>
      </c>
      <c r="G7" s="1">
        <f>COUNTIFS(Table2[Sub-Sector],Table3[[#This Row],[Sub-Sector]],Table2[1Y Return vs Nifty],"&gt;=10")/Table3[[#This Row],[Count]]</f>
        <v>0.81818181818181823</v>
      </c>
      <c r="H7" s="1">
        <f>COUNTIFS(Table2[Sub-Sector],Table3[[#This Row],[Sub-Sector]],Table2[RSI Exponential â€“ 14D],"&gt;=50")/Table3[[#This Row],[Count]]</f>
        <v>0.45454545454545453</v>
      </c>
      <c r="I7" s="1">
        <f>COUNTIFS(Table2[Sub-Sector],Table3[[#This Row],[Sub-Sector]],Table2[Relative Volume],"&gt;=1")/Table3[[#This Row],[Count]]</f>
        <v>0.45454545454545453</v>
      </c>
      <c r="J7" s="1">
        <f>COUNTIFS(Table2[Sub-Sector],Table3[[#This Row],[Sub-Sector]],Table2[% Away From Day Low],"&gt;=0.05")/Table3[[#This Row],[Count]]</f>
        <v>0.27272727272727271</v>
      </c>
      <c r="K7" s="1">
        <f>COUNTIFS(Table2[Sub-Sector],Table3[[#This Row],[Sub-Sector]],Table2[% Away From Day High],"&lt;=0.05")/Table3[[#This Row],[Count]]</f>
        <v>1</v>
      </c>
      <c r="L7" s="1">
        <f>COUNTIFS(Table2[Sub-Sector],Table3[[#This Row],[Sub-Sector]],Table2[% Away From Current Week Low],"&gt;=0.05")/Table3[[#This Row],[Count]]</f>
        <v>0.36363636363636365</v>
      </c>
      <c r="M7" s="1">
        <f>COUNTIFS(Table2[Sub-Sector],Table3[[#This Row],[Sub-Sector]],Table2[% Away From Current Week High],"&lt;=0.05")/Table3[[#This Row],[Count]]</f>
        <v>0.90909090909090906</v>
      </c>
      <c r="N7" s="1">
        <f>COUNTIFS(Table2[Sub-Sector],Table3[[#This Row],[Sub-Sector]],Table2[% Away From Current Month Low],"&gt;=0.05")/Table3[[#This Row],[Count]]</f>
        <v>0.45454545454545453</v>
      </c>
      <c r="O7" s="1">
        <f>COUNTIFS(Table2[Sub-Sector],Table3[[#This Row],[Sub-Sector]],Table2[% Away From Current Month High],"&lt;=0.05")/Table3[[#This Row],[Count]]</f>
        <v>0.63636363636363635</v>
      </c>
      <c r="P7" s="1">
        <f>COUNTIFS(Table2[Sub-Sector],Table3[[#This Row],[Sub-Sector]],Table2[% Away From 52W High],"&lt;=10")/Table3[[#This Row],[Count]]</f>
        <v>0.54545454545454541</v>
      </c>
      <c r="Q7" s="1">
        <f>COUNTIFS(Table2[Sub-Sector],Table3[[#This Row],[Sub-Sector]],Table2[% Away From 52W Low],"&gt;=10")/Table3[[#This Row],[Count]]</f>
        <v>1</v>
      </c>
      <c r="R7" s="1">
        <f>COUNTIFS(Table2[Sub-Sector],Table3[[#This Row],[Sub-Sector]],Table2[% Price above 20 EMA],"&gt;=0")/Table3[[#This Row],[Count]]</f>
        <v>0.54545454545454541</v>
      </c>
      <c r="S7" s="1">
        <f>COUNTIFS(Table2[Sub-Sector],Table3[[#This Row],[Sub-Sector]],Table2[% Price above 50 EMA],"&gt;=0")/Table3[[#This Row],[Count]]</f>
        <v>0.63636363636363635</v>
      </c>
      <c r="T7" s="1">
        <f>COUNTIFS(Table2[Sub-Sector],Table3[[#This Row],[Sub-Sector]],Table2[% Price above 200 EMA],"&gt;=0")/Table3[[#This Row],[Count]]</f>
        <v>0.81818181818181823</v>
      </c>
      <c r="U7" s="1">
        <f>COUNTIFS(Table2[Sub-Sector],Table3[[#This Row],[Sub-Sector]],Table2[Rate of Change - Zone],"Positive")/Table3[[#This Row],[Count]]</f>
        <v>0.63636363636363635</v>
      </c>
      <c r="V7" s="1">
        <f>COUNTIFS(Table2[Sub-Sector],Table3[[#This Row],[Sub-Sector]],Table2[Sharpe Ratio],"&gt;=0.10")/Table3[[#This Row],[Count]]</f>
        <v>0.18181818181818182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187</v>
      </c>
      <c r="X7">
        <f>_xlfn.RANK.AVG(Table3[[#This Row],[Score]],Table3[Score],1)</f>
        <v>5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106</v>
      </c>
      <c r="Z7">
        <f>_xlfn.RANK.AVG(Table3[[#This Row],[Score 2 ]],Table3[[Score 2 ]],1)</f>
        <v>6</v>
      </c>
    </row>
    <row r="8" spans="1:26" x14ac:dyDescent="0.3">
      <c r="A8" t="s">
        <v>779</v>
      </c>
      <c r="B8">
        <f>COUNTIFS(Table2[Sub-Sector],Table3[[#This Row],[Sub-Sector]])</f>
        <v>3</v>
      </c>
      <c r="C8" s="1">
        <f>COUNTIFS(Table2[Sub-Sector],Table3[[#This Row],[Sub-Sector]],Table2[Uptrend],"Uptrend")/Table3[[#This Row],[Count]]</f>
        <v>0.66666666666666663</v>
      </c>
      <c r="D8" s="1">
        <f>COUNTIFS(Table2[Sub-Sector],Table3[[#This Row],[Sub-Sector]],Table2[1W Return vs Nifty],"&gt;=5")/Table3[[#This Row],[Count]]</f>
        <v>0.33333333333333331</v>
      </c>
      <c r="E8" s="1">
        <f>COUNTIFS(Table2[Sub-Sector],Table3[[#This Row],[Sub-Sector]],Table2[1M Return vs Nifty],"&gt;=5")/Table3[[#This Row],[Count]]</f>
        <v>0.33333333333333331</v>
      </c>
      <c r="F8" s="1">
        <f>COUNTIFS(Table2[Sub-Sector],Table3[[#This Row],[Sub-Sector]],Table2[6M Return vs Nifty],"&gt;=10")/Table3[[#This Row],[Count]]</f>
        <v>0.66666666666666663</v>
      </c>
      <c r="G8" s="1">
        <f>COUNTIFS(Table2[Sub-Sector],Table3[[#This Row],[Sub-Sector]],Table2[1Y Return vs Nifty],"&gt;=10")/Table3[[#This Row],[Count]]</f>
        <v>1</v>
      </c>
      <c r="H8" s="1">
        <f>COUNTIFS(Table2[Sub-Sector],Table3[[#This Row],[Sub-Sector]],Table2[RSI Exponential â€“ 14D],"&gt;=50")/Table3[[#This Row],[Count]]</f>
        <v>0.33333333333333331</v>
      </c>
      <c r="I8" s="1">
        <f>COUNTIFS(Table2[Sub-Sector],Table3[[#This Row],[Sub-Sector]],Table2[Relative Volume],"&gt;=1")/Table3[[#This Row],[Count]]</f>
        <v>0.33333333333333331</v>
      </c>
      <c r="J8" s="1">
        <f>COUNTIFS(Table2[Sub-Sector],Table3[[#This Row],[Sub-Sector]],Table2[% Away From Day Low],"&gt;=0.05")/Table3[[#This Row],[Count]]</f>
        <v>0.66666666666666663</v>
      </c>
      <c r="K8" s="1">
        <f>COUNTIFS(Table2[Sub-Sector],Table3[[#This Row],[Sub-Sector]],Table2[% Away From Day High],"&lt;=0.05")/Table3[[#This Row],[Count]]</f>
        <v>1</v>
      </c>
      <c r="L8" s="1">
        <f>COUNTIFS(Table2[Sub-Sector],Table3[[#This Row],[Sub-Sector]],Table2[% Away From Current Week Low],"&gt;=0.05")/Table3[[#This Row],[Count]]</f>
        <v>0.66666666666666663</v>
      </c>
      <c r="M8" s="1">
        <f>COUNTIFS(Table2[Sub-Sector],Table3[[#This Row],[Sub-Sector]],Table2[% Away From Current Week High],"&lt;=0.05")/Table3[[#This Row],[Count]]</f>
        <v>1</v>
      </c>
      <c r="N8" s="1">
        <f>COUNTIFS(Table2[Sub-Sector],Table3[[#This Row],[Sub-Sector]],Table2[% Away From Current Month Low],"&gt;=0.05")/Table3[[#This Row],[Count]]</f>
        <v>0.66666666666666663</v>
      </c>
      <c r="O8" s="1">
        <f>COUNTIFS(Table2[Sub-Sector],Table3[[#This Row],[Sub-Sector]],Table2[% Away From Current Month High],"&lt;=0.05")/Table3[[#This Row],[Count]]</f>
        <v>0.66666666666666663</v>
      </c>
      <c r="P8" s="1">
        <f>COUNTIFS(Table2[Sub-Sector],Table3[[#This Row],[Sub-Sector]],Table2[% Away From 52W High],"&lt;=10")/Table3[[#This Row],[Count]]</f>
        <v>0.66666666666666663</v>
      </c>
      <c r="Q8" s="1">
        <f>COUNTIFS(Table2[Sub-Sector],Table3[[#This Row],[Sub-Sector]],Table2[% Away From 52W Low],"&gt;=10")/Table3[[#This Row],[Count]]</f>
        <v>1</v>
      </c>
      <c r="R8" s="1">
        <f>COUNTIFS(Table2[Sub-Sector],Table3[[#This Row],[Sub-Sector]],Table2[% Price above 20 EMA],"&gt;=0")/Table3[[#This Row],[Count]]</f>
        <v>0.66666666666666663</v>
      </c>
      <c r="S8" s="1">
        <f>COUNTIFS(Table2[Sub-Sector],Table3[[#This Row],[Sub-Sector]],Table2[% Price above 50 EMA],"&gt;=0")/Table3[[#This Row],[Count]]</f>
        <v>0.66666666666666663</v>
      </c>
      <c r="T8" s="1">
        <f>COUNTIFS(Table2[Sub-Sector],Table3[[#This Row],[Sub-Sector]],Table2[% Price above 200 EMA],"&gt;=0")/Table3[[#This Row],[Count]]</f>
        <v>1</v>
      </c>
      <c r="U8" s="1">
        <f>COUNTIFS(Table2[Sub-Sector],Table3[[#This Row],[Sub-Sector]],Table2[Rate of Change - Zone],"Positive")/Table3[[#This Row],[Count]]</f>
        <v>0.66666666666666663</v>
      </c>
      <c r="V8" s="1">
        <f>COUNTIFS(Table2[Sub-Sector],Table3[[#This Row],[Sub-Sector]],Table2[Sharpe Ratio],"&gt;=0.10")/Table3[[#This Row],[Count]]</f>
        <v>0.33333333333333331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172</v>
      </c>
      <c r="X8">
        <f>_xlfn.RANK.AVG(Table3[[#This Row],[Score]],Table3[Score],1)</f>
        <v>3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109</v>
      </c>
      <c r="Z8">
        <f>_xlfn.RANK.AVG(Table3[[#This Row],[Score 2 ]],Table3[[Score 2 ]],1)</f>
        <v>7</v>
      </c>
    </row>
    <row r="9" spans="1:26" x14ac:dyDescent="0.3">
      <c r="A9" t="s">
        <v>114</v>
      </c>
      <c r="B9">
        <f>COUNTIFS(Table2[Sub-Sector],Table3[[#This Row],[Sub-Sector]])</f>
        <v>2</v>
      </c>
      <c r="C9" s="1">
        <f>COUNTIFS(Table2[Sub-Sector],Table3[[#This Row],[Sub-Sector]],Table2[Uptrend],"Uptrend")/Table3[[#This Row],[Count]]</f>
        <v>0.5</v>
      </c>
      <c r="D9" s="1">
        <f>COUNTIFS(Table2[Sub-Sector],Table3[[#This Row],[Sub-Sector]],Table2[1W Return vs Nifty],"&gt;=5")/Table3[[#This Row],[Count]]</f>
        <v>0</v>
      </c>
      <c r="E9" s="1">
        <f>COUNTIFS(Table2[Sub-Sector],Table3[[#This Row],[Sub-Sector]],Table2[1M Return vs Nifty],"&gt;=5")/Table3[[#This Row],[Count]]</f>
        <v>0.5</v>
      </c>
      <c r="F9" s="1">
        <f>COUNTIFS(Table2[Sub-Sector],Table3[[#This Row],[Sub-Sector]],Table2[6M Return vs Nifty],"&gt;=10")/Table3[[#This Row],[Count]]</f>
        <v>0.5</v>
      </c>
      <c r="G9" s="1">
        <f>COUNTIFS(Table2[Sub-Sector],Table3[[#This Row],[Sub-Sector]],Table2[1Y Return vs Nifty],"&gt;=10")/Table3[[#This Row],[Count]]</f>
        <v>1</v>
      </c>
      <c r="H9" s="1">
        <f>COUNTIFS(Table2[Sub-Sector],Table3[[#This Row],[Sub-Sector]],Table2[RSI Exponential â€“ 14D],"&gt;=50")/Table3[[#This Row],[Count]]</f>
        <v>0.5</v>
      </c>
      <c r="I9" s="1">
        <f>COUNTIFS(Table2[Sub-Sector],Table3[[#This Row],[Sub-Sector]],Table2[Relative Volume],"&gt;=1")/Table3[[#This Row],[Count]]</f>
        <v>0.5</v>
      </c>
      <c r="J9" s="1">
        <f>COUNTIFS(Table2[Sub-Sector],Table3[[#This Row],[Sub-Sector]],Table2[% Away From Day Low],"&gt;=0.05")/Table3[[#This Row],[Count]]</f>
        <v>1</v>
      </c>
      <c r="K9" s="1">
        <f>COUNTIFS(Table2[Sub-Sector],Table3[[#This Row],[Sub-Sector]],Table2[% Away From Day High],"&lt;=0.05")/Table3[[#This Row],[Count]]</f>
        <v>1</v>
      </c>
      <c r="L9" s="1">
        <f>COUNTIFS(Table2[Sub-Sector],Table3[[#This Row],[Sub-Sector]],Table2[% Away From Current Week Low],"&gt;=0.05")/Table3[[#This Row],[Count]]</f>
        <v>1</v>
      </c>
      <c r="M9" s="1">
        <f>COUNTIFS(Table2[Sub-Sector],Table3[[#This Row],[Sub-Sector]],Table2[% Away From Current Week High],"&lt;=0.05")/Table3[[#This Row],[Count]]</f>
        <v>1</v>
      </c>
      <c r="N9" s="1">
        <f>COUNTIFS(Table2[Sub-Sector],Table3[[#This Row],[Sub-Sector]],Table2[% Away From Current Month Low],"&gt;=0.05")/Table3[[#This Row],[Count]]</f>
        <v>1</v>
      </c>
      <c r="O9" s="1">
        <f>COUNTIFS(Table2[Sub-Sector],Table3[[#This Row],[Sub-Sector]],Table2[% Away From Current Month High],"&lt;=0.05")/Table3[[#This Row],[Count]]</f>
        <v>0.5</v>
      </c>
      <c r="P9" s="1">
        <f>COUNTIFS(Table2[Sub-Sector],Table3[[#This Row],[Sub-Sector]],Table2[% Away From 52W High],"&lt;=10")/Table3[[#This Row],[Count]]</f>
        <v>0.5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0.5</v>
      </c>
      <c r="S9" s="1">
        <f>COUNTIFS(Table2[Sub-Sector],Table3[[#This Row],[Sub-Sector]],Table2[% Price above 50 EMA],"&gt;=0")/Table3[[#This Row],[Count]]</f>
        <v>0.5</v>
      </c>
      <c r="T9" s="1">
        <f>COUNTIFS(Table2[Sub-Sector],Table3[[#This Row],[Sub-Sector]],Table2[% Price above 200 EMA],"&gt;=0")/Table3[[#This Row],[Count]]</f>
        <v>1</v>
      </c>
      <c r="U9" s="1">
        <f>COUNTIFS(Table2[Sub-Sector],Table3[[#This Row],[Sub-Sector]],Table2[Rate of Change - Zone],"Positive")/Table3[[#This Row],[Count]]</f>
        <v>0.5</v>
      </c>
      <c r="V9" s="1">
        <f>COUNTIFS(Table2[Sub-Sector],Table3[[#This Row],[Sub-Sector]],Table2[Sharpe Ratio],"&gt;=0.10")/Table3[[#This Row],[Count]]</f>
        <v>0.5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258</v>
      </c>
      <c r="X9">
        <f>_xlfn.RANK.AVG(Table3[[#This Row],[Score]],Table3[Score],1)</f>
        <v>14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112.5</v>
      </c>
      <c r="Z9">
        <f>_xlfn.RANK.AVG(Table3[[#This Row],[Score 2 ]],Table3[[Score 2 ]],1)</f>
        <v>8</v>
      </c>
    </row>
    <row r="10" spans="1:26" x14ac:dyDescent="0.3">
      <c r="A10" t="s">
        <v>496</v>
      </c>
      <c r="B10">
        <f>COUNTIFS(Table2[Sub-Sector],Table3[[#This Row],[Sub-Sector]])</f>
        <v>1</v>
      </c>
      <c r="C10" s="1">
        <f>COUNTIFS(Table2[Sub-Sector],Table3[[#This Row],[Sub-Sector]],Table2[Uptrend],"Uptrend")/Table3[[#This Row],[Count]]</f>
        <v>1</v>
      </c>
      <c r="D10" s="1">
        <f>COUNTIFS(Table2[Sub-Sector],Table3[[#This Row],[Sub-Sector]],Table2[1W Return vs Nifty],"&gt;=5")/Table3[[#This Row],[Count]]</f>
        <v>0</v>
      </c>
      <c r="E10" s="1">
        <f>COUNTIFS(Table2[Sub-Sector],Table3[[#This Row],[Sub-Sector]],Table2[1M Return vs Nifty],"&gt;=5")/Table3[[#This Row],[Count]]</f>
        <v>0</v>
      </c>
      <c r="F10" s="1">
        <f>COUNTIFS(Table2[Sub-Sector],Table3[[#This Row],[Sub-Sector]],Table2[6M Return vs Nifty],"&gt;=10")/Table3[[#This Row],[Count]]</f>
        <v>1</v>
      </c>
      <c r="G10" s="1">
        <f>COUNTIFS(Table2[Sub-Sector],Table3[[#This Row],[Sub-Sector]],Table2[1Y Return vs Nifty],"&gt;=10")/Table3[[#This Row],[Count]]</f>
        <v>0</v>
      </c>
      <c r="H10" s="1">
        <f>COUNTIFS(Table2[Sub-Sector],Table3[[#This Row],[Sub-Sector]],Table2[RSI Exponential â€“ 14D],"&gt;=50")/Table3[[#This Row],[Count]]</f>
        <v>0</v>
      </c>
      <c r="I10" s="1">
        <f>COUNTIFS(Table2[Sub-Sector],Table3[[#This Row],[Sub-Sector]],Table2[Relative Volume],"&gt;=1")/Table3[[#This Row],[Count]]</f>
        <v>1</v>
      </c>
      <c r="J10" s="1">
        <f>COUNTIFS(Table2[Sub-Sector],Table3[[#This Row],[Sub-Sector]],Table2[% Away From Day Low],"&gt;=0.05")/Table3[[#This Row],[Count]]</f>
        <v>0</v>
      </c>
      <c r="K10" s="1">
        <f>COUNTIFS(Table2[Sub-Sector],Table3[[#This Row],[Sub-Sector]],Table2[% Away From Day High],"&lt;=0.05")/Table3[[#This Row],[Count]]</f>
        <v>1</v>
      </c>
      <c r="L10" s="1">
        <f>COUNTIFS(Table2[Sub-Sector],Table3[[#This Row],[Sub-Sector]],Table2[% Away From Current Week Low],"&gt;=0.05")/Table3[[#This Row],[Count]]</f>
        <v>0</v>
      </c>
      <c r="M10" s="1">
        <f>COUNTIFS(Table2[Sub-Sector],Table3[[#This Row],[Sub-Sector]],Table2[% Away From Current Week High],"&lt;=0.05")/Table3[[#This Row],[Count]]</f>
        <v>1</v>
      </c>
      <c r="N10" s="1">
        <f>COUNTIFS(Table2[Sub-Sector],Table3[[#This Row],[Sub-Sector]],Table2[% Away From Current Month Low],"&gt;=0.05")/Table3[[#This Row],[Count]]</f>
        <v>0</v>
      </c>
      <c r="O10" s="1">
        <f>COUNTIFS(Table2[Sub-Sector],Table3[[#This Row],[Sub-Sector]],Table2[% Away From Current Month High],"&lt;=0.05")/Table3[[#This Row],[Count]]</f>
        <v>0</v>
      </c>
      <c r="P10" s="1">
        <f>COUNTIFS(Table2[Sub-Sector],Table3[[#This Row],[Sub-Sector]],Table2[% Away From 52W High],"&lt;=10")/Table3[[#This Row],[Count]]</f>
        <v>0</v>
      </c>
      <c r="Q10" s="1">
        <f>COUNTIFS(Table2[Sub-Sector],Table3[[#This Row],[Sub-Sector]],Table2[% Away From 52W Low],"&gt;=10")/Table3[[#This Row],[Count]]</f>
        <v>1</v>
      </c>
      <c r="R10" s="1">
        <f>COUNTIFS(Table2[Sub-Sector],Table3[[#This Row],[Sub-Sector]],Table2[% Price above 20 EMA],"&gt;=0")/Table3[[#This Row],[Count]]</f>
        <v>0</v>
      </c>
      <c r="S10" s="1">
        <f>COUNTIFS(Table2[Sub-Sector],Table3[[#This Row],[Sub-Sector]],Table2[% Price above 50 EMA],"&gt;=0")/Table3[[#This Row],[Count]]</f>
        <v>0</v>
      </c>
      <c r="T10" s="1">
        <f>COUNTIFS(Table2[Sub-Sector],Table3[[#This Row],[Sub-Sector]],Table2[% Price above 200 EMA],"&gt;=0")/Table3[[#This Row],[Count]]</f>
        <v>1</v>
      </c>
      <c r="U10" s="1">
        <f>COUNTIFS(Table2[Sub-Sector],Table3[[#This Row],[Sub-Sector]],Table2[Rate of Change - Zone],"Positive")/Table3[[#This Row],[Count]]</f>
        <v>1</v>
      </c>
      <c r="V10" s="1">
        <f>COUNTIFS(Table2[Sub-Sector],Table3[[#This Row],[Sub-Sector]],Table2[Sharpe Ratio],"&gt;=0.10")/Table3[[#This Row],[Count]]</f>
        <v>1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296.5</v>
      </c>
      <c r="X10">
        <f>_xlfn.RANK.AVG(Table3[[#This Row],[Score]],Table3[Score],1)</f>
        <v>20.5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126.5</v>
      </c>
      <c r="Z10">
        <f>_xlfn.RANK.AVG(Table3[[#This Row],[Score 2 ]],Table3[[Score 2 ]],1)</f>
        <v>9</v>
      </c>
    </row>
    <row r="11" spans="1:26" x14ac:dyDescent="0.3">
      <c r="A11" t="s">
        <v>1257</v>
      </c>
      <c r="B11">
        <f>COUNTIFS(Table2[Sub-Sector],Table3[[#This Row],[Sub-Sector]])</f>
        <v>1</v>
      </c>
      <c r="C11" s="1">
        <f>COUNTIFS(Table2[Sub-Sector],Table3[[#This Row],[Sub-Sector]],Table2[Uptrend],"Uptrend")/Table3[[#This Row],[Count]]</f>
        <v>1</v>
      </c>
      <c r="D11" s="1">
        <f>COUNTIFS(Table2[Sub-Sector],Table3[[#This Row],[Sub-Sector]],Table2[1W Return vs Nifty],"&gt;=5")/Table3[[#This Row],[Count]]</f>
        <v>0</v>
      </c>
      <c r="E11" s="1">
        <f>COUNTIFS(Table2[Sub-Sector],Table3[[#This Row],[Sub-Sector]],Table2[1M Return vs Nifty],"&gt;=5")/Table3[[#This Row],[Count]]</f>
        <v>1</v>
      </c>
      <c r="F11" s="1">
        <f>COUNTIFS(Table2[Sub-Sector],Table3[[#This Row],[Sub-Sector]],Table2[6M Return vs Nifty],"&gt;=10")/Table3[[#This Row],[Count]]</f>
        <v>1</v>
      </c>
      <c r="G11" s="1">
        <f>COUNTIFS(Table2[Sub-Sector],Table3[[#This Row],[Sub-Sector]],Table2[1Y Return vs Nifty],"&gt;=10")/Table3[[#This Row],[Count]]</f>
        <v>1</v>
      </c>
      <c r="H11" s="1">
        <f>COUNTIFS(Table2[Sub-Sector],Table3[[#This Row],[Sub-Sector]],Table2[RSI Exponential â€“ 14D],"&gt;=50")/Table3[[#This Row],[Count]]</f>
        <v>1</v>
      </c>
      <c r="I11" s="1">
        <f>COUNTIFS(Table2[Sub-Sector],Table3[[#This Row],[Sub-Sector]],Table2[Relative Volume],"&gt;=1")/Table3[[#This Row],[Count]]</f>
        <v>0</v>
      </c>
      <c r="J11" s="1">
        <f>COUNTIFS(Table2[Sub-Sector],Table3[[#This Row],[Sub-Sector]],Table2[% Away From Day Low],"&gt;=0.05")/Table3[[#This Row],[Count]]</f>
        <v>0</v>
      </c>
      <c r="K11" s="1">
        <f>COUNTIFS(Table2[Sub-Sector],Table3[[#This Row],[Sub-Sector]],Table2[% Away From Day High],"&lt;=0.05")/Table3[[#This Row],[Count]]</f>
        <v>1</v>
      </c>
      <c r="L11" s="1">
        <f>COUNTIFS(Table2[Sub-Sector],Table3[[#This Row],[Sub-Sector]],Table2[% Away From Current Week Low],"&gt;=0.05")/Table3[[#This Row],[Count]]</f>
        <v>0</v>
      </c>
      <c r="M11" s="1">
        <f>COUNTIFS(Table2[Sub-Sector],Table3[[#This Row],[Sub-Sector]],Table2[% Away From Current Week High],"&lt;=0.05")/Table3[[#This Row],[Count]]</f>
        <v>0</v>
      </c>
      <c r="N11" s="1">
        <f>COUNTIFS(Table2[Sub-Sector],Table3[[#This Row],[Sub-Sector]],Table2[% Away From Current Month Low],"&gt;=0.05")/Table3[[#This Row],[Count]]</f>
        <v>0</v>
      </c>
      <c r="O11" s="1">
        <f>COUNTIFS(Table2[Sub-Sector],Table3[[#This Row],[Sub-Sector]],Table2[% Away From Current Month High],"&lt;=0.05")/Table3[[#This Row],[Count]]</f>
        <v>0</v>
      </c>
      <c r="P11" s="1">
        <f>COUNTIFS(Table2[Sub-Sector],Table3[[#This Row],[Sub-Sector]],Table2[% Away From 52W High],"&lt;=10")/Table3[[#This Row],[Count]]</f>
        <v>1</v>
      </c>
      <c r="Q11" s="1">
        <f>COUNTIFS(Table2[Sub-Sector],Table3[[#This Row],[Sub-Sector]],Table2[% Away From 52W Low],"&gt;=10")/Table3[[#This Row],[Count]]</f>
        <v>1</v>
      </c>
      <c r="R11" s="1">
        <f>COUNTIFS(Table2[Sub-Sector],Table3[[#This Row],[Sub-Sector]],Table2[% Price above 20 EMA],"&gt;=0")/Table3[[#This Row],[Count]]</f>
        <v>1</v>
      </c>
      <c r="S11" s="1">
        <f>COUNTIFS(Table2[Sub-Sector],Table3[[#This Row],[Sub-Sector]],Table2[% Price above 50 EMA],"&gt;=0")/Table3[[#This Row],[Count]]</f>
        <v>1</v>
      </c>
      <c r="T11" s="1">
        <f>COUNTIFS(Table2[Sub-Sector],Table3[[#This Row],[Sub-Sector]],Table2[% Price above 200 EMA],"&gt;=0")/Table3[[#This Row],[Count]]</f>
        <v>1</v>
      </c>
      <c r="U11" s="1">
        <f>COUNTIFS(Table2[Sub-Sector],Table3[[#This Row],[Sub-Sector]],Table2[Rate of Change - Zone],"Positive")/Table3[[#This Row],[Count]]</f>
        <v>1</v>
      </c>
      <c r="V11" s="1">
        <f>COUNTIFS(Table2[Sub-Sector],Table3[[#This Row],[Sub-Sector]],Table2[Sharpe Ratio],"&gt;=0.10")/Table3[[#This Row],[Count]]</f>
        <v>1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215</v>
      </c>
      <c r="X11">
        <f>_xlfn.RANK.AVG(Table3[[#This Row],[Score]],Table3[Score],1)</f>
        <v>9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129.5</v>
      </c>
      <c r="Z11">
        <f>_xlfn.RANK.AVG(Table3[[#This Row],[Score 2 ]],Table3[[Score 2 ]],1)</f>
        <v>10</v>
      </c>
    </row>
    <row r="12" spans="1:26" x14ac:dyDescent="0.3">
      <c r="A12" t="s">
        <v>51</v>
      </c>
      <c r="B12">
        <f>COUNTIFS(Table2[Sub-Sector],Table3[[#This Row],[Sub-Sector]])</f>
        <v>45</v>
      </c>
      <c r="C12" s="1">
        <f>COUNTIFS(Table2[Sub-Sector],Table3[[#This Row],[Sub-Sector]],Table2[Uptrend],"Uptrend")/Table3[[#This Row],[Count]]</f>
        <v>0.8666666666666667</v>
      </c>
      <c r="D12" s="1">
        <f>COUNTIFS(Table2[Sub-Sector],Table3[[#This Row],[Sub-Sector]],Table2[1W Return vs Nifty],"&gt;=5")/Table3[[#This Row],[Count]]</f>
        <v>4.4444444444444446E-2</v>
      </c>
      <c r="E12" s="1">
        <f>COUNTIFS(Table2[Sub-Sector],Table3[[#This Row],[Sub-Sector]],Table2[1M Return vs Nifty],"&gt;=5")/Table3[[#This Row],[Count]]</f>
        <v>0.1111111111111111</v>
      </c>
      <c r="F12" s="1">
        <f>COUNTIFS(Table2[Sub-Sector],Table3[[#This Row],[Sub-Sector]],Table2[6M Return vs Nifty],"&gt;=10")/Table3[[#This Row],[Count]]</f>
        <v>0.64444444444444449</v>
      </c>
      <c r="G12" s="1">
        <f>COUNTIFS(Table2[Sub-Sector],Table3[[#This Row],[Sub-Sector]],Table2[1Y Return vs Nifty],"&gt;=10")/Table3[[#This Row],[Count]]</f>
        <v>0.77777777777777779</v>
      </c>
      <c r="H12" s="1">
        <f>COUNTIFS(Table2[Sub-Sector],Table3[[#This Row],[Sub-Sector]],Table2[RSI Exponential â€“ 14D],"&gt;=50")/Table3[[#This Row],[Count]]</f>
        <v>0.35555555555555557</v>
      </c>
      <c r="I12" s="1">
        <f>COUNTIFS(Table2[Sub-Sector],Table3[[#This Row],[Sub-Sector]],Table2[Relative Volume],"&gt;=1")/Table3[[#This Row],[Count]]</f>
        <v>0.35555555555555557</v>
      </c>
      <c r="J12" s="1">
        <f>COUNTIFS(Table2[Sub-Sector],Table3[[#This Row],[Sub-Sector]],Table2[% Away From Day Low],"&gt;=0.05")/Table3[[#This Row],[Count]]</f>
        <v>0.26666666666666666</v>
      </c>
      <c r="K12" s="1">
        <f>COUNTIFS(Table2[Sub-Sector],Table3[[#This Row],[Sub-Sector]],Table2[% Away From Day High],"&lt;=0.05")/Table3[[#This Row],[Count]]</f>
        <v>1</v>
      </c>
      <c r="L12" s="1">
        <f>COUNTIFS(Table2[Sub-Sector],Table3[[#This Row],[Sub-Sector]],Table2[% Away From Current Week Low],"&gt;=0.05")/Table3[[#This Row],[Count]]</f>
        <v>0.37777777777777777</v>
      </c>
      <c r="M12" s="1">
        <f>COUNTIFS(Table2[Sub-Sector],Table3[[#This Row],[Sub-Sector]],Table2[% Away From Current Week High],"&lt;=0.05")/Table3[[#This Row],[Count]]</f>
        <v>1</v>
      </c>
      <c r="N12" s="1">
        <f>COUNTIFS(Table2[Sub-Sector],Table3[[#This Row],[Sub-Sector]],Table2[% Away From Current Month Low],"&gt;=0.05")/Table3[[#This Row],[Count]]</f>
        <v>0.48888888888888887</v>
      </c>
      <c r="O12" s="1">
        <f>COUNTIFS(Table2[Sub-Sector],Table3[[#This Row],[Sub-Sector]],Table2[% Away From Current Month High],"&lt;=0.05")/Table3[[#This Row],[Count]]</f>
        <v>0.68888888888888888</v>
      </c>
      <c r="P12" s="1">
        <f>COUNTIFS(Table2[Sub-Sector],Table3[[#This Row],[Sub-Sector]],Table2[% Away From 52W High],"&lt;=10")/Table3[[#This Row],[Count]]</f>
        <v>0.44444444444444442</v>
      </c>
      <c r="Q12" s="1">
        <f>COUNTIFS(Table2[Sub-Sector],Table3[[#This Row],[Sub-Sector]],Table2[% Away From 52W Low],"&gt;=10")/Table3[[#This Row],[Count]]</f>
        <v>0.97777777777777775</v>
      </c>
      <c r="R12" s="1">
        <f>COUNTIFS(Table2[Sub-Sector],Table3[[#This Row],[Sub-Sector]],Table2[% Price above 20 EMA],"&gt;=0")/Table3[[#This Row],[Count]]</f>
        <v>0.46666666666666667</v>
      </c>
      <c r="S12" s="1">
        <f>COUNTIFS(Table2[Sub-Sector],Table3[[#This Row],[Sub-Sector]],Table2[% Price above 50 EMA],"&gt;=0")/Table3[[#This Row],[Count]]</f>
        <v>0.64444444444444449</v>
      </c>
      <c r="T12" s="1">
        <f>COUNTIFS(Table2[Sub-Sector],Table3[[#This Row],[Sub-Sector]],Table2[% Price above 200 EMA],"&gt;=0")/Table3[[#This Row],[Count]]</f>
        <v>0.9555555555555556</v>
      </c>
      <c r="U12" s="1">
        <f>COUNTIFS(Table2[Sub-Sector],Table3[[#This Row],[Sub-Sector]],Table2[Rate of Change - Zone],"Positive")/Table3[[#This Row],[Count]]</f>
        <v>0.55555555555555558</v>
      </c>
      <c r="V12" s="1">
        <f>COUNTIFS(Table2[Sub-Sector],Table3[[#This Row],[Sub-Sector]],Table2[Sharpe Ratio],"&gt;=0.10")/Table3[[#This Row],[Count]]</f>
        <v>0.2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218.5</v>
      </c>
      <c r="X12">
        <f>_xlfn.RANK.AVG(Table3[[#This Row],[Score]],Table3[Score],1)</f>
        <v>10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131</v>
      </c>
      <c r="Z12">
        <f>_xlfn.RANK.AVG(Table3[[#This Row],[Score 2 ]],Table3[[Score 2 ]],1)</f>
        <v>11.5</v>
      </c>
    </row>
    <row r="13" spans="1:26" x14ac:dyDescent="0.3">
      <c r="A13" t="s">
        <v>60</v>
      </c>
      <c r="B13">
        <f>COUNTIFS(Table2[Sub-Sector],Table3[[#This Row],[Sub-Sector]])</f>
        <v>4</v>
      </c>
      <c r="C13" s="1">
        <f>COUNTIFS(Table2[Sub-Sector],Table3[[#This Row],[Sub-Sector]],Table2[Uptrend],"Uptrend")/Table3[[#This Row],[Count]]</f>
        <v>0.5</v>
      </c>
      <c r="D13" s="1">
        <f>COUNTIFS(Table2[Sub-Sector],Table3[[#This Row],[Sub-Sector]],Table2[1W Return vs Nifty],"&gt;=5")/Table3[[#This Row],[Count]]</f>
        <v>0</v>
      </c>
      <c r="E13" s="1">
        <f>COUNTIFS(Table2[Sub-Sector],Table3[[#This Row],[Sub-Sector]],Table2[1M Return vs Nifty],"&gt;=5")/Table3[[#This Row],[Count]]</f>
        <v>0.25</v>
      </c>
      <c r="F13" s="1">
        <f>COUNTIFS(Table2[Sub-Sector],Table3[[#This Row],[Sub-Sector]],Table2[6M Return vs Nifty],"&gt;=10")/Table3[[#This Row],[Count]]</f>
        <v>0.25</v>
      </c>
      <c r="G13" s="1">
        <f>COUNTIFS(Table2[Sub-Sector],Table3[[#This Row],[Sub-Sector]],Table2[1Y Return vs Nifty],"&gt;=10")/Table3[[#This Row],[Count]]</f>
        <v>0.75</v>
      </c>
      <c r="H13" s="1">
        <f>COUNTIFS(Table2[Sub-Sector],Table3[[#This Row],[Sub-Sector]],Table2[RSI Exponential â€“ 14D],"&gt;=50")/Table3[[#This Row],[Count]]</f>
        <v>0</v>
      </c>
      <c r="I13" s="1">
        <f>COUNTIFS(Table2[Sub-Sector],Table3[[#This Row],[Sub-Sector]],Table2[Relative Volume],"&gt;=1")/Table3[[#This Row],[Count]]</f>
        <v>1</v>
      </c>
      <c r="J13" s="1">
        <f>COUNTIFS(Table2[Sub-Sector],Table3[[#This Row],[Sub-Sector]],Table2[% Away From Day Low],"&gt;=0.05")/Table3[[#This Row],[Count]]</f>
        <v>0</v>
      </c>
      <c r="K13" s="1">
        <f>COUNTIFS(Table2[Sub-Sector],Table3[[#This Row],[Sub-Sector]],Table2[% Away From Day High],"&lt;=0.05")/Table3[[#This Row],[Count]]</f>
        <v>1</v>
      </c>
      <c r="L13" s="1">
        <f>COUNTIFS(Table2[Sub-Sector],Table3[[#This Row],[Sub-Sector]],Table2[% Away From Current Week Low],"&gt;=0.05")/Table3[[#This Row],[Count]]</f>
        <v>0.5</v>
      </c>
      <c r="M13" s="1">
        <f>COUNTIFS(Table2[Sub-Sector],Table3[[#This Row],[Sub-Sector]],Table2[% Away From Current Week High],"&lt;=0.05")/Table3[[#This Row],[Count]]</f>
        <v>1</v>
      </c>
      <c r="N13" s="1">
        <f>COUNTIFS(Table2[Sub-Sector],Table3[[#This Row],[Sub-Sector]],Table2[% Away From Current Month Low],"&gt;=0.05")/Table3[[#This Row],[Count]]</f>
        <v>0.5</v>
      </c>
      <c r="O13" s="1">
        <f>COUNTIFS(Table2[Sub-Sector],Table3[[#This Row],[Sub-Sector]],Table2[% Away From Current Month High],"&lt;=0.05")/Table3[[#This Row],[Count]]</f>
        <v>0.25</v>
      </c>
      <c r="P13" s="1">
        <f>COUNTIFS(Table2[Sub-Sector],Table3[[#This Row],[Sub-Sector]],Table2[% Away From 52W High],"&lt;=10")/Table3[[#This Row],[Count]]</f>
        <v>0.5</v>
      </c>
      <c r="Q13" s="1">
        <f>COUNTIFS(Table2[Sub-Sector],Table3[[#This Row],[Sub-Sector]],Table2[% Away From 52W Low],"&gt;=10")/Table3[[#This Row],[Count]]</f>
        <v>1</v>
      </c>
      <c r="R13" s="1">
        <f>COUNTIFS(Table2[Sub-Sector],Table3[[#This Row],[Sub-Sector]],Table2[% Price above 20 EMA],"&gt;=0")/Table3[[#This Row],[Count]]</f>
        <v>0.25</v>
      </c>
      <c r="S13" s="1">
        <f>COUNTIFS(Table2[Sub-Sector],Table3[[#This Row],[Sub-Sector]],Table2[% Price above 50 EMA],"&gt;=0")/Table3[[#This Row],[Count]]</f>
        <v>0.25</v>
      </c>
      <c r="T13" s="1">
        <f>COUNTIFS(Table2[Sub-Sector],Table3[[#This Row],[Sub-Sector]],Table2[% Price above 200 EMA],"&gt;=0")/Table3[[#This Row],[Count]]</f>
        <v>0.75</v>
      </c>
      <c r="U13" s="1">
        <f>COUNTIFS(Table2[Sub-Sector],Table3[[#This Row],[Sub-Sector]],Table2[Rate of Change - Zone],"Positive")/Table3[[#This Row],[Count]]</f>
        <v>0.75</v>
      </c>
      <c r="V13" s="1">
        <f>COUNTIFS(Table2[Sub-Sector],Table3[[#This Row],[Sub-Sector]],Table2[Sharpe Ratio],"&gt;=0.10")/Table3[[#This Row],[Count]]</f>
        <v>0.75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296.5</v>
      </c>
      <c r="X13">
        <f>_xlfn.RANK.AVG(Table3[[#This Row],[Score]],Table3[Score],1)</f>
        <v>20.5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131</v>
      </c>
      <c r="Z13">
        <f>_xlfn.RANK.AVG(Table3[[#This Row],[Score 2 ]],Table3[[Score 2 ]],1)</f>
        <v>11.5</v>
      </c>
    </row>
    <row r="14" spans="1:26" x14ac:dyDescent="0.3">
      <c r="A14" t="s">
        <v>358</v>
      </c>
      <c r="B14">
        <f>COUNTIFS(Table2[Sub-Sector],Table3[[#This Row],[Sub-Sector]])</f>
        <v>1</v>
      </c>
      <c r="C14" s="1">
        <f>COUNTIFS(Table2[Sub-Sector],Table3[[#This Row],[Sub-Sector]],Table2[Uptrend],"Uptrend")/Table3[[#This Row],[Count]]</f>
        <v>0</v>
      </c>
      <c r="D14" s="1">
        <f>COUNTIFS(Table2[Sub-Sector],Table3[[#This Row],[Sub-Sector]],Table2[1W Return vs Nifty],"&gt;=5")/Table3[[#This Row],[Count]]</f>
        <v>0</v>
      </c>
      <c r="E14" s="1">
        <f>COUNTIFS(Table2[Sub-Sector],Table3[[#This Row],[Sub-Sector]],Table2[1M Return vs Nifty],"&gt;=5")/Table3[[#This Row],[Count]]</f>
        <v>1</v>
      </c>
      <c r="F14" s="1">
        <f>COUNTIFS(Table2[Sub-Sector],Table3[[#This Row],[Sub-Sector]],Table2[6M Return vs Nifty],"&gt;=10")/Table3[[#This Row],[Count]]</f>
        <v>0</v>
      </c>
      <c r="G14" s="1">
        <f>COUNTIFS(Table2[Sub-Sector],Table3[[#This Row],[Sub-Sector]],Table2[1Y Return vs Nifty],"&gt;=10")/Table3[[#This Row],[Count]]</f>
        <v>1</v>
      </c>
      <c r="H14" s="1">
        <f>COUNTIFS(Table2[Sub-Sector],Table3[[#This Row],[Sub-Sector]],Table2[RSI Exponential â€“ 14D],"&gt;=50")/Table3[[#This Row],[Count]]</f>
        <v>1</v>
      </c>
      <c r="I14" s="1">
        <f>COUNTIFS(Table2[Sub-Sector],Table3[[#This Row],[Sub-Sector]],Table2[Relative Volume],"&gt;=1")/Table3[[#This Row],[Count]]</f>
        <v>1</v>
      </c>
      <c r="J14" s="1">
        <f>COUNTIFS(Table2[Sub-Sector],Table3[[#This Row],[Sub-Sector]],Table2[% Away From Day Low],"&gt;=0.05")/Table3[[#This Row],[Count]]</f>
        <v>0</v>
      </c>
      <c r="K14" s="1">
        <f>COUNTIFS(Table2[Sub-Sector],Table3[[#This Row],[Sub-Sector]],Table2[% Away From Day High],"&lt;=0.05")/Table3[[#This Row],[Count]]</f>
        <v>1</v>
      </c>
      <c r="L14" s="1">
        <f>COUNTIFS(Table2[Sub-Sector],Table3[[#This Row],[Sub-Sector]],Table2[% Away From Current Week Low],"&gt;=0.05")/Table3[[#This Row],[Count]]</f>
        <v>0</v>
      </c>
      <c r="M14" s="1">
        <f>COUNTIFS(Table2[Sub-Sector],Table3[[#This Row],[Sub-Sector]],Table2[% Away From Current Week High],"&lt;=0.05")/Table3[[#This Row],[Count]]</f>
        <v>0</v>
      </c>
      <c r="N14" s="1">
        <f>COUNTIFS(Table2[Sub-Sector],Table3[[#This Row],[Sub-Sector]],Table2[% Away From Current Month Low],"&gt;=0.05")/Table3[[#This Row],[Count]]</f>
        <v>0</v>
      </c>
      <c r="O14" s="1">
        <f>COUNTIFS(Table2[Sub-Sector],Table3[[#This Row],[Sub-Sector]],Table2[% Away From Current Month High],"&lt;=0.05")/Table3[[#This Row],[Count]]</f>
        <v>0</v>
      </c>
      <c r="P14" s="1">
        <f>COUNTIFS(Table2[Sub-Sector],Table3[[#This Row],[Sub-Sector]],Table2[% Away From 52W High],"&lt;=10")/Table3[[#This Row],[Count]]</f>
        <v>0</v>
      </c>
      <c r="Q14" s="1">
        <f>COUNTIFS(Table2[Sub-Sector],Table3[[#This Row],[Sub-Sector]],Table2[% Away From 52W Low],"&gt;=10")/Table3[[#This Row],[Count]]</f>
        <v>1</v>
      </c>
      <c r="R14" s="1">
        <f>COUNTIFS(Table2[Sub-Sector],Table3[[#This Row],[Sub-Sector]],Table2[% Price above 20 EMA],"&gt;=0")/Table3[[#This Row],[Count]]</f>
        <v>0</v>
      </c>
      <c r="S14" s="1">
        <f>COUNTIFS(Table2[Sub-Sector],Table3[[#This Row],[Sub-Sector]],Table2[% Price above 50 EMA],"&gt;=0")/Table3[[#This Row],[Count]]</f>
        <v>0</v>
      </c>
      <c r="T14" s="1">
        <f>COUNTIFS(Table2[Sub-Sector],Table3[[#This Row],[Sub-Sector]],Table2[% Price above 200 EMA],"&gt;=0")/Table3[[#This Row],[Count]]</f>
        <v>0</v>
      </c>
      <c r="U14" s="1">
        <f>COUNTIFS(Table2[Sub-Sector],Table3[[#This Row],[Sub-Sector]],Table2[Rate of Change - Zone],"Positive")/Table3[[#This Row],[Count]]</f>
        <v>1</v>
      </c>
      <c r="V14" s="1">
        <f>COUNTIFS(Table2[Sub-Sector],Table3[[#This Row],[Sub-Sector]],Table2[Sharpe Ratio],"&gt;=0.10")/Table3[[#This Row],[Count]]</f>
        <v>0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314</v>
      </c>
      <c r="X14">
        <f>_xlfn.RANK.AVG(Table3[[#This Row],[Score]],Table3[Score],1)</f>
        <v>27.5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131.5</v>
      </c>
      <c r="Z14">
        <f>_xlfn.RANK.AVG(Table3[[#This Row],[Score 2 ]],Table3[[Score 2 ]],1)</f>
        <v>13</v>
      </c>
    </row>
    <row r="15" spans="1:26" x14ac:dyDescent="0.3">
      <c r="A15" t="s">
        <v>83</v>
      </c>
      <c r="B15">
        <f>COUNTIFS(Table2[Sub-Sector],Table3[[#This Row],[Sub-Sector]])</f>
        <v>5</v>
      </c>
      <c r="C15" s="1">
        <f>COUNTIFS(Table2[Sub-Sector],Table3[[#This Row],[Sub-Sector]],Table2[Uptrend],"Uptrend")/Table3[[#This Row],[Count]]</f>
        <v>0.8</v>
      </c>
      <c r="D15" s="1">
        <f>COUNTIFS(Table2[Sub-Sector],Table3[[#This Row],[Sub-Sector]],Table2[1W Return vs Nifty],"&gt;=5")/Table3[[#This Row],[Count]]</f>
        <v>0</v>
      </c>
      <c r="E15" s="1">
        <f>COUNTIFS(Table2[Sub-Sector],Table3[[#This Row],[Sub-Sector]],Table2[1M Return vs Nifty],"&gt;=5")/Table3[[#This Row],[Count]]</f>
        <v>0.4</v>
      </c>
      <c r="F15" s="1">
        <f>COUNTIFS(Table2[Sub-Sector],Table3[[#This Row],[Sub-Sector]],Table2[6M Return vs Nifty],"&gt;=10")/Table3[[#This Row],[Count]]</f>
        <v>0.6</v>
      </c>
      <c r="G15" s="1">
        <f>COUNTIFS(Table2[Sub-Sector],Table3[[#This Row],[Sub-Sector]],Table2[1Y Return vs Nifty],"&gt;=10")/Table3[[#This Row],[Count]]</f>
        <v>0.6</v>
      </c>
      <c r="H15" s="1">
        <f>COUNTIFS(Table2[Sub-Sector],Table3[[#This Row],[Sub-Sector]],Table2[RSI Exponential â€“ 14D],"&gt;=50")/Table3[[#This Row],[Count]]</f>
        <v>0.2</v>
      </c>
      <c r="I15" s="1">
        <f>COUNTIFS(Table2[Sub-Sector],Table3[[#This Row],[Sub-Sector]],Table2[Relative Volume],"&gt;=1")/Table3[[#This Row],[Count]]</f>
        <v>0.6</v>
      </c>
      <c r="J15" s="1">
        <f>COUNTIFS(Table2[Sub-Sector],Table3[[#This Row],[Sub-Sector]],Table2[% Away From Day Low],"&gt;=0.05")/Table3[[#This Row],[Count]]</f>
        <v>0</v>
      </c>
      <c r="K15" s="1">
        <f>COUNTIFS(Table2[Sub-Sector],Table3[[#This Row],[Sub-Sector]],Table2[% Away From Day High],"&lt;=0.05")/Table3[[#This Row],[Count]]</f>
        <v>1</v>
      </c>
      <c r="L15" s="1">
        <f>COUNTIFS(Table2[Sub-Sector],Table3[[#This Row],[Sub-Sector]],Table2[% Away From Current Week Low],"&gt;=0.05")/Table3[[#This Row],[Count]]</f>
        <v>0.2</v>
      </c>
      <c r="M15" s="1">
        <f>COUNTIFS(Table2[Sub-Sector],Table3[[#This Row],[Sub-Sector]],Table2[% Away From Current Week High],"&lt;=0.05")/Table3[[#This Row],[Count]]</f>
        <v>0.6</v>
      </c>
      <c r="N15" s="1">
        <f>COUNTIFS(Table2[Sub-Sector],Table3[[#This Row],[Sub-Sector]],Table2[% Away From Current Month Low],"&gt;=0.05")/Table3[[#This Row],[Count]]</f>
        <v>0.2</v>
      </c>
      <c r="O15" s="1">
        <f>COUNTIFS(Table2[Sub-Sector],Table3[[#This Row],[Sub-Sector]],Table2[% Away From Current Month High],"&lt;=0.05")/Table3[[#This Row],[Count]]</f>
        <v>0</v>
      </c>
      <c r="P15" s="1">
        <f>COUNTIFS(Table2[Sub-Sector],Table3[[#This Row],[Sub-Sector]],Table2[% Away From 52W High],"&lt;=10")/Table3[[#This Row],[Count]]</f>
        <v>0</v>
      </c>
      <c r="Q15" s="1">
        <f>COUNTIFS(Table2[Sub-Sector],Table3[[#This Row],[Sub-Sector]],Table2[% Away From 52W Low],"&gt;=10")/Table3[[#This Row],[Count]]</f>
        <v>0.8</v>
      </c>
      <c r="R15" s="1">
        <f>COUNTIFS(Table2[Sub-Sector],Table3[[#This Row],[Sub-Sector]],Table2[% Price above 20 EMA],"&gt;=0")/Table3[[#This Row],[Count]]</f>
        <v>0.4</v>
      </c>
      <c r="S15" s="1">
        <f>COUNTIFS(Table2[Sub-Sector],Table3[[#This Row],[Sub-Sector]],Table2[% Price above 50 EMA],"&gt;=0")/Table3[[#This Row],[Count]]</f>
        <v>0.4</v>
      </c>
      <c r="T15" s="1">
        <f>COUNTIFS(Table2[Sub-Sector],Table3[[#This Row],[Sub-Sector]],Table2[% Price above 200 EMA],"&gt;=0")/Table3[[#This Row],[Count]]</f>
        <v>0.8</v>
      </c>
      <c r="U15" s="1">
        <f>COUNTIFS(Table2[Sub-Sector],Table3[[#This Row],[Sub-Sector]],Table2[Rate of Change - Zone],"Positive")/Table3[[#This Row],[Count]]</f>
        <v>0.4</v>
      </c>
      <c r="V15" s="1">
        <f>COUNTIFS(Table2[Sub-Sector],Table3[[#This Row],[Sub-Sector]],Table2[Sharpe Ratio],"&gt;=0.10")/Table3[[#This Row],[Count]]</f>
        <v>0.4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246.5</v>
      </c>
      <c r="X15">
        <f>_xlfn.RANK.AVG(Table3[[#This Row],[Score]],Table3[Score],1)</f>
        <v>13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135.5</v>
      </c>
      <c r="Z15">
        <f>_xlfn.RANK.AVG(Table3[[#This Row],[Score 2 ]],Table3[[Score 2 ]],1)</f>
        <v>14</v>
      </c>
    </row>
    <row r="16" spans="1:26" x14ac:dyDescent="0.3">
      <c r="A16" t="s">
        <v>89</v>
      </c>
      <c r="B16">
        <f>COUNTIFS(Table2[Sub-Sector],Table3[[#This Row],[Sub-Sector]])</f>
        <v>2</v>
      </c>
      <c r="C16" s="1">
        <f>COUNTIFS(Table2[Sub-Sector],Table3[[#This Row],[Sub-Sector]],Table2[Uptrend],"Uptrend")/Table3[[#This Row],[Count]]</f>
        <v>0.5</v>
      </c>
      <c r="D16" s="1">
        <f>COUNTIFS(Table2[Sub-Sector],Table3[[#This Row],[Sub-Sector]],Table2[1W Return vs Nifty],"&gt;=5")/Table3[[#This Row],[Count]]</f>
        <v>0</v>
      </c>
      <c r="E16" s="1">
        <f>COUNTIFS(Table2[Sub-Sector],Table3[[#This Row],[Sub-Sector]],Table2[1M Return vs Nifty],"&gt;=5")/Table3[[#This Row],[Count]]</f>
        <v>0.5</v>
      </c>
      <c r="F16" s="1">
        <f>COUNTIFS(Table2[Sub-Sector],Table3[[#This Row],[Sub-Sector]],Table2[6M Return vs Nifty],"&gt;=10")/Table3[[#This Row],[Count]]</f>
        <v>0.5</v>
      </c>
      <c r="G16" s="1">
        <f>COUNTIFS(Table2[Sub-Sector],Table3[[#This Row],[Sub-Sector]],Table2[1Y Return vs Nifty],"&gt;=10")/Table3[[#This Row],[Count]]</f>
        <v>0.5</v>
      </c>
      <c r="H16" s="1">
        <f>COUNTIFS(Table2[Sub-Sector],Table3[[#This Row],[Sub-Sector]],Table2[RSI Exponential â€“ 14D],"&gt;=50")/Table3[[#This Row],[Count]]</f>
        <v>0.5</v>
      </c>
      <c r="I16" s="1">
        <f>COUNTIFS(Table2[Sub-Sector],Table3[[#This Row],[Sub-Sector]],Table2[Relative Volume],"&gt;=1")/Table3[[#This Row],[Count]]</f>
        <v>1</v>
      </c>
      <c r="J16" s="1">
        <f>COUNTIFS(Table2[Sub-Sector],Table3[[#This Row],[Sub-Sector]],Table2[% Away From Day Low],"&gt;=0.05")/Table3[[#This Row],[Count]]</f>
        <v>0.5</v>
      </c>
      <c r="K16" s="1">
        <f>COUNTIFS(Table2[Sub-Sector],Table3[[#This Row],[Sub-Sector]],Table2[% Away From Day High],"&lt;=0.05")/Table3[[#This Row],[Count]]</f>
        <v>1</v>
      </c>
      <c r="L16" s="1">
        <f>COUNTIFS(Table2[Sub-Sector],Table3[[#This Row],[Sub-Sector]],Table2[% Away From Current Week Low],"&gt;=0.05")/Table3[[#This Row],[Count]]</f>
        <v>0.5</v>
      </c>
      <c r="M16" s="1">
        <f>COUNTIFS(Table2[Sub-Sector],Table3[[#This Row],[Sub-Sector]],Table2[% Away From Current Week High],"&lt;=0.05")/Table3[[#This Row],[Count]]</f>
        <v>0.5</v>
      </c>
      <c r="N16" s="1">
        <f>COUNTIFS(Table2[Sub-Sector],Table3[[#This Row],[Sub-Sector]],Table2[% Away From Current Month Low],"&gt;=0.05")/Table3[[#This Row],[Count]]</f>
        <v>0.5</v>
      </c>
      <c r="O16" s="1">
        <f>COUNTIFS(Table2[Sub-Sector],Table3[[#This Row],[Sub-Sector]],Table2[% Away From Current Month High],"&lt;=0.05")/Table3[[#This Row],[Count]]</f>
        <v>0.5</v>
      </c>
      <c r="P16" s="1">
        <f>COUNTIFS(Table2[Sub-Sector],Table3[[#This Row],[Sub-Sector]],Table2[% Away From 52W High],"&lt;=10")/Table3[[#This Row],[Count]]</f>
        <v>0.5</v>
      </c>
      <c r="Q16" s="1">
        <f>COUNTIFS(Table2[Sub-Sector],Table3[[#This Row],[Sub-Sector]],Table2[% Away From 52W Low],"&gt;=10")/Table3[[#This Row],[Count]]</f>
        <v>1</v>
      </c>
      <c r="R16" s="1">
        <f>COUNTIFS(Table2[Sub-Sector],Table3[[#This Row],[Sub-Sector]],Table2[% Price above 20 EMA],"&gt;=0")/Table3[[#This Row],[Count]]</f>
        <v>0.5</v>
      </c>
      <c r="S16" s="1">
        <f>COUNTIFS(Table2[Sub-Sector],Table3[[#This Row],[Sub-Sector]],Table2[% Price above 50 EMA],"&gt;=0")/Table3[[#This Row],[Count]]</f>
        <v>0.5</v>
      </c>
      <c r="T16" s="1">
        <f>COUNTIFS(Table2[Sub-Sector],Table3[[#This Row],[Sub-Sector]],Table2[% Price above 200 EMA],"&gt;=0")/Table3[[#This Row],[Count]]</f>
        <v>0.5</v>
      </c>
      <c r="U16" s="1">
        <f>COUNTIFS(Table2[Sub-Sector],Table3[[#This Row],[Sub-Sector]],Table2[Rate of Change - Zone],"Positive")/Table3[[#This Row],[Count]]</f>
        <v>0.5</v>
      </c>
      <c r="V16" s="1">
        <f>COUNTIFS(Table2[Sub-Sector],Table3[[#This Row],[Sub-Sector]],Table2[Sharpe Ratio],"&gt;=0.10")/Table3[[#This Row],[Count]]</f>
        <v>0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285</v>
      </c>
      <c r="X16">
        <f>_xlfn.RANK.AVG(Table3[[#This Row],[Score]],Table3[Score],1)</f>
        <v>17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139.5</v>
      </c>
      <c r="Z16">
        <f>_xlfn.RANK.AVG(Table3[[#This Row],[Score 2 ]],Table3[[Score 2 ]],1)</f>
        <v>15</v>
      </c>
    </row>
    <row r="17" spans="1:26" x14ac:dyDescent="0.3">
      <c r="A17" t="s">
        <v>1361</v>
      </c>
      <c r="B17">
        <f>COUNTIFS(Table2[Sub-Sector],Table3[[#This Row],[Sub-Sector]])</f>
        <v>2</v>
      </c>
      <c r="C17" s="1">
        <f>COUNTIFS(Table2[Sub-Sector],Table3[[#This Row],[Sub-Sector]],Table2[Uptrend],"Uptrend")/Table3[[#This Row],[Count]]</f>
        <v>1</v>
      </c>
      <c r="D17" s="1">
        <f>COUNTIFS(Table2[Sub-Sector],Table3[[#This Row],[Sub-Sector]],Table2[1W Return vs Nifty],"&gt;=5")/Table3[[#This Row],[Count]]</f>
        <v>0</v>
      </c>
      <c r="E17" s="1">
        <f>COUNTIFS(Table2[Sub-Sector],Table3[[#This Row],[Sub-Sector]],Table2[1M Return vs Nifty],"&gt;=5")/Table3[[#This Row],[Count]]</f>
        <v>0</v>
      </c>
      <c r="F17" s="1">
        <f>COUNTIFS(Table2[Sub-Sector],Table3[[#This Row],[Sub-Sector]],Table2[6M Return vs Nifty],"&gt;=10")/Table3[[#This Row],[Count]]</f>
        <v>0.5</v>
      </c>
      <c r="G17" s="1">
        <f>COUNTIFS(Table2[Sub-Sector],Table3[[#This Row],[Sub-Sector]],Table2[1Y Return vs Nifty],"&gt;=10")/Table3[[#This Row],[Count]]</f>
        <v>0.5</v>
      </c>
      <c r="H17" s="1">
        <f>COUNTIFS(Table2[Sub-Sector],Table3[[#This Row],[Sub-Sector]],Table2[RSI Exponential â€“ 14D],"&gt;=50")/Table3[[#This Row],[Count]]</f>
        <v>1</v>
      </c>
      <c r="I17" s="1">
        <f>COUNTIFS(Table2[Sub-Sector],Table3[[#This Row],[Sub-Sector]],Table2[Relative Volume],"&gt;=1")/Table3[[#This Row],[Count]]</f>
        <v>0.5</v>
      </c>
      <c r="J17" s="1">
        <f>COUNTIFS(Table2[Sub-Sector],Table3[[#This Row],[Sub-Sector]],Table2[% Away From Day Low],"&gt;=0.05")/Table3[[#This Row],[Count]]</f>
        <v>0.5</v>
      </c>
      <c r="K17" s="1">
        <f>COUNTIFS(Table2[Sub-Sector],Table3[[#This Row],[Sub-Sector]],Table2[% Away From Day High],"&lt;=0.05")/Table3[[#This Row],[Count]]</f>
        <v>1</v>
      </c>
      <c r="L17" s="1">
        <f>COUNTIFS(Table2[Sub-Sector],Table3[[#This Row],[Sub-Sector]],Table2[% Away From Current Week Low],"&gt;=0.05")/Table3[[#This Row],[Count]]</f>
        <v>0.5</v>
      </c>
      <c r="M17" s="1">
        <f>COUNTIFS(Table2[Sub-Sector],Table3[[#This Row],[Sub-Sector]],Table2[% Away From Current Week High],"&lt;=0.05")/Table3[[#This Row],[Count]]</f>
        <v>1</v>
      </c>
      <c r="N17" s="1">
        <f>COUNTIFS(Table2[Sub-Sector],Table3[[#This Row],[Sub-Sector]],Table2[% Away From Current Month Low],"&gt;=0.05")/Table3[[#This Row],[Count]]</f>
        <v>0.5</v>
      </c>
      <c r="O17" s="1">
        <f>COUNTIFS(Table2[Sub-Sector],Table3[[#This Row],[Sub-Sector]],Table2[% Away From Current Month High],"&lt;=0.05")/Table3[[#This Row],[Count]]</f>
        <v>0.5</v>
      </c>
      <c r="P17" s="1">
        <f>COUNTIFS(Table2[Sub-Sector],Table3[[#This Row],[Sub-Sector]],Table2[% Away From 52W High],"&lt;=10")/Table3[[#This Row],[Count]]</f>
        <v>0.5</v>
      </c>
      <c r="Q17" s="1">
        <f>COUNTIFS(Table2[Sub-Sector],Table3[[#This Row],[Sub-Sector]],Table2[% Away From 52W Low],"&gt;=10")/Table3[[#This Row],[Count]]</f>
        <v>1</v>
      </c>
      <c r="R17" s="1">
        <f>COUNTIFS(Table2[Sub-Sector],Table3[[#This Row],[Sub-Sector]],Table2[% Price above 20 EMA],"&gt;=0")/Table3[[#This Row],[Count]]</f>
        <v>1</v>
      </c>
      <c r="S17" s="1">
        <f>COUNTIFS(Table2[Sub-Sector],Table3[[#This Row],[Sub-Sector]],Table2[% Price above 50 EMA],"&gt;=0")/Table3[[#This Row],[Count]]</f>
        <v>1</v>
      </c>
      <c r="T17" s="1">
        <f>COUNTIFS(Table2[Sub-Sector],Table3[[#This Row],[Sub-Sector]],Table2[% Price above 200 EMA],"&gt;=0")/Table3[[#This Row],[Count]]</f>
        <v>1</v>
      </c>
      <c r="U17" s="1">
        <f>COUNTIFS(Table2[Sub-Sector],Table3[[#This Row],[Sub-Sector]],Table2[Rate of Change - Zone],"Positive")/Table3[[#This Row],[Count]]</f>
        <v>1</v>
      </c>
      <c r="V17" s="1">
        <f>COUNTIFS(Table2[Sub-Sector],Table3[[#This Row],[Sub-Sector]],Table2[Sharpe Ratio],"&gt;=0.10")/Table3[[#This Row],[Count]]</f>
        <v>0.5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310</v>
      </c>
      <c r="X17">
        <f>_xlfn.RANK.AVG(Table3[[#This Row],[Score]],Table3[Score],1)</f>
        <v>26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140</v>
      </c>
      <c r="Z17">
        <f>_xlfn.RANK.AVG(Table3[[#This Row],[Score 2 ]],Table3[[Score 2 ]],1)</f>
        <v>16</v>
      </c>
    </row>
    <row r="18" spans="1:26" x14ac:dyDescent="0.3">
      <c r="A18" t="s">
        <v>117</v>
      </c>
      <c r="B18">
        <f>COUNTIFS(Table2[Sub-Sector],Table3[[#This Row],[Sub-Sector]])</f>
        <v>24</v>
      </c>
      <c r="C18" s="1">
        <f>COUNTIFS(Table2[Sub-Sector],Table3[[#This Row],[Sub-Sector]],Table2[Uptrend],"Uptrend")/Table3[[#This Row],[Count]]</f>
        <v>0.75</v>
      </c>
      <c r="D18" s="1">
        <f>COUNTIFS(Table2[Sub-Sector],Table3[[#This Row],[Sub-Sector]],Table2[1W Return vs Nifty],"&gt;=5")/Table3[[#This Row],[Count]]</f>
        <v>4.1666666666666664E-2</v>
      </c>
      <c r="E18" s="1">
        <f>COUNTIFS(Table2[Sub-Sector],Table3[[#This Row],[Sub-Sector]],Table2[1M Return vs Nifty],"&gt;=5")/Table3[[#This Row],[Count]]</f>
        <v>0.29166666666666669</v>
      </c>
      <c r="F18" s="1">
        <f>COUNTIFS(Table2[Sub-Sector],Table3[[#This Row],[Sub-Sector]],Table2[6M Return vs Nifty],"&gt;=10")/Table3[[#This Row],[Count]]</f>
        <v>0.33333333333333331</v>
      </c>
      <c r="G18" s="1">
        <f>COUNTIFS(Table2[Sub-Sector],Table3[[#This Row],[Sub-Sector]],Table2[1Y Return vs Nifty],"&gt;=10")/Table3[[#This Row],[Count]]</f>
        <v>0.625</v>
      </c>
      <c r="H18" s="1">
        <f>COUNTIFS(Table2[Sub-Sector],Table3[[#This Row],[Sub-Sector]],Table2[RSI Exponential â€“ 14D],"&gt;=50")/Table3[[#This Row],[Count]]</f>
        <v>0.58333333333333337</v>
      </c>
      <c r="I18" s="1">
        <f>COUNTIFS(Table2[Sub-Sector],Table3[[#This Row],[Sub-Sector]],Table2[Relative Volume],"&gt;=1")/Table3[[#This Row],[Count]]</f>
        <v>0.58333333333333337</v>
      </c>
      <c r="J18" s="1">
        <f>COUNTIFS(Table2[Sub-Sector],Table3[[#This Row],[Sub-Sector]],Table2[% Away From Day Low],"&gt;=0.05")/Table3[[#This Row],[Count]]</f>
        <v>0.25</v>
      </c>
      <c r="K18" s="1">
        <f>COUNTIFS(Table2[Sub-Sector],Table3[[#This Row],[Sub-Sector]],Table2[% Away From Day High],"&lt;=0.05")/Table3[[#This Row],[Count]]</f>
        <v>1</v>
      </c>
      <c r="L18" s="1">
        <f>COUNTIFS(Table2[Sub-Sector],Table3[[#This Row],[Sub-Sector]],Table2[% Away From Current Week Low],"&gt;=0.05")/Table3[[#This Row],[Count]]</f>
        <v>0.29166666666666669</v>
      </c>
      <c r="M18" s="1">
        <f>COUNTIFS(Table2[Sub-Sector],Table3[[#This Row],[Sub-Sector]],Table2[% Away From Current Week High],"&lt;=0.05")/Table3[[#This Row],[Count]]</f>
        <v>0.58333333333333337</v>
      </c>
      <c r="N18" s="1">
        <f>COUNTIFS(Table2[Sub-Sector],Table3[[#This Row],[Sub-Sector]],Table2[% Away From Current Month Low],"&gt;=0.05")/Table3[[#This Row],[Count]]</f>
        <v>0.29166666666666669</v>
      </c>
      <c r="O18" s="1">
        <f>COUNTIFS(Table2[Sub-Sector],Table3[[#This Row],[Sub-Sector]],Table2[% Away From Current Month High],"&lt;=0.05")/Table3[[#This Row],[Count]]</f>
        <v>0.20833333333333334</v>
      </c>
      <c r="P18" s="1">
        <f>COUNTIFS(Table2[Sub-Sector],Table3[[#This Row],[Sub-Sector]],Table2[% Away From 52W High],"&lt;=10")/Table3[[#This Row],[Count]]</f>
        <v>0.20833333333333334</v>
      </c>
      <c r="Q18" s="1">
        <f>COUNTIFS(Table2[Sub-Sector],Table3[[#This Row],[Sub-Sector]],Table2[% Away From 52W Low],"&gt;=10")/Table3[[#This Row],[Count]]</f>
        <v>1</v>
      </c>
      <c r="R18" s="1">
        <f>COUNTIFS(Table2[Sub-Sector],Table3[[#This Row],[Sub-Sector]],Table2[% Price above 20 EMA],"&gt;=0")/Table3[[#This Row],[Count]]</f>
        <v>0.29166666666666669</v>
      </c>
      <c r="S18" s="1">
        <f>COUNTIFS(Table2[Sub-Sector],Table3[[#This Row],[Sub-Sector]],Table2[% Price above 50 EMA],"&gt;=0")/Table3[[#This Row],[Count]]</f>
        <v>0.45833333333333331</v>
      </c>
      <c r="T18" s="1">
        <f>COUNTIFS(Table2[Sub-Sector],Table3[[#This Row],[Sub-Sector]],Table2[% Price above 200 EMA],"&gt;=0")/Table3[[#This Row],[Count]]</f>
        <v>0.83333333333333337</v>
      </c>
      <c r="U18" s="1">
        <f>COUNTIFS(Table2[Sub-Sector],Table3[[#This Row],[Sub-Sector]],Table2[Rate of Change - Zone],"Positive")/Table3[[#This Row],[Count]]</f>
        <v>0.66666666666666663</v>
      </c>
      <c r="V18" s="1">
        <f>COUNTIFS(Table2[Sub-Sector],Table3[[#This Row],[Sub-Sector]],Table2[Sharpe Ratio],"&gt;=0.10")/Table3[[#This Row],[Count]]</f>
        <v>0.45833333333333331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223.5</v>
      </c>
      <c r="X18">
        <f>_xlfn.RANK.AVG(Table3[[#This Row],[Score]],Table3[Score],1)</f>
        <v>11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147.5</v>
      </c>
      <c r="Z18">
        <f>_xlfn.RANK.AVG(Table3[[#This Row],[Score 2 ]],Table3[[Score 2 ]],1)</f>
        <v>17</v>
      </c>
    </row>
    <row r="19" spans="1:26" x14ac:dyDescent="0.3">
      <c r="A19" t="s">
        <v>509</v>
      </c>
      <c r="B19">
        <f>COUNTIFS(Table2[Sub-Sector],Table3[[#This Row],[Sub-Sector]])</f>
        <v>4</v>
      </c>
      <c r="C19" s="1">
        <f>COUNTIFS(Table2[Sub-Sector],Table3[[#This Row],[Sub-Sector]],Table2[Uptrend],"Uptrend")/Table3[[#This Row],[Count]]</f>
        <v>0.5</v>
      </c>
      <c r="D19" s="1">
        <f>COUNTIFS(Table2[Sub-Sector],Table3[[#This Row],[Sub-Sector]],Table2[1W Return vs Nifty],"&gt;=5")/Table3[[#This Row],[Count]]</f>
        <v>0</v>
      </c>
      <c r="E19" s="1">
        <f>COUNTIFS(Table2[Sub-Sector],Table3[[#This Row],[Sub-Sector]],Table2[1M Return vs Nifty],"&gt;=5")/Table3[[#This Row],[Count]]</f>
        <v>0</v>
      </c>
      <c r="F19" s="1">
        <f>COUNTIFS(Table2[Sub-Sector],Table3[[#This Row],[Sub-Sector]],Table2[6M Return vs Nifty],"&gt;=10")/Table3[[#This Row],[Count]]</f>
        <v>0.75</v>
      </c>
      <c r="G19" s="1">
        <f>COUNTIFS(Table2[Sub-Sector],Table3[[#This Row],[Sub-Sector]],Table2[1Y Return vs Nifty],"&gt;=10")/Table3[[#This Row],[Count]]</f>
        <v>0.75</v>
      </c>
      <c r="H19" s="1">
        <f>COUNTIFS(Table2[Sub-Sector],Table3[[#This Row],[Sub-Sector]],Table2[RSI Exponential â€“ 14D],"&gt;=50")/Table3[[#This Row],[Count]]</f>
        <v>0.5</v>
      </c>
      <c r="I19" s="1">
        <f>COUNTIFS(Table2[Sub-Sector],Table3[[#This Row],[Sub-Sector]],Table2[Relative Volume],"&gt;=1")/Table3[[#This Row],[Count]]</f>
        <v>0.5</v>
      </c>
      <c r="J19" s="1">
        <f>COUNTIFS(Table2[Sub-Sector],Table3[[#This Row],[Sub-Sector]],Table2[% Away From Day Low],"&gt;=0.05")/Table3[[#This Row],[Count]]</f>
        <v>0</v>
      </c>
      <c r="K19" s="1">
        <f>COUNTIFS(Table2[Sub-Sector],Table3[[#This Row],[Sub-Sector]],Table2[% Away From Day High],"&lt;=0.05")/Table3[[#This Row],[Count]]</f>
        <v>1</v>
      </c>
      <c r="L19" s="1">
        <f>COUNTIFS(Table2[Sub-Sector],Table3[[#This Row],[Sub-Sector]],Table2[% Away From Current Week Low],"&gt;=0.05")/Table3[[#This Row],[Count]]</f>
        <v>0.25</v>
      </c>
      <c r="M19" s="1">
        <f>COUNTIFS(Table2[Sub-Sector],Table3[[#This Row],[Sub-Sector]],Table2[% Away From Current Week High],"&lt;=0.05")/Table3[[#This Row],[Count]]</f>
        <v>1</v>
      </c>
      <c r="N19" s="1">
        <f>COUNTIFS(Table2[Sub-Sector],Table3[[#This Row],[Sub-Sector]],Table2[% Away From Current Month Low],"&gt;=0.05")/Table3[[#This Row],[Count]]</f>
        <v>0.25</v>
      </c>
      <c r="O19" s="1">
        <f>COUNTIFS(Table2[Sub-Sector],Table3[[#This Row],[Sub-Sector]],Table2[% Away From Current Month High],"&lt;=0.05")/Table3[[#This Row],[Count]]</f>
        <v>0.25</v>
      </c>
      <c r="P19" s="1">
        <f>COUNTIFS(Table2[Sub-Sector],Table3[[#This Row],[Sub-Sector]],Table2[% Away From 52W High],"&lt;=10")/Table3[[#This Row],[Count]]</f>
        <v>0</v>
      </c>
      <c r="Q19" s="1">
        <f>COUNTIFS(Table2[Sub-Sector],Table3[[#This Row],[Sub-Sector]],Table2[% Away From 52W Low],"&gt;=10")/Table3[[#This Row],[Count]]</f>
        <v>1</v>
      </c>
      <c r="R19" s="1">
        <f>COUNTIFS(Table2[Sub-Sector],Table3[[#This Row],[Sub-Sector]],Table2[% Price above 20 EMA],"&gt;=0")/Table3[[#This Row],[Count]]</f>
        <v>0.25</v>
      </c>
      <c r="S19" s="1">
        <f>COUNTIFS(Table2[Sub-Sector],Table3[[#This Row],[Sub-Sector]],Table2[% Price above 50 EMA],"&gt;=0")/Table3[[#This Row],[Count]]</f>
        <v>0</v>
      </c>
      <c r="T19" s="1">
        <f>COUNTIFS(Table2[Sub-Sector],Table3[[#This Row],[Sub-Sector]],Table2[% Price above 200 EMA],"&gt;=0")/Table3[[#This Row],[Count]]</f>
        <v>1</v>
      </c>
      <c r="U19" s="1">
        <f>COUNTIFS(Table2[Sub-Sector],Table3[[#This Row],[Sub-Sector]],Table2[Rate of Change - Zone],"Positive")/Table3[[#This Row],[Count]]</f>
        <v>0.25</v>
      </c>
      <c r="V19" s="1">
        <f>COUNTIFS(Table2[Sub-Sector],Table3[[#This Row],[Sub-Sector]],Table2[Sharpe Ratio],"&gt;=0.10")/Table3[[#This Row],[Count]]</f>
        <v>0.5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373</v>
      </c>
      <c r="X19">
        <f>_xlfn.RANK.AVG(Table3[[#This Row],[Score]],Table3[Score],1)</f>
        <v>40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148.5</v>
      </c>
      <c r="Z19">
        <f>_xlfn.RANK.AVG(Table3[[#This Row],[Score 2 ]],Table3[[Score 2 ]],1)</f>
        <v>18</v>
      </c>
    </row>
    <row r="20" spans="1:26" x14ac:dyDescent="0.3">
      <c r="A20" t="s">
        <v>284</v>
      </c>
      <c r="B20">
        <f>COUNTIFS(Table2[Sub-Sector],Table3[[#This Row],[Sub-Sector]])</f>
        <v>14</v>
      </c>
      <c r="C20" s="1">
        <f>COUNTIFS(Table2[Sub-Sector],Table3[[#This Row],[Sub-Sector]],Table2[Uptrend],"Uptrend")/Table3[[#This Row],[Count]]</f>
        <v>0.8571428571428571</v>
      </c>
      <c r="D20" s="1">
        <f>COUNTIFS(Table2[Sub-Sector],Table3[[#This Row],[Sub-Sector]],Table2[1W Return vs Nifty],"&gt;=5")/Table3[[#This Row],[Count]]</f>
        <v>0.21428571428571427</v>
      </c>
      <c r="E20" s="1">
        <f>COUNTIFS(Table2[Sub-Sector],Table3[[#This Row],[Sub-Sector]],Table2[1M Return vs Nifty],"&gt;=5")/Table3[[#This Row],[Count]]</f>
        <v>0.2857142857142857</v>
      </c>
      <c r="F20" s="1">
        <f>COUNTIFS(Table2[Sub-Sector],Table3[[#This Row],[Sub-Sector]],Table2[6M Return vs Nifty],"&gt;=10")/Table3[[#This Row],[Count]]</f>
        <v>0.42857142857142855</v>
      </c>
      <c r="G20" s="1">
        <f>COUNTIFS(Table2[Sub-Sector],Table3[[#This Row],[Sub-Sector]],Table2[1Y Return vs Nifty],"&gt;=10")/Table3[[#This Row],[Count]]</f>
        <v>0.5</v>
      </c>
      <c r="H20" s="1">
        <f>COUNTIFS(Table2[Sub-Sector],Table3[[#This Row],[Sub-Sector]],Table2[RSI Exponential â€“ 14D],"&gt;=50")/Table3[[#This Row],[Count]]</f>
        <v>0.5</v>
      </c>
      <c r="I20" s="1">
        <f>COUNTIFS(Table2[Sub-Sector],Table3[[#This Row],[Sub-Sector]],Table2[Relative Volume],"&gt;=1")/Table3[[#This Row],[Count]]</f>
        <v>0.6428571428571429</v>
      </c>
      <c r="J20" s="1">
        <f>COUNTIFS(Table2[Sub-Sector],Table3[[#This Row],[Sub-Sector]],Table2[% Away From Day Low],"&gt;=0.05")/Table3[[#This Row],[Count]]</f>
        <v>0.14285714285714285</v>
      </c>
      <c r="K20" s="1">
        <f>COUNTIFS(Table2[Sub-Sector],Table3[[#This Row],[Sub-Sector]],Table2[% Away From Day High],"&lt;=0.05")/Table3[[#This Row],[Count]]</f>
        <v>1</v>
      </c>
      <c r="L20" s="1">
        <f>COUNTIFS(Table2[Sub-Sector],Table3[[#This Row],[Sub-Sector]],Table2[% Away From Current Week Low],"&gt;=0.05")/Table3[[#This Row],[Count]]</f>
        <v>0.2857142857142857</v>
      </c>
      <c r="M20" s="1">
        <f>COUNTIFS(Table2[Sub-Sector],Table3[[#This Row],[Sub-Sector]],Table2[% Away From Current Week High],"&lt;=0.05")/Table3[[#This Row],[Count]]</f>
        <v>0.9285714285714286</v>
      </c>
      <c r="N20" s="1">
        <f>COUNTIFS(Table2[Sub-Sector],Table3[[#This Row],[Sub-Sector]],Table2[% Away From Current Month Low],"&gt;=0.05")/Table3[[#This Row],[Count]]</f>
        <v>0.35714285714285715</v>
      </c>
      <c r="O20" s="1">
        <f>COUNTIFS(Table2[Sub-Sector],Table3[[#This Row],[Sub-Sector]],Table2[% Away From Current Month High],"&lt;=0.05")/Table3[[#This Row],[Count]]</f>
        <v>0.8571428571428571</v>
      </c>
      <c r="P20" s="1">
        <f>COUNTIFS(Table2[Sub-Sector],Table3[[#This Row],[Sub-Sector]],Table2[% Away From 52W High],"&lt;=10")/Table3[[#This Row],[Count]]</f>
        <v>0.5714285714285714</v>
      </c>
      <c r="Q20" s="1">
        <f>COUNTIFS(Table2[Sub-Sector],Table3[[#This Row],[Sub-Sector]],Table2[% Away From 52W Low],"&gt;=10")/Table3[[#This Row],[Count]]</f>
        <v>1</v>
      </c>
      <c r="R20" s="1">
        <f>COUNTIFS(Table2[Sub-Sector],Table3[[#This Row],[Sub-Sector]],Table2[% Price above 20 EMA],"&gt;=0")/Table3[[#This Row],[Count]]</f>
        <v>0.7142857142857143</v>
      </c>
      <c r="S20" s="1">
        <f>COUNTIFS(Table2[Sub-Sector],Table3[[#This Row],[Sub-Sector]],Table2[% Price above 50 EMA],"&gt;=0")/Table3[[#This Row],[Count]]</f>
        <v>0.8571428571428571</v>
      </c>
      <c r="T20" s="1">
        <f>COUNTIFS(Table2[Sub-Sector],Table3[[#This Row],[Sub-Sector]],Table2[% Price above 200 EMA],"&gt;=0")/Table3[[#This Row],[Count]]</f>
        <v>0.9285714285714286</v>
      </c>
      <c r="U20" s="1">
        <f>COUNTIFS(Table2[Sub-Sector],Table3[[#This Row],[Sub-Sector]],Table2[Rate of Change - Zone],"Positive")/Table3[[#This Row],[Count]]</f>
        <v>0.6428571428571429</v>
      </c>
      <c r="V20" s="1">
        <f>COUNTIFS(Table2[Sub-Sector],Table3[[#This Row],[Sub-Sector]],Table2[Sharpe Ratio],"&gt;=0.10")/Table3[[#This Row],[Count]]</f>
        <v>0.35714285714285715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206.5</v>
      </c>
      <c r="X20">
        <f>_xlfn.RANK.AVG(Table3[[#This Row],[Score]],Table3[Score],1)</f>
        <v>7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152</v>
      </c>
      <c r="Z20">
        <f>_xlfn.RANK.AVG(Table3[[#This Row],[Score 2 ]],Table3[[Score 2 ]],1)</f>
        <v>19</v>
      </c>
    </row>
    <row r="21" spans="1:26" x14ac:dyDescent="0.3">
      <c r="A21" t="s">
        <v>422</v>
      </c>
      <c r="B21">
        <f>COUNTIFS(Table2[Sub-Sector],Table3[[#This Row],[Sub-Sector]])</f>
        <v>4</v>
      </c>
      <c r="C21" s="1">
        <f>COUNTIFS(Table2[Sub-Sector],Table3[[#This Row],[Sub-Sector]],Table2[Uptrend],"Uptrend")/Table3[[#This Row],[Count]]</f>
        <v>1</v>
      </c>
      <c r="D21" s="1">
        <f>COUNTIFS(Table2[Sub-Sector],Table3[[#This Row],[Sub-Sector]],Table2[1W Return vs Nifty],"&gt;=5")/Table3[[#This Row],[Count]]</f>
        <v>0.25</v>
      </c>
      <c r="E21" s="1">
        <f>COUNTIFS(Table2[Sub-Sector],Table3[[#This Row],[Sub-Sector]],Table2[1M Return vs Nifty],"&gt;=5")/Table3[[#This Row],[Count]]</f>
        <v>0.5</v>
      </c>
      <c r="F21" s="1">
        <f>COUNTIFS(Table2[Sub-Sector],Table3[[#This Row],[Sub-Sector]],Table2[6M Return vs Nifty],"&gt;=10")/Table3[[#This Row],[Count]]</f>
        <v>0.75</v>
      </c>
      <c r="G21" s="1">
        <f>COUNTIFS(Table2[Sub-Sector],Table3[[#This Row],[Sub-Sector]],Table2[1Y Return vs Nifty],"&gt;=10")/Table3[[#This Row],[Count]]</f>
        <v>0.75</v>
      </c>
      <c r="H21" s="1">
        <f>COUNTIFS(Table2[Sub-Sector],Table3[[#This Row],[Sub-Sector]],Table2[RSI Exponential â€“ 14D],"&gt;=50")/Table3[[#This Row],[Count]]</f>
        <v>0.5</v>
      </c>
      <c r="I21" s="1">
        <f>COUNTIFS(Table2[Sub-Sector],Table3[[#This Row],[Sub-Sector]],Table2[Relative Volume],"&gt;=1")/Table3[[#This Row],[Count]]</f>
        <v>0.25</v>
      </c>
      <c r="J21" s="1">
        <f>COUNTIFS(Table2[Sub-Sector],Table3[[#This Row],[Sub-Sector]],Table2[% Away From Day Low],"&gt;=0.05")/Table3[[#This Row],[Count]]</f>
        <v>0.25</v>
      </c>
      <c r="K21" s="1">
        <f>COUNTIFS(Table2[Sub-Sector],Table3[[#This Row],[Sub-Sector]],Table2[% Away From Day High],"&lt;=0.05")/Table3[[#This Row],[Count]]</f>
        <v>1</v>
      </c>
      <c r="L21" s="1">
        <f>COUNTIFS(Table2[Sub-Sector],Table3[[#This Row],[Sub-Sector]],Table2[% Away From Current Week Low],"&gt;=0.05")/Table3[[#This Row],[Count]]</f>
        <v>0.5</v>
      </c>
      <c r="M21" s="1">
        <f>COUNTIFS(Table2[Sub-Sector],Table3[[#This Row],[Sub-Sector]],Table2[% Away From Current Week High],"&lt;=0.05")/Table3[[#This Row],[Count]]</f>
        <v>0.75</v>
      </c>
      <c r="N21" s="1">
        <f>COUNTIFS(Table2[Sub-Sector],Table3[[#This Row],[Sub-Sector]],Table2[% Away From Current Month Low],"&gt;=0.05")/Table3[[#This Row],[Count]]</f>
        <v>0.5</v>
      </c>
      <c r="O21" s="1">
        <f>COUNTIFS(Table2[Sub-Sector],Table3[[#This Row],[Sub-Sector]],Table2[% Away From Current Month High],"&lt;=0.05")/Table3[[#This Row],[Count]]</f>
        <v>0.75</v>
      </c>
      <c r="P21" s="1">
        <f>COUNTIFS(Table2[Sub-Sector],Table3[[#This Row],[Sub-Sector]],Table2[% Away From 52W High],"&lt;=10")/Table3[[#This Row],[Count]]</f>
        <v>0.5</v>
      </c>
      <c r="Q21" s="1">
        <f>COUNTIFS(Table2[Sub-Sector],Table3[[#This Row],[Sub-Sector]],Table2[% Away From 52W Low],"&gt;=10")/Table3[[#This Row],[Count]]</f>
        <v>1</v>
      </c>
      <c r="R21" s="1">
        <f>COUNTIFS(Table2[Sub-Sector],Table3[[#This Row],[Sub-Sector]],Table2[% Price above 20 EMA],"&gt;=0")/Table3[[#This Row],[Count]]</f>
        <v>0.5</v>
      </c>
      <c r="S21" s="1">
        <f>COUNTIFS(Table2[Sub-Sector],Table3[[#This Row],[Sub-Sector]],Table2[% Price above 50 EMA],"&gt;=0")/Table3[[#This Row],[Count]]</f>
        <v>0.5</v>
      </c>
      <c r="T21" s="1">
        <f>COUNTIFS(Table2[Sub-Sector],Table3[[#This Row],[Sub-Sector]],Table2[% Price above 200 EMA],"&gt;=0")/Table3[[#This Row],[Count]]</f>
        <v>1</v>
      </c>
      <c r="U21" s="1">
        <f>COUNTIFS(Table2[Sub-Sector],Table3[[#This Row],[Sub-Sector]],Table2[Rate of Change - Zone],"Positive")/Table3[[#This Row],[Count]]</f>
        <v>0.5</v>
      </c>
      <c r="V21" s="1">
        <f>COUNTIFS(Table2[Sub-Sector],Table3[[#This Row],[Sub-Sector]],Table2[Sharpe Ratio],"&gt;=0.10")/Table3[[#This Row],[Count]]</f>
        <v>0.5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177</v>
      </c>
      <c r="X21">
        <f>_xlfn.RANK.AVG(Table3[[#This Row],[Score]],Table3[Score],1)</f>
        <v>4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153</v>
      </c>
      <c r="Z21">
        <f>_xlfn.RANK.AVG(Table3[[#This Row],[Score 2 ]],Table3[[Score 2 ]],1)</f>
        <v>20.5</v>
      </c>
    </row>
    <row r="22" spans="1:26" x14ac:dyDescent="0.3">
      <c r="A22" t="s">
        <v>439</v>
      </c>
      <c r="B22">
        <f>COUNTIFS(Table2[Sub-Sector],Table3[[#This Row],[Sub-Sector]])</f>
        <v>4</v>
      </c>
      <c r="C22" s="1">
        <f>COUNTIFS(Table2[Sub-Sector],Table3[[#This Row],[Sub-Sector]],Table2[Uptrend],"Uptrend")/Table3[[#This Row],[Count]]</f>
        <v>0</v>
      </c>
      <c r="D22" s="1">
        <f>COUNTIFS(Table2[Sub-Sector],Table3[[#This Row],[Sub-Sector]],Table2[1W Return vs Nifty],"&gt;=5")/Table3[[#This Row],[Count]]</f>
        <v>0</v>
      </c>
      <c r="E22" s="1">
        <f>COUNTIFS(Table2[Sub-Sector],Table3[[#This Row],[Sub-Sector]],Table2[1M Return vs Nifty],"&gt;=5")/Table3[[#This Row],[Count]]</f>
        <v>0</v>
      </c>
      <c r="F22" s="1">
        <f>COUNTIFS(Table2[Sub-Sector],Table3[[#This Row],[Sub-Sector]],Table2[6M Return vs Nifty],"&gt;=10")/Table3[[#This Row],[Count]]</f>
        <v>0.75</v>
      </c>
      <c r="G22" s="1">
        <f>COUNTIFS(Table2[Sub-Sector],Table3[[#This Row],[Sub-Sector]],Table2[1Y Return vs Nifty],"&gt;=10")/Table3[[#This Row],[Count]]</f>
        <v>0.75</v>
      </c>
      <c r="H22" s="1">
        <f>COUNTIFS(Table2[Sub-Sector],Table3[[#This Row],[Sub-Sector]],Table2[RSI Exponential â€“ 14D],"&gt;=50")/Table3[[#This Row],[Count]]</f>
        <v>0.5</v>
      </c>
      <c r="I22" s="1">
        <f>COUNTIFS(Table2[Sub-Sector],Table3[[#This Row],[Sub-Sector]],Table2[Relative Volume],"&gt;=1")/Table3[[#This Row],[Count]]</f>
        <v>0.25</v>
      </c>
      <c r="J22" s="1">
        <f>COUNTIFS(Table2[Sub-Sector],Table3[[#This Row],[Sub-Sector]],Table2[% Away From Day Low],"&gt;=0.05")/Table3[[#This Row],[Count]]</f>
        <v>0.5</v>
      </c>
      <c r="K22" s="1">
        <f>COUNTIFS(Table2[Sub-Sector],Table3[[#This Row],[Sub-Sector]],Table2[% Away From Day High],"&lt;=0.05")/Table3[[#This Row],[Count]]</f>
        <v>1</v>
      </c>
      <c r="L22" s="1">
        <f>COUNTIFS(Table2[Sub-Sector],Table3[[#This Row],[Sub-Sector]],Table2[% Away From Current Week Low],"&gt;=0.05")/Table3[[#This Row],[Count]]</f>
        <v>0.5</v>
      </c>
      <c r="M22" s="1">
        <f>COUNTIFS(Table2[Sub-Sector],Table3[[#This Row],[Sub-Sector]],Table2[% Away From Current Week High],"&lt;=0.05")/Table3[[#This Row],[Count]]</f>
        <v>0.75</v>
      </c>
      <c r="N22" s="1">
        <f>COUNTIFS(Table2[Sub-Sector],Table3[[#This Row],[Sub-Sector]],Table2[% Away From Current Month Low],"&gt;=0.05")/Table3[[#This Row],[Count]]</f>
        <v>0.5</v>
      </c>
      <c r="O22" s="1">
        <f>COUNTIFS(Table2[Sub-Sector],Table3[[#This Row],[Sub-Sector]],Table2[% Away From Current Month High],"&lt;=0.05")/Table3[[#This Row],[Count]]</f>
        <v>0.5</v>
      </c>
      <c r="P22" s="1">
        <f>COUNTIFS(Table2[Sub-Sector],Table3[[#This Row],[Sub-Sector]],Table2[% Away From 52W High],"&lt;=10")/Table3[[#This Row],[Count]]</f>
        <v>0.25</v>
      </c>
      <c r="Q22" s="1">
        <f>COUNTIFS(Table2[Sub-Sector],Table3[[#This Row],[Sub-Sector]],Table2[% Away From 52W Low],"&gt;=10")/Table3[[#This Row],[Count]]</f>
        <v>1</v>
      </c>
      <c r="R22" s="1">
        <f>COUNTIFS(Table2[Sub-Sector],Table3[[#This Row],[Sub-Sector]],Table2[% Price above 20 EMA],"&gt;=0")/Table3[[#This Row],[Count]]</f>
        <v>0.5</v>
      </c>
      <c r="S22" s="1">
        <f>COUNTIFS(Table2[Sub-Sector],Table3[[#This Row],[Sub-Sector]],Table2[% Price above 50 EMA],"&gt;=0")/Table3[[#This Row],[Count]]</f>
        <v>0.5</v>
      </c>
      <c r="T22" s="1">
        <f>COUNTIFS(Table2[Sub-Sector],Table3[[#This Row],[Sub-Sector]],Table2[% Price above 200 EMA],"&gt;=0")/Table3[[#This Row],[Count]]</f>
        <v>0.75</v>
      </c>
      <c r="U22" s="1">
        <f>COUNTIFS(Table2[Sub-Sector],Table3[[#This Row],[Sub-Sector]],Table2[Rate of Change - Zone],"Positive")/Table3[[#This Row],[Count]]</f>
        <v>0.5</v>
      </c>
      <c r="V22" s="1">
        <f>COUNTIFS(Table2[Sub-Sector],Table3[[#This Row],[Sub-Sector]],Table2[Sharpe Ratio],"&gt;=0.10")/Table3[[#This Row],[Count]]</f>
        <v>0.5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420</v>
      </c>
      <c r="X22">
        <f>_xlfn.RANK.AVG(Table3[[#This Row],[Score]],Table3[Score],1)</f>
        <v>57.5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153</v>
      </c>
      <c r="Z22">
        <f>_xlfn.RANK.AVG(Table3[[#This Row],[Score 2 ]],Table3[[Score 2 ]],1)</f>
        <v>20.5</v>
      </c>
    </row>
    <row r="23" spans="1:26" x14ac:dyDescent="0.3">
      <c r="A23" t="s">
        <v>217</v>
      </c>
      <c r="B23">
        <f>COUNTIFS(Table2[Sub-Sector],Table3[[#This Row],[Sub-Sector]])</f>
        <v>8</v>
      </c>
      <c r="C23" s="1">
        <f>COUNTIFS(Table2[Sub-Sector],Table3[[#This Row],[Sub-Sector]],Table2[Uptrend],"Uptrend")/Table3[[#This Row],[Count]]</f>
        <v>0.75</v>
      </c>
      <c r="D23" s="1">
        <f>COUNTIFS(Table2[Sub-Sector],Table3[[#This Row],[Sub-Sector]],Table2[1W Return vs Nifty],"&gt;=5")/Table3[[#This Row],[Count]]</f>
        <v>0</v>
      </c>
      <c r="E23" s="1">
        <f>COUNTIFS(Table2[Sub-Sector],Table3[[#This Row],[Sub-Sector]],Table2[1M Return vs Nifty],"&gt;=5")/Table3[[#This Row],[Count]]</f>
        <v>0.375</v>
      </c>
      <c r="F23" s="1">
        <f>COUNTIFS(Table2[Sub-Sector],Table3[[#This Row],[Sub-Sector]],Table2[6M Return vs Nifty],"&gt;=10")/Table3[[#This Row],[Count]]</f>
        <v>0.625</v>
      </c>
      <c r="G23" s="1">
        <f>COUNTIFS(Table2[Sub-Sector],Table3[[#This Row],[Sub-Sector]],Table2[1Y Return vs Nifty],"&gt;=10")/Table3[[#This Row],[Count]]</f>
        <v>0.875</v>
      </c>
      <c r="H23" s="1">
        <f>COUNTIFS(Table2[Sub-Sector],Table3[[#This Row],[Sub-Sector]],Table2[RSI Exponential â€“ 14D],"&gt;=50")/Table3[[#This Row],[Count]]</f>
        <v>0.375</v>
      </c>
      <c r="I23" s="1">
        <f>COUNTIFS(Table2[Sub-Sector],Table3[[#This Row],[Sub-Sector]],Table2[Relative Volume],"&gt;=1")/Table3[[#This Row],[Count]]</f>
        <v>0.5</v>
      </c>
      <c r="J23" s="1">
        <f>COUNTIFS(Table2[Sub-Sector],Table3[[#This Row],[Sub-Sector]],Table2[% Away From Day Low],"&gt;=0.05")/Table3[[#This Row],[Count]]</f>
        <v>0.375</v>
      </c>
      <c r="K23" s="1">
        <f>COUNTIFS(Table2[Sub-Sector],Table3[[#This Row],[Sub-Sector]],Table2[% Away From Day High],"&lt;=0.05")/Table3[[#This Row],[Count]]</f>
        <v>1</v>
      </c>
      <c r="L23" s="1">
        <f>COUNTIFS(Table2[Sub-Sector],Table3[[#This Row],[Sub-Sector]],Table2[% Away From Current Week Low],"&gt;=0.05")/Table3[[#This Row],[Count]]</f>
        <v>0.5</v>
      </c>
      <c r="M23" s="1">
        <f>COUNTIFS(Table2[Sub-Sector],Table3[[#This Row],[Sub-Sector]],Table2[% Away From Current Week High],"&lt;=0.05")/Table3[[#This Row],[Count]]</f>
        <v>1</v>
      </c>
      <c r="N23" s="1">
        <f>COUNTIFS(Table2[Sub-Sector],Table3[[#This Row],[Sub-Sector]],Table2[% Away From Current Month Low],"&gt;=0.05")/Table3[[#This Row],[Count]]</f>
        <v>0.75</v>
      </c>
      <c r="O23" s="1">
        <f>COUNTIFS(Table2[Sub-Sector],Table3[[#This Row],[Sub-Sector]],Table2[% Away From Current Month High],"&lt;=0.05")/Table3[[#This Row],[Count]]</f>
        <v>0.5</v>
      </c>
      <c r="P23" s="1">
        <f>COUNTIFS(Table2[Sub-Sector],Table3[[#This Row],[Sub-Sector]],Table2[% Away From 52W High],"&lt;=10")/Table3[[#This Row],[Count]]</f>
        <v>0.25</v>
      </c>
      <c r="Q23" s="1">
        <f>COUNTIFS(Table2[Sub-Sector],Table3[[#This Row],[Sub-Sector]],Table2[% Away From 52W Low],"&gt;=10")/Table3[[#This Row],[Count]]</f>
        <v>1</v>
      </c>
      <c r="R23" s="1">
        <f>COUNTIFS(Table2[Sub-Sector],Table3[[#This Row],[Sub-Sector]],Table2[% Price above 20 EMA],"&gt;=0")/Table3[[#This Row],[Count]]</f>
        <v>0.625</v>
      </c>
      <c r="S23" s="1">
        <f>COUNTIFS(Table2[Sub-Sector],Table3[[#This Row],[Sub-Sector]],Table2[% Price above 50 EMA],"&gt;=0")/Table3[[#This Row],[Count]]</f>
        <v>0.875</v>
      </c>
      <c r="T23" s="1">
        <f>COUNTIFS(Table2[Sub-Sector],Table3[[#This Row],[Sub-Sector]],Table2[% Price above 200 EMA],"&gt;=0")/Table3[[#This Row],[Count]]</f>
        <v>1</v>
      </c>
      <c r="U23" s="1">
        <f>COUNTIFS(Table2[Sub-Sector],Table3[[#This Row],[Sub-Sector]],Table2[Rate of Change - Zone],"Positive")/Table3[[#This Row],[Count]]</f>
        <v>0.25</v>
      </c>
      <c r="V23" s="1">
        <f>COUNTIFS(Table2[Sub-Sector],Table3[[#This Row],[Sub-Sector]],Table2[Sharpe Ratio],"&gt;=0.10")/Table3[[#This Row],[Count]]</f>
        <v>0.375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273.5</v>
      </c>
      <c r="X23">
        <f>_xlfn.RANK.AVG(Table3[[#This Row],[Score]],Table3[Score],1)</f>
        <v>15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155.5</v>
      </c>
      <c r="Z23">
        <f>_xlfn.RANK.AVG(Table3[[#This Row],[Score 2 ]],Table3[[Score 2 ]],1)</f>
        <v>22</v>
      </c>
    </row>
    <row r="24" spans="1:26" x14ac:dyDescent="0.3">
      <c r="A24" t="s">
        <v>995</v>
      </c>
      <c r="B24">
        <f>COUNTIFS(Table2[Sub-Sector],Table3[[#This Row],[Sub-Sector]])</f>
        <v>2</v>
      </c>
      <c r="C24" s="1">
        <f>COUNTIFS(Table2[Sub-Sector],Table3[[#This Row],[Sub-Sector]],Table2[Uptrend],"Uptrend")/Table3[[#This Row],[Count]]</f>
        <v>0.5</v>
      </c>
      <c r="D24" s="1">
        <f>COUNTIFS(Table2[Sub-Sector],Table3[[#This Row],[Sub-Sector]],Table2[1W Return vs Nifty],"&gt;=5")/Table3[[#This Row],[Count]]</f>
        <v>0</v>
      </c>
      <c r="E24" s="1">
        <f>COUNTIFS(Table2[Sub-Sector],Table3[[#This Row],[Sub-Sector]],Table2[1M Return vs Nifty],"&gt;=5")/Table3[[#This Row],[Count]]</f>
        <v>0.5</v>
      </c>
      <c r="F24" s="1">
        <f>COUNTIFS(Table2[Sub-Sector],Table3[[#This Row],[Sub-Sector]],Table2[6M Return vs Nifty],"&gt;=10")/Table3[[#This Row],[Count]]</f>
        <v>0.5</v>
      </c>
      <c r="G24" s="1">
        <f>COUNTIFS(Table2[Sub-Sector],Table3[[#This Row],[Sub-Sector]],Table2[1Y Return vs Nifty],"&gt;=10")/Table3[[#This Row],[Count]]</f>
        <v>0.5</v>
      </c>
      <c r="H24" s="1">
        <f>COUNTIFS(Table2[Sub-Sector],Table3[[#This Row],[Sub-Sector]],Table2[RSI Exponential â€“ 14D],"&gt;=50")/Table3[[#This Row],[Count]]</f>
        <v>0</v>
      </c>
      <c r="I24" s="1">
        <f>COUNTIFS(Table2[Sub-Sector],Table3[[#This Row],[Sub-Sector]],Table2[Relative Volume],"&gt;=1")/Table3[[#This Row],[Count]]</f>
        <v>0.5</v>
      </c>
      <c r="J24" s="1">
        <f>COUNTIFS(Table2[Sub-Sector],Table3[[#This Row],[Sub-Sector]],Table2[% Away From Day Low],"&gt;=0.05")/Table3[[#This Row],[Count]]</f>
        <v>0.5</v>
      </c>
      <c r="K24" s="1">
        <f>COUNTIFS(Table2[Sub-Sector],Table3[[#This Row],[Sub-Sector]],Table2[% Away From Day High],"&lt;=0.05")/Table3[[#This Row],[Count]]</f>
        <v>1</v>
      </c>
      <c r="L24" s="1">
        <f>COUNTIFS(Table2[Sub-Sector],Table3[[#This Row],[Sub-Sector]],Table2[% Away From Current Week Low],"&gt;=0.05")/Table3[[#This Row],[Count]]</f>
        <v>0.5</v>
      </c>
      <c r="M24" s="1">
        <f>COUNTIFS(Table2[Sub-Sector],Table3[[#This Row],[Sub-Sector]],Table2[% Away From Current Week High],"&lt;=0.05")/Table3[[#This Row],[Count]]</f>
        <v>0.5</v>
      </c>
      <c r="N24" s="1">
        <f>COUNTIFS(Table2[Sub-Sector],Table3[[#This Row],[Sub-Sector]],Table2[% Away From Current Month Low],"&gt;=0.05")/Table3[[#This Row],[Count]]</f>
        <v>0.5</v>
      </c>
      <c r="O24" s="1">
        <f>COUNTIFS(Table2[Sub-Sector],Table3[[#This Row],[Sub-Sector]],Table2[% Away From Current Month High],"&lt;=0.05")/Table3[[#This Row],[Count]]</f>
        <v>0.5</v>
      </c>
      <c r="P24" s="1">
        <f>COUNTIFS(Table2[Sub-Sector],Table3[[#This Row],[Sub-Sector]],Table2[% Away From 52W High],"&lt;=10")/Table3[[#This Row],[Count]]</f>
        <v>0</v>
      </c>
      <c r="Q24" s="1">
        <f>COUNTIFS(Table2[Sub-Sector],Table3[[#This Row],[Sub-Sector]],Table2[% Away From 52W Low],"&gt;=10")/Table3[[#This Row],[Count]]</f>
        <v>1</v>
      </c>
      <c r="R24" s="1">
        <f>COUNTIFS(Table2[Sub-Sector],Table3[[#This Row],[Sub-Sector]],Table2[% Price above 20 EMA],"&gt;=0")/Table3[[#This Row],[Count]]</f>
        <v>0</v>
      </c>
      <c r="S24" s="1">
        <f>COUNTIFS(Table2[Sub-Sector],Table3[[#This Row],[Sub-Sector]],Table2[% Price above 50 EMA],"&gt;=0")/Table3[[#This Row],[Count]]</f>
        <v>0.5</v>
      </c>
      <c r="T24" s="1">
        <f>COUNTIFS(Table2[Sub-Sector],Table3[[#This Row],[Sub-Sector]],Table2[% Price above 200 EMA],"&gt;=0")/Table3[[#This Row],[Count]]</f>
        <v>0.5</v>
      </c>
      <c r="U24" s="1">
        <f>COUNTIFS(Table2[Sub-Sector],Table3[[#This Row],[Sub-Sector]],Table2[Rate of Change - Zone],"Positive")/Table3[[#This Row],[Count]]</f>
        <v>0.5</v>
      </c>
      <c r="V24" s="1">
        <f>COUNTIFS(Table2[Sub-Sector],Table3[[#This Row],[Sub-Sector]],Table2[Sharpe Ratio],"&gt;=0.10")/Table3[[#This Row],[Count]]</f>
        <v>0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307</v>
      </c>
      <c r="X24">
        <f>_xlfn.RANK.AVG(Table3[[#This Row],[Score]],Table3[Score],1)</f>
        <v>24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161.5</v>
      </c>
      <c r="Z24">
        <f>_xlfn.RANK.AVG(Table3[[#This Row],[Score 2 ]],Table3[[Score 2 ]],1)</f>
        <v>24</v>
      </c>
    </row>
    <row r="25" spans="1:26" x14ac:dyDescent="0.3">
      <c r="A25" t="s">
        <v>1111</v>
      </c>
      <c r="B25">
        <f>COUNTIFS(Table2[Sub-Sector],Table3[[#This Row],[Sub-Sector]])</f>
        <v>2</v>
      </c>
      <c r="C25" s="1">
        <f>COUNTIFS(Table2[Sub-Sector],Table3[[#This Row],[Sub-Sector]],Table2[Uptrend],"Uptrend")/Table3[[#This Row],[Count]]</f>
        <v>0.5</v>
      </c>
      <c r="D25" s="1">
        <f>COUNTIFS(Table2[Sub-Sector],Table3[[#This Row],[Sub-Sector]],Table2[1W Return vs Nifty],"&gt;=5")/Table3[[#This Row],[Count]]</f>
        <v>0</v>
      </c>
      <c r="E25" s="1">
        <f>COUNTIFS(Table2[Sub-Sector],Table3[[#This Row],[Sub-Sector]],Table2[1M Return vs Nifty],"&gt;=5")/Table3[[#This Row],[Count]]</f>
        <v>0.5</v>
      </c>
      <c r="F25" s="1">
        <f>COUNTIFS(Table2[Sub-Sector],Table3[[#This Row],[Sub-Sector]],Table2[6M Return vs Nifty],"&gt;=10")/Table3[[#This Row],[Count]]</f>
        <v>0.5</v>
      </c>
      <c r="G25" s="1">
        <f>COUNTIFS(Table2[Sub-Sector],Table3[[#This Row],[Sub-Sector]],Table2[1Y Return vs Nifty],"&gt;=10")/Table3[[#This Row],[Count]]</f>
        <v>0.5</v>
      </c>
      <c r="H25" s="1">
        <f>COUNTIFS(Table2[Sub-Sector],Table3[[#This Row],[Sub-Sector]],Table2[RSI Exponential â€“ 14D],"&gt;=50")/Table3[[#This Row],[Count]]</f>
        <v>0.5</v>
      </c>
      <c r="I25" s="1">
        <f>COUNTIFS(Table2[Sub-Sector],Table3[[#This Row],[Sub-Sector]],Table2[Relative Volume],"&gt;=1")/Table3[[#This Row],[Count]]</f>
        <v>0.5</v>
      </c>
      <c r="J25" s="1">
        <f>COUNTIFS(Table2[Sub-Sector],Table3[[#This Row],[Sub-Sector]],Table2[% Away From Day Low],"&gt;=0.05")/Table3[[#This Row],[Count]]</f>
        <v>0.5</v>
      </c>
      <c r="K25" s="1">
        <f>COUNTIFS(Table2[Sub-Sector],Table3[[#This Row],[Sub-Sector]],Table2[% Away From Day High],"&lt;=0.05")/Table3[[#This Row],[Count]]</f>
        <v>1</v>
      </c>
      <c r="L25" s="1">
        <f>COUNTIFS(Table2[Sub-Sector],Table3[[#This Row],[Sub-Sector]],Table2[% Away From Current Week Low],"&gt;=0.05")/Table3[[#This Row],[Count]]</f>
        <v>0.5</v>
      </c>
      <c r="M25" s="1">
        <f>COUNTIFS(Table2[Sub-Sector],Table3[[#This Row],[Sub-Sector]],Table2[% Away From Current Week High],"&lt;=0.05")/Table3[[#This Row],[Count]]</f>
        <v>0.5</v>
      </c>
      <c r="N25" s="1">
        <f>COUNTIFS(Table2[Sub-Sector],Table3[[#This Row],[Sub-Sector]],Table2[% Away From Current Month Low],"&gt;=0.05")/Table3[[#This Row],[Count]]</f>
        <v>0.5</v>
      </c>
      <c r="O25" s="1">
        <f>COUNTIFS(Table2[Sub-Sector],Table3[[#This Row],[Sub-Sector]],Table2[% Away From Current Month High],"&lt;=0.05")/Table3[[#This Row],[Count]]</f>
        <v>0</v>
      </c>
      <c r="P25" s="1">
        <f>COUNTIFS(Table2[Sub-Sector],Table3[[#This Row],[Sub-Sector]],Table2[% Away From 52W High],"&lt;=10")/Table3[[#This Row],[Count]]</f>
        <v>0.5</v>
      </c>
      <c r="Q25" s="1">
        <f>COUNTIFS(Table2[Sub-Sector],Table3[[#This Row],[Sub-Sector]],Table2[% Away From 52W Low],"&gt;=10")/Table3[[#This Row],[Count]]</f>
        <v>1</v>
      </c>
      <c r="R25" s="1">
        <f>COUNTIFS(Table2[Sub-Sector],Table3[[#This Row],[Sub-Sector]],Table2[% Price above 20 EMA],"&gt;=0")/Table3[[#This Row],[Count]]</f>
        <v>0.5</v>
      </c>
      <c r="S25" s="1">
        <f>COUNTIFS(Table2[Sub-Sector],Table3[[#This Row],[Sub-Sector]],Table2[% Price above 50 EMA],"&gt;=0")/Table3[[#This Row],[Count]]</f>
        <v>0.5</v>
      </c>
      <c r="T25" s="1">
        <f>COUNTIFS(Table2[Sub-Sector],Table3[[#This Row],[Sub-Sector]],Table2[% Price above 200 EMA],"&gt;=0")/Table3[[#This Row],[Count]]</f>
        <v>0.5</v>
      </c>
      <c r="U25" s="1">
        <f>COUNTIFS(Table2[Sub-Sector],Table3[[#This Row],[Sub-Sector]],Table2[Rate of Change - Zone],"Positive")/Table3[[#This Row],[Count]]</f>
        <v>0.5</v>
      </c>
      <c r="V25" s="1">
        <f>COUNTIFS(Table2[Sub-Sector],Table3[[#This Row],[Sub-Sector]],Table2[Sharpe Ratio],"&gt;=0.10")/Table3[[#This Row],[Count]]</f>
        <v>0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307</v>
      </c>
      <c r="X25">
        <f>_xlfn.RANK.AVG(Table3[[#This Row],[Score]],Table3[Score],1)</f>
        <v>24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161.5</v>
      </c>
      <c r="Z25">
        <f>_xlfn.RANK.AVG(Table3[[#This Row],[Score 2 ]],Table3[[Score 2 ]],1)</f>
        <v>24</v>
      </c>
    </row>
    <row r="26" spans="1:26" x14ac:dyDescent="0.3">
      <c r="A26" t="s">
        <v>1000</v>
      </c>
      <c r="B26">
        <f>COUNTIFS(Table2[Sub-Sector],Table3[[#This Row],[Sub-Sector]])</f>
        <v>2</v>
      </c>
      <c r="C26" s="1">
        <f>COUNTIFS(Table2[Sub-Sector],Table3[[#This Row],[Sub-Sector]],Table2[Uptrend],"Uptrend")/Table3[[#This Row],[Count]]</f>
        <v>0</v>
      </c>
      <c r="D26" s="1">
        <f>COUNTIFS(Table2[Sub-Sector],Table3[[#This Row],[Sub-Sector]],Table2[1W Return vs Nifty],"&gt;=5")/Table3[[#This Row],[Count]]</f>
        <v>0</v>
      </c>
      <c r="E26" s="1">
        <f>COUNTIFS(Table2[Sub-Sector],Table3[[#This Row],[Sub-Sector]],Table2[1M Return vs Nifty],"&gt;=5")/Table3[[#This Row],[Count]]</f>
        <v>0</v>
      </c>
      <c r="F26" s="1">
        <f>COUNTIFS(Table2[Sub-Sector],Table3[[#This Row],[Sub-Sector]],Table2[6M Return vs Nifty],"&gt;=10")/Table3[[#This Row],[Count]]</f>
        <v>0.5</v>
      </c>
      <c r="G26" s="1">
        <f>COUNTIFS(Table2[Sub-Sector],Table3[[#This Row],[Sub-Sector]],Table2[1Y Return vs Nifty],"&gt;=10")/Table3[[#This Row],[Count]]</f>
        <v>0.5</v>
      </c>
      <c r="H26" s="1">
        <f>COUNTIFS(Table2[Sub-Sector],Table3[[#This Row],[Sub-Sector]],Table2[RSI Exponential â€“ 14D],"&gt;=50")/Table3[[#This Row],[Count]]</f>
        <v>0</v>
      </c>
      <c r="I26" s="1">
        <f>COUNTIFS(Table2[Sub-Sector],Table3[[#This Row],[Sub-Sector]],Table2[Relative Volume],"&gt;=1")/Table3[[#This Row],[Count]]</f>
        <v>0.5</v>
      </c>
      <c r="J26" s="1">
        <f>COUNTIFS(Table2[Sub-Sector],Table3[[#This Row],[Sub-Sector]],Table2[% Away From Day Low],"&gt;=0.05")/Table3[[#This Row],[Count]]</f>
        <v>0.5</v>
      </c>
      <c r="K26" s="1">
        <f>COUNTIFS(Table2[Sub-Sector],Table3[[#This Row],[Sub-Sector]],Table2[% Away From Day High],"&lt;=0.05")/Table3[[#This Row],[Count]]</f>
        <v>1</v>
      </c>
      <c r="L26" s="1">
        <f>COUNTIFS(Table2[Sub-Sector],Table3[[#This Row],[Sub-Sector]],Table2[% Away From Current Week Low],"&gt;=0.05")/Table3[[#This Row],[Count]]</f>
        <v>1</v>
      </c>
      <c r="M26" s="1">
        <f>COUNTIFS(Table2[Sub-Sector],Table3[[#This Row],[Sub-Sector]],Table2[% Away From Current Week High],"&lt;=0.05")/Table3[[#This Row],[Count]]</f>
        <v>1</v>
      </c>
      <c r="N26" s="1">
        <f>COUNTIFS(Table2[Sub-Sector],Table3[[#This Row],[Sub-Sector]],Table2[% Away From Current Month Low],"&gt;=0.05")/Table3[[#This Row],[Count]]</f>
        <v>1</v>
      </c>
      <c r="O26" s="1">
        <f>COUNTIFS(Table2[Sub-Sector],Table3[[#This Row],[Sub-Sector]],Table2[% Away From Current Month High],"&lt;=0.05")/Table3[[#This Row],[Count]]</f>
        <v>1</v>
      </c>
      <c r="P26" s="1">
        <f>COUNTIFS(Table2[Sub-Sector],Table3[[#This Row],[Sub-Sector]],Table2[% Away From 52W High],"&lt;=10")/Table3[[#This Row],[Count]]</f>
        <v>0</v>
      </c>
      <c r="Q26" s="1">
        <f>COUNTIFS(Table2[Sub-Sector],Table3[[#This Row],[Sub-Sector]],Table2[% Away From 52W Low],"&gt;=10")/Table3[[#This Row],[Count]]</f>
        <v>0.5</v>
      </c>
      <c r="R26" s="1">
        <f>COUNTIFS(Table2[Sub-Sector],Table3[[#This Row],[Sub-Sector]],Table2[% Price above 20 EMA],"&gt;=0")/Table3[[#This Row],[Count]]</f>
        <v>0.5</v>
      </c>
      <c r="S26" s="1">
        <f>COUNTIFS(Table2[Sub-Sector],Table3[[#This Row],[Sub-Sector]],Table2[% Price above 50 EMA],"&gt;=0")/Table3[[#This Row],[Count]]</f>
        <v>0</v>
      </c>
      <c r="T26" s="1">
        <f>COUNTIFS(Table2[Sub-Sector],Table3[[#This Row],[Sub-Sector]],Table2[% Price above 200 EMA],"&gt;=0")/Table3[[#This Row],[Count]]</f>
        <v>0.5</v>
      </c>
      <c r="U26" s="1">
        <f>COUNTIFS(Table2[Sub-Sector],Table3[[#This Row],[Sub-Sector]],Table2[Rate of Change - Zone],"Positive")/Table3[[#This Row],[Count]]</f>
        <v>0.5</v>
      </c>
      <c r="V26" s="1">
        <f>COUNTIFS(Table2[Sub-Sector],Table3[[#This Row],[Sub-Sector]],Table2[Sharpe Ratio],"&gt;=0.10")/Table3[[#This Row],[Count]]</f>
        <v>0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428.5</v>
      </c>
      <c r="X26">
        <f>_xlfn.RANK.AVG(Table3[[#This Row],[Score]],Table3[Score],1)</f>
        <v>62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161.5</v>
      </c>
      <c r="Z26">
        <f>_xlfn.RANK.AVG(Table3[[#This Row],[Score 2 ]],Table3[[Score 2 ]],1)</f>
        <v>24</v>
      </c>
    </row>
    <row r="27" spans="1:26" x14ac:dyDescent="0.3">
      <c r="A27" t="s">
        <v>130</v>
      </c>
      <c r="B27">
        <f>COUNTIFS(Table2[Sub-Sector],Table3[[#This Row],[Sub-Sector]])</f>
        <v>3</v>
      </c>
      <c r="C27" s="1">
        <f>COUNTIFS(Table2[Sub-Sector],Table3[[#This Row],[Sub-Sector]],Table2[Uptrend],"Uptrend")/Table3[[#This Row],[Count]]</f>
        <v>0.33333333333333331</v>
      </c>
      <c r="D27" s="1">
        <f>COUNTIFS(Table2[Sub-Sector],Table3[[#This Row],[Sub-Sector]],Table2[1W Return vs Nifty],"&gt;=5")/Table3[[#This Row],[Count]]</f>
        <v>0</v>
      </c>
      <c r="E27" s="1">
        <f>COUNTIFS(Table2[Sub-Sector],Table3[[#This Row],[Sub-Sector]],Table2[1M Return vs Nifty],"&gt;=5")/Table3[[#This Row],[Count]]</f>
        <v>0.33333333333333331</v>
      </c>
      <c r="F27" s="1">
        <f>COUNTIFS(Table2[Sub-Sector],Table3[[#This Row],[Sub-Sector]],Table2[6M Return vs Nifty],"&gt;=10")/Table3[[#This Row],[Count]]</f>
        <v>0.66666666666666663</v>
      </c>
      <c r="G27" s="1">
        <f>COUNTIFS(Table2[Sub-Sector],Table3[[#This Row],[Sub-Sector]],Table2[1Y Return vs Nifty],"&gt;=10")/Table3[[#This Row],[Count]]</f>
        <v>0.66666666666666663</v>
      </c>
      <c r="H27" s="1">
        <f>COUNTIFS(Table2[Sub-Sector],Table3[[#This Row],[Sub-Sector]],Table2[RSI Exponential â€“ 14D],"&gt;=50")/Table3[[#This Row],[Count]]</f>
        <v>0.66666666666666663</v>
      </c>
      <c r="I27" s="1">
        <f>COUNTIFS(Table2[Sub-Sector],Table3[[#This Row],[Sub-Sector]],Table2[Relative Volume],"&gt;=1")/Table3[[#This Row],[Count]]</f>
        <v>0.33333333333333331</v>
      </c>
      <c r="J27" s="1">
        <f>COUNTIFS(Table2[Sub-Sector],Table3[[#This Row],[Sub-Sector]],Table2[% Away From Day Low],"&gt;=0.05")/Table3[[#This Row],[Count]]</f>
        <v>0</v>
      </c>
      <c r="K27" s="1">
        <f>COUNTIFS(Table2[Sub-Sector],Table3[[#This Row],[Sub-Sector]],Table2[% Away From Day High],"&lt;=0.05")/Table3[[#This Row],[Count]]</f>
        <v>1</v>
      </c>
      <c r="L27" s="1">
        <f>COUNTIFS(Table2[Sub-Sector],Table3[[#This Row],[Sub-Sector]],Table2[% Away From Current Week Low],"&gt;=0.05")/Table3[[#This Row],[Count]]</f>
        <v>0</v>
      </c>
      <c r="M27" s="1">
        <f>COUNTIFS(Table2[Sub-Sector],Table3[[#This Row],[Sub-Sector]],Table2[% Away From Current Week High],"&lt;=0.05")/Table3[[#This Row],[Count]]</f>
        <v>1</v>
      </c>
      <c r="N27" s="1">
        <f>COUNTIFS(Table2[Sub-Sector],Table3[[#This Row],[Sub-Sector]],Table2[% Away From Current Month Low],"&gt;=0.05")/Table3[[#This Row],[Count]]</f>
        <v>0</v>
      </c>
      <c r="O27" s="1">
        <f>COUNTIFS(Table2[Sub-Sector],Table3[[#This Row],[Sub-Sector]],Table2[% Away From Current Month High],"&lt;=0.05")/Table3[[#This Row],[Count]]</f>
        <v>0.33333333333333331</v>
      </c>
      <c r="P27" s="1">
        <f>COUNTIFS(Table2[Sub-Sector],Table3[[#This Row],[Sub-Sector]],Table2[% Away From 52W High],"&lt;=10")/Table3[[#This Row],[Count]]</f>
        <v>0.33333333333333331</v>
      </c>
      <c r="Q27" s="1">
        <f>COUNTIFS(Table2[Sub-Sector],Table3[[#This Row],[Sub-Sector]],Table2[% Away From 52W Low],"&gt;=10")/Table3[[#This Row],[Count]]</f>
        <v>0.66666666666666663</v>
      </c>
      <c r="R27" s="1">
        <f>COUNTIFS(Table2[Sub-Sector],Table3[[#This Row],[Sub-Sector]],Table2[% Price above 20 EMA],"&gt;=0")/Table3[[#This Row],[Count]]</f>
        <v>0.66666666666666663</v>
      </c>
      <c r="S27" s="1">
        <f>COUNTIFS(Table2[Sub-Sector],Table3[[#This Row],[Sub-Sector]],Table2[% Price above 50 EMA],"&gt;=0")/Table3[[#This Row],[Count]]</f>
        <v>0.33333333333333331</v>
      </c>
      <c r="T27" s="1">
        <f>COUNTIFS(Table2[Sub-Sector],Table3[[#This Row],[Sub-Sector]],Table2[% Price above 200 EMA],"&gt;=0")/Table3[[#This Row],[Count]]</f>
        <v>0.66666666666666663</v>
      </c>
      <c r="U27" s="1">
        <f>COUNTIFS(Table2[Sub-Sector],Table3[[#This Row],[Sub-Sector]],Table2[Rate of Change - Zone],"Positive")/Table3[[#This Row],[Count]]</f>
        <v>0.33333333333333331</v>
      </c>
      <c r="V27" s="1">
        <f>COUNTIFS(Table2[Sub-Sector],Table3[[#This Row],[Sub-Sector]],Table2[Sharpe Ratio],"&gt;=0.10")/Table3[[#This Row],[Count]]</f>
        <v>0.66666666666666663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343</v>
      </c>
      <c r="X27">
        <f>_xlfn.RANK.AVG(Table3[[#This Row],[Score]],Table3[Score],1)</f>
        <v>33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171.5</v>
      </c>
      <c r="Z27">
        <f>_xlfn.RANK.AVG(Table3[[#This Row],[Score 2 ]],Table3[[Score 2 ]],1)</f>
        <v>26</v>
      </c>
    </row>
    <row r="28" spans="1:26" x14ac:dyDescent="0.3">
      <c r="A28" t="s">
        <v>322</v>
      </c>
      <c r="B28">
        <f>COUNTIFS(Table2[Sub-Sector],Table3[[#This Row],[Sub-Sector]])</f>
        <v>3</v>
      </c>
      <c r="C28" s="1">
        <f>COUNTIFS(Table2[Sub-Sector],Table3[[#This Row],[Sub-Sector]],Table2[Uptrend],"Uptrend")/Table3[[#This Row],[Count]]</f>
        <v>0</v>
      </c>
      <c r="D28" s="1">
        <f>COUNTIFS(Table2[Sub-Sector],Table3[[#This Row],[Sub-Sector]],Table2[1W Return vs Nifty],"&gt;=5")/Table3[[#This Row],[Count]]</f>
        <v>0</v>
      </c>
      <c r="E28" s="1">
        <f>COUNTIFS(Table2[Sub-Sector],Table3[[#This Row],[Sub-Sector]],Table2[1M Return vs Nifty],"&gt;=5")/Table3[[#This Row],[Count]]</f>
        <v>0</v>
      </c>
      <c r="F28" s="1">
        <f>COUNTIFS(Table2[Sub-Sector],Table3[[#This Row],[Sub-Sector]],Table2[6M Return vs Nifty],"&gt;=10")/Table3[[#This Row],[Count]]</f>
        <v>1</v>
      </c>
      <c r="G28" s="1">
        <f>COUNTIFS(Table2[Sub-Sector],Table3[[#This Row],[Sub-Sector]],Table2[1Y Return vs Nifty],"&gt;=10")/Table3[[#This Row],[Count]]</f>
        <v>1</v>
      </c>
      <c r="H28" s="1">
        <f>COUNTIFS(Table2[Sub-Sector],Table3[[#This Row],[Sub-Sector]],Table2[RSI Exponential â€“ 14D],"&gt;=50")/Table3[[#This Row],[Count]]</f>
        <v>0</v>
      </c>
      <c r="I28" s="1">
        <f>COUNTIFS(Table2[Sub-Sector],Table3[[#This Row],[Sub-Sector]],Table2[Relative Volume],"&gt;=1")/Table3[[#This Row],[Count]]</f>
        <v>0</v>
      </c>
      <c r="J28" s="1">
        <f>COUNTIFS(Table2[Sub-Sector],Table3[[#This Row],[Sub-Sector]],Table2[% Away From Day Low],"&gt;=0.05")/Table3[[#This Row],[Count]]</f>
        <v>1</v>
      </c>
      <c r="K28" s="1">
        <f>COUNTIFS(Table2[Sub-Sector],Table3[[#This Row],[Sub-Sector]],Table2[% Away From Day High],"&lt;=0.05")/Table3[[#This Row],[Count]]</f>
        <v>1</v>
      </c>
      <c r="L28" s="1">
        <f>COUNTIFS(Table2[Sub-Sector],Table3[[#This Row],[Sub-Sector]],Table2[% Away From Current Week Low],"&gt;=0.05")/Table3[[#This Row],[Count]]</f>
        <v>1</v>
      </c>
      <c r="M28" s="1">
        <f>COUNTIFS(Table2[Sub-Sector],Table3[[#This Row],[Sub-Sector]],Table2[% Away From Current Week High],"&lt;=0.05")/Table3[[#This Row],[Count]]</f>
        <v>1</v>
      </c>
      <c r="N28" s="1">
        <f>COUNTIFS(Table2[Sub-Sector],Table3[[#This Row],[Sub-Sector]],Table2[% Away From Current Month Low],"&gt;=0.05")/Table3[[#This Row],[Count]]</f>
        <v>1</v>
      </c>
      <c r="O28" s="1">
        <f>COUNTIFS(Table2[Sub-Sector],Table3[[#This Row],[Sub-Sector]],Table2[% Away From Current Month High],"&lt;=0.05")/Table3[[#This Row],[Count]]</f>
        <v>0.66666666666666663</v>
      </c>
      <c r="P28" s="1">
        <f>COUNTIFS(Table2[Sub-Sector],Table3[[#This Row],[Sub-Sector]],Table2[% Away From 52W High],"&lt;=10")/Table3[[#This Row],[Count]]</f>
        <v>0</v>
      </c>
      <c r="Q28" s="1">
        <f>COUNTIFS(Table2[Sub-Sector],Table3[[#This Row],[Sub-Sector]],Table2[% Away From 52W Low],"&gt;=10")/Table3[[#This Row],[Count]]</f>
        <v>1</v>
      </c>
      <c r="R28" s="1">
        <f>COUNTIFS(Table2[Sub-Sector],Table3[[#This Row],[Sub-Sector]],Table2[% Price above 20 EMA],"&gt;=0")/Table3[[#This Row],[Count]]</f>
        <v>0</v>
      </c>
      <c r="S28" s="1">
        <f>COUNTIFS(Table2[Sub-Sector],Table3[[#This Row],[Sub-Sector]],Table2[% Price above 50 EMA],"&gt;=0")/Table3[[#This Row],[Count]]</f>
        <v>0</v>
      </c>
      <c r="T28" s="1">
        <f>COUNTIFS(Table2[Sub-Sector],Table3[[#This Row],[Sub-Sector]],Table2[% Price above 200 EMA],"&gt;=0")/Table3[[#This Row],[Count]]</f>
        <v>1</v>
      </c>
      <c r="U28" s="1">
        <f>COUNTIFS(Table2[Sub-Sector],Table3[[#This Row],[Sub-Sector]],Table2[Rate of Change - Zone],"Positive")/Table3[[#This Row],[Count]]</f>
        <v>0.33333333333333331</v>
      </c>
      <c r="V28" s="1">
        <f>COUNTIFS(Table2[Sub-Sector],Table3[[#This Row],[Sub-Sector]],Table2[Sharpe Ratio],"&gt;=0.10")/Table3[[#This Row],[Count]]</f>
        <v>1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439.5</v>
      </c>
      <c r="X28">
        <f>_xlfn.RANK.AVG(Table3[[#This Row],[Score]],Table3[Score],1)</f>
        <v>66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172.5</v>
      </c>
      <c r="Z28">
        <f>_xlfn.RANK.AVG(Table3[[#This Row],[Score 2 ]],Table3[[Score 2 ]],1)</f>
        <v>27</v>
      </c>
    </row>
    <row r="29" spans="1:26" x14ac:dyDescent="0.3">
      <c r="A29" t="s">
        <v>86</v>
      </c>
      <c r="B29">
        <f>COUNTIFS(Table2[Sub-Sector],Table3[[#This Row],[Sub-Sector]])</f>
        <v>3</v>
      </c>
      <c r="C29" s="1">
        <f>COUNTIFS(Table2[Sub-Sector],Table3[[#This Row],[Sub-Sector]],Table2[Uptrend],"Uptrend")/Table3[[#This Row],[Count]]</f>
        <v>1</v>
      </c>
      <c r="D29" s="1">
        <f>COUNTIFS(Table2[Sub-Sector],Table3[[#This Row],[Sub-Sector]],Table2[1W Return vs Nifty],"&gt;=5")/Table3[[#This Row],[Count]]</f>
        <v>0</v>
      </c>
      <c r="E29" s="1">
        <f>COUNTIFS(Table2[Sub-Sector],Table3[[#This Row],[Sub-Sector]],Table2[1M Return vs Nifty],"&gt;=5")/Table3[[#This Row],[Count]]</f>
        <v>0.33333333333333331</v>
      </c>
      <c r="F29" s="1">
        <f>COUNTIFS(Table2[Sub-Sector],Table3[[#This Row],[Sub-Sector]],Table2[6M Return vs Nifty],"&gt;=10")/Table3[[#This Row],[Count]]</f>
        <v>0</v>
      </c>
      <c r="G29" s="1">
        <f>COUNTIFS(Table2[Sub-Sector],Table3[[#This Row],[Sub-Sector]],Table2[1Y Return vs Nifty],"&gt;=10")/Table3[[#This Row],[Count]]</f>
        <v>1</v>
      </c>
      <c r="H29" s="1">
        <f>COUNTIFS(Table2[Sub-Sector],Table3[[#This Row],[Sub-Sector]],Table2[RSI Exponential â€“ 14D],"&gt;=50")/Table3[[#This Row],[Count]]</f>
        <v>0.66666666666666663</v>
      </c>
      <c r="I29" s="1">
        <f>COUNTIFS(Table2[Sub-Sector],Table3[[#This Row],[Sub-Sector]],Table2[Relative Volume],"&gt;=1")/Table3[[#This Row],[Count]]</f>
        <v>0.66666666666666663</v>
      </c>
      <c r="J29" s="1">
        <f>COUNTIFS(Table2[Sub-Sector],Table3[[#This Row],[Sub-Sector]],Table2[% Away From Day Low],"&gt;=0.05")/Table3[[#This Row],[Count]]</f>
        <v>0</v>
      </c>
      <c r="K29" s="1">
        <f>COUNTIFS(Table2[Sub-Sector],Table3[[#This Row],[Sub-Sector]],Table2[% Away From Day High],"&lt;=0.05")/Table3[[#This Row],[Count]]</f>
        <v>1</v>
      </c>
      <c r="L29" s="1">
        <f>COUNTIFS(Table2[Sub-Sector],Table3[[#This Row],[Sub-Sector]],Table2[% Away From Current Week Low],"&gt;=0.05")/Table3[[#This Row],[Count]]</f>
        <v>0</v>
      </c>
      <c r="M29" s="1">
        <f>COUNTIFS(Table2[Sub-Sector],Table3[[#This Row],[Sub-Sector]],Table2[% Away From Current Week High],"&lt;=0.05")/Table3[[#This Row],[Count]]</f>
        <v>1</v>
      </c>
      <c r="N29" s="1">
        <f>COUNTIFS(Table2[Sub-Sector],Table3[[#This Row],[Sub-Sector]],Table2[% Away From Current Month Low],"&gt;=0.05")/Table3[[#This Row],[Count]]</f>
        <v>0</v>
      </c>
      <c r="O29" s="1">
        <f>COUNTIFS(Table2[Sub-Sector],Table3[[#This Row],[Sub-Sector]],Table2[% Away From Current Month High],"&lt;=0.05")/Table3[[#This Row],[Count]]</f>
        <v>0.33333333333333331</v>
      </c>
      <c r="P29" s="1">
        <f>COUNTIFS(Table2[Sub-Sector],Table3[[#This Row],[Sub-Sector]],Table2[% Away From 52W High],"&lt;=10")/Table3[[#This Row],[Count]]</f>
        <v>0.66666666666666663</v>
      </c>
      <c r="Q29" s="1">
        <f>COUNTIFS(Table2[Sub-Sector],Table3[[#This Row],[Sub-Sector]],Table2[% Away From 52W Low],"&gt;=10")/Table3[[#This Row],[Count]]</f>
        <v>1</v>
      </c>
      <c r="R29" s="1">
        <f>COUNTIFS(Table2[Sub-Sector],Table3[[#This Row],[Sub-Sector]],Table2[% Price above 20 EMA],"&gt;=0")/Table3[[#This Row],[Count]]</f>
        <v>0.33333333333333331</v>
      </c>
      <c r="S29" s="1">
        <f>COUNTIFS(Table2[Sub-Sector],Table3[[#This Row],[Sub-Sector]],Table2[% Price above 50 EMA],"&gt;=0")/Table3[[#This Row],[Count]]</f>
        <v>0.66666666666666663</v>
      </c>
      <c r="T29" s="1">
        <f>COUNTIFS(Table2[Sub-Sector],Table3[[#This Row],[Sub-Sector]],Table2[% Price above 200 EMA],"&gt;=0")/Table3[[#This Row],[Count]]</f>
        <v>1</v>
      </c>
      <c r="U29" s="1">
        <f>COUNTIFS(Table2[Sub-Sector],Table3[[#This Row],[Sub-Sector]],Table2[Rate of Change - Zone],"Positive")/Table3[[#This Row],[Count]]</f>
        <v>0.33333333333333331</v>
      </c>
      <c r="V29" s="1">
        <f>COUNTIFS(Table2[Sub-Sector],Table3[[#This Row],[Sub-Sector]],Table2[Sharpe Ratio],"&gt;=0.10")/Table3[[#This Row],[Count]]</f>
        <v>1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282</v>
      </c>
      <c r="X29">
        <f>_xlfn.RANK.AVG(Table3[[#This Row],[Score]],Table3[Score],1)</f>
        <v>16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181.5</v>
      </c>
      <c r="Z29">
        <f>_xlfn.RANK.AVG(Table3[[#This Row],[Score 2 ]],Table3[[Score 2 ]],1)</f>
        <v>28.5</v>
      </c>
    </row>
    <row r="30" spans="1:26" x14ac:dyDescent="0.3">
      <c r="A30" t="s">
        <v>146</v>
      </c>
      <c r="B30">
        <f>COUNTIFS(Table2[Sub-Sector],Table3[[#This Row],[Sub-Sector]])</f>
        <v>3</v>
      </c>
      <c r="C30" s="1">
        <f>COUNTIFS(Table2[Sub-Sector],Table3[[#This Row],[Sub-Sector]],Table2[Uptrend],"Uptrend")/Table3[[#This Row],[Count]]</f>
        <v>0.66666666666666663</v>
      </c>
      <c r="D30" s="1">
        <f>COUNTIFS(Table2[Sub-Sector],Table3[[#This Row],[Sub-Sector]],Table2[1W Return vs Nifty],"&gt;=5")/Table3[[#This Row],[Count]]</f>
        <v>0</v>
      </c>
      <c r="E30" s="1">
        <f>COUNTIFS(Table2[Sub-Sector],Table3[[#This Row],[Sub-Sector]],Table2[1M Return vs Nifty],"&gt;=5")/Table3[[#This Row],[Count]]</f>
        <v>0.33333333333333331</v>
      </c>
      <c r="F30" s="1">
        <f>COUNTIFS(Table2[Sub-Sector],Table3[[#This Row],[Sub-Sector]],Table2[6M Return vs Nifty],"&gt;=10")/Table3[[#This Row],[Count]]</f>
        <v>0.33333333333333331</v>
      </c>
      <c r="G30" s="1">
        <f>COUNTIFS(Table2[Sub-Sector],Table3[[#This Row],[Sub-Sector]],Table2[1Y Return vs Nifty],"&gt;=10")/Table3[[#This Row],[Count]]</f>
        <v>0.66666666666666663</v>
      </c>
      <c r="H30" s="1">
        <f>COUNTIFS(Table2[Sub-Sector],Table3[[#This Row],[Sub-Sector]],Table2[RSI Exponential â€“ 14D],"&gt;=50")/Table3[[#This Row],[Count]]</f>
        <v>0.33333333333333331</v>
      </c>
      <c r="I30" s="1">
        <f>COUNTIFS(Table2[Sub-Sector],Table3[[#This Row],[Sub-Sector]],Table2[Relative Volume],"&gt;=1")/Table3[[#This Row],[Count]]</f>
        <v>0.33333333333333331</v>
      </c>
      <c r="J30" s="1">
        <f>COUNTIFS(Table2[Sub-Sector],Table3[[#This Row],[Sub-Sector]],Table2[% Away From Day Low],"&gt;=0.05")/Table3[[#This Row],[Count]]</f>
        <v>0.66666666666666663</v>
      </c>
      <c r="K30" s="1">
        <f>COUNTIFS(Table2[Sub-Sector],Table3[[#This Row],[Sub-Sector]],Table2[% Away From Day High],"&lt;=0.05")/Table3[[#This Row],[Count]]</f>
        <v>1</v>
      </c>
      <c r="L30" s="1">
        <f>COUNTIFS(Table2[Sub-Sector],Table3[[#This Row],[Sub-Sector]],Table2[% Away From Current Week Low],"&gt;=0.05")/Table3[[#This Row],[Count]]</f>
        <v>0.66666666666666663</v>
      </c>
      <c r="M30" s="1">
        <f>COUNTIFS(Table2[Sub-Sector],Table3[[#This Row],[Sub-Sector]],Table2[% Away From Current Week High],"&lt;=0.05")/Table3[[#This Row],[Count]]</f>
        <v>1</v>
      </c>
      <c r="N30" s="1">
        <f>COUNTIFS(Table2[Sub-Sector],Table3[[#This Row],[Sub-Sector]],Table2[% Away From Current Month Low],"&gt;=0.05")/Table3[[#This Row],[Count]]</f>
        <v>0.66666666666666663</v>
      </c>
      <c r="O30" s="1">
        <f>COUNTIFS(Table2[Sub-Sector],Table3[[#This Row],[Sub-Sector]],Table2[% Away From Current Month High],"&lt;=0.05")/Table3[[#This Row],[Count]]</f>
        <v>0.33333333333333331</v>
      </c>
      <c r="P30" s="1">
        <f>COUNTIFS(Table2[Sub-Sector],Table3[[#This Row],[Sub-Sector]],Table2[% Away From 52W High],"&lt;=10")/Table3[[#This Row],[Count]]</f>
        <v>0.33333333333333331</v>
      </c>
      <c r="Q30" s="1">
        <f>COUNTIFS(Table2[Sub-Sector],Table3[[#This Row],[Sub-Sector]],Table2[% Away From 52W Low],"&gt;=10")/Table3[[#This Row],[Count]]</f>
        <v>1</v>
      </c>
      <c r="R30" s="1">
        <f>COUNTIFS(Table2[Sub-Sector],Table3[[#This Row],[Sub-Sector]],Table2[% Price above 20 EMA],"&gt;=0")/Table3[[#This Row],[Count]]</f>
        <v>0.33333333333333331</v>
      </c>
      <c r="S30" s="1">
        <f>COUNTIFS(Table2[Sub-Sector],Table3[[#This Row],[Sub-Sector]],Table2[% Price above 50 EMA],"&gt;=0")/Table3[[#This Row],[Count]]</f>
        <v>0.66666666666666663</v>
      </c>
      <c r="T30" s="1">
        <f>COUNTIFS(Table2[Sub-Sector],Table3[[#This Row],[Sub-Sector]],Table2[% Price above 200 EMA],"&gt;=0")/Table3[[#This Row],[Count]]</f>
        <v>0.66666666666666663</v>
      </c>
      <c r="U30" s="1">
        <f>COUNTIFS(Table2[Sub-Sector],Table3[[#This Row],[Sub-Sector]],Table2[Rate of Change - Zone],"Positive")/Table3[[#This Row],[Count]]</f>
        <v>0.66666666666666663</v>
      </c>
      <c r="V30" s="1">
        <f>COUNTIFS(Table2[Sub-Sector],Table3[[#This Row],[Sub-Sector]],Table2[Sharpe Ratio],"&gt;=0.10")/Table3[[#This Row],[Count]]</f>
        <v>0.33333333333333331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314</v>
      </c>
      <c r="X30">
        <f>_xlfn.RANK.AVG(Table3[[#This Row],[Score]],Table3[Score],1)</f>
        <v>27.5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181.5</v>
      </c>
      <c r="Z30">
        <f>_xlfn.RANK.AVG(Table3[[#This Row],[Score 2 ]],Table3[[Score 2 ]],1)</f>
        <v>28.5</v>
      </c>
    </row>
    <row r="31" spans="1:26" x14ac:dyDescent="0.3">
      <c r="A31" t="s">
        <v>57</v>
      </c>
      <c r="B31">
        <f>COUNTIFS(Table2[Sub-Sector],Table3[[#This Row],[Sub-Sector]])</f>
        <v>4</v>
      </c>
      <c r="C31" s="1">
        <f>COUNTIFS(Table2[Sub-Sector],Table3[[#This Row],[Sub-Sector]],Table2[Uptrend],"Uptrend")/Table3[[#This Row],[Count]]</f>
        <v>0.75</v>
      </c>
      <c r="D31" s="1">
        <f>COUNTIFS(Table2[Sub-Sector],Table3[[#This Row],[Sub-Sector]],Table2[1W Return vs Nifty],"&gt;=5")/Table3[[#This Row],[Count]]</f>
        <v>0</v>
      </c>
      <c r="E31" s="1">
        <f>COUNTIFS(Table2[Sub-Sector],Table3[[#This Row],[Sub-Sector]],Table2[1M Return vs Nifty],"&gt;=5")/Table3[[#This Row],[Count]]</f>
        <v>0.25</v>
      </c>
      <c r="F31" s="1">
        <f>COUNTIFS(Table2[Sub-Sector],Table3[[#This Row],[Sub-Sector]],Table2[6M Return vs Nifty],"&gt;=10")/Table3[[#This Row],[Count]]</f>
        <v>0.25</v>
      </c>
      <c r="G31" s="1">
        <f>COUNTIFS(Table2[Sub-Sector],Table3[[#This Row],[Sub-Sector]],Table2[1Y Return vs Nifty],"&gt;=10")/Table3[[#This Row],[Count]]</f>
        <v>1</v>
      </c>
      <c r="H31" s="1">
        <f>COUNTIFS(Table2[Sub-Sector],Table3[[#This Row],[Sub-Sector]],Table2[RSI Exponential â€“ 14D],"&gt;=50")/Table3[[#This Row],[Count]]</f>
        <v>0.25</v>
      </c>
      <c r="I31" s="1">
        <f>COUNTIFS(Table2[Sub-Sector],Table3[[#This Row],[Sub-Sector]],Table2[Relative Volume],"&gt;=1")/Table3[[#This Row],[Count]]</f>
        <v>0.5</v>
      </c>
      <c r="J31" s="1">
        <f>COUNTIFS(Table2[Sub-Sector],Table3[[#This Row],[Sub-Sector]],Table2[% Away From Day Low],"&gt;=0.05")/Table3[[#This Row],[Count]]</f>
        <v>0.5</v>
      </c>
      <c r="K31" s="1">
        <f>COUNTIFS(Table2[Sub-Sector],Table3[[#This Row],[Sub-Sector]],Table2[% Away From Day High],"&lt;=0.05")/Table3[[#This Row],[Count]]</f>
        <v>1</v>
      </c>
      <c r="L31" s="1">
        <f>COUNTIFS(Table2[Sub-Sector],Table3[[#This Row],[Sub-Sector]],Table2[% Away From Current Week Low],"&gt;=0.05")/Table3[[#This Row],[Count]]</f>
        <v>0.5</v>
      </c>
      <c r="M31" s="1">
        <f>COUNTIFS(Table2[Sub-Sector],Table3[[#This Row],[Sub-Sector]],Table2[% Away From Current Week High],"&lt;=0.05")/Table3[[#This Row],[Count]]</f>
        <v>1</v>
      </c>
      <c r="N31" s="1">
        <f>COUNTIFS(Table2[Sub-Sector],Table3[[#This Row],[Sub-Sector]],Table2[% Away From Current Month Low],"&gt;=0.05")/Table3[[#This Row],[Count]]</f>
        <v>0.5</v>
      </c>
      <c r="O31" s="1">
        <f>COUNTIFS(Table2[Sub-Sector],Table3[[#This Row],[Sub-Sector]],Table2[% Away From Current Month High],"&lt;=0.05")/Table3[[#This Row],[Count]]</f>
        <v>0.5</v>
      </c>
      <c r="P31" s="1">
        <f>COUNTIFS(Table2[Sub-Sector],Table3[[#This Row],[Sub-Sector]],Table2[% Away From 52W High],"&lt;=10")/Table3[[#This Row],[Count]]</f>
        <v>0.25</v>
      </c>
      <c r="Q31" s="1">
        <f>COUNTIFS(Table2[Sub-Sector],Table3[[#This Row],[Sub-Sector]],Table2[% Away From 52W Low],"&gt;=10")/Table3[[#This Row],[Count]]</f>
        <v>1</v>
      </c>
      <c r="R31" s="1">
        <f>COUNTIFS(Table2[Sub-Sector],Table3[[#This Row],[Sub-Sector]],Table2[% Price above 20 EMA],"&gt;=0")/Table3[[#This Row],[Count]]</f>
        <v>0</v>
      </c>
      <c r="S31" s="1">
        <f>COUNTIFS(Table2[Sub-Sector],Table3[[#This Row],[Sub-Sector]],Table2[% Price above 50 EMA],"&gt;=0")/Table3[[#This Row],[Count]]</f>
        <v>0.75</v>
      </c>
      <c r="T31" s="1">
        <f>COUNTIFS(Table2[Sub-Sector],Table3[[#This Row],[Sub-Sector]],Table2[% Price above 200 EMA],"&gt;=0")/Table3[[#This Row],[Count]]</f>
        <v>1</v>
      </c>
      <c r="U31" s="1">
        <f>COUNTIFS(Table2[Sub-Sector],Table3[[#This Row],[Sub-Sector]],Table2[Rate of Change - Zone],"Positive")/Table3[[#This Row],[Count]]</f>
        <v>0.25</v>
      </c>
      <c r="V31" s="1">
        <f>COUNTIFS(Table2[Sub-Sector],Table3[[#This Row],[Sub-Sector]],Table2[Sharpe Ratio],"&gt;=0.10")/Table3[[#This Row],[Count]]</f>
        <v>0.5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320</v>
      </c>
      <c r="X31">
        <f>_xlfn.RANK.AVG(Table3[[#This Row],[Score]],Table3[Score],1)</f>
        <v>30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187</v>
      </c>
      <c r="Z31">
        <f>_xlfn.RANK.AVG(Table3[[#This Row],[Score 2 ]],Table3[[Score 2 ]],1)</f>
        <v>30</v>
      </c>
    </row>
    <row r="32" spans="1:26" x14ac:dyDescent="0.3">
      <c r="A32" t="s">
        <v>95</v>
      </c>
      <c r="B32">
        <f>COUNTIFS(Table2[Sub-Sector],Table3[[#This Row],[Sub-Sector]])</f>
        <v>3</v>
      </c>
      <c r="C32" s="1">
        <f>COUNTIFS(Table2[Sub-Sector],Table3[[#This Row],[Sub-Sector]],Table2[Uptrend],"Uptrend")/Table3[[#This Row],[Count]]</f>
        <v>0.33333333333333331</v>
      </c>
      <c r="D32" s="1">
        <f>COUNTIFS(Table2[Sub-Sector],Table3[[#This Row],[Sub-Sector]],Table2[1W Return vs Nifty],"&gt;=5")/Table3[[#This Row],[Count]]</f>
        <v>0</v>
      </c>
      <c r="E32" s="1">
        <f>COUNTIFS(Table2[Sub-Sector],Table3[[#This Row],[Sub-Sector]],Table2[1M Return vs Nifty],"&gt;=5")/Table3[[#This Row],[Count]]</f>
        <v>0</v>
      </c>
      <c r="F32" s="1">
        <f>COUNTIFS(Table2[Sub-Sector],Table3[[#This Row],[Sub-Sector]],Table2[6M Return vs Nifty],"&gt;=10")/Table3[[#This Row],[Count]]</f>
        <v>0.33333333333333331</v>
      </c>
      <c r="G32" s="1">
        <f>COUNTIFS(Table2[Sub-Sector],Table3[[#This Row],[Sub-Sector]],Table2[1Y Return vs Nifty],"&gt;=10")/Table3[[#This Row],[Count]]</f>
        <v>1</v>
      </c>
      <c r="H32" s="1">
        <f>COUNTIFS(Table2[Sub-Sector],Table3[[#This Row],[Sub-Sector]],Table2[RSI Exponential â€“ 14D],"&gt;=50")/Table3[[#This Row],[Count]]</f>
        <v>0</v>
      </c>
      <c r="I32" s="1">
        <f>COUNTIFS(Table2[Sub-Sector],Table3[[#This Row],[Sub-Sector]],Table2[Relative Volume],"&gt;=1")/Table3[[#This Row],[Count]]</f>
        <v>0.33333333333333331</v>
      </c>
      <c r="J32" s="1">
        <f>COUNTIFS(Table2[Sub-Sector],Table3[[#This Row],[Sub-Sector]],Table2[% Away From Day Low],"&gt;=0.05")/Table3[[#This Row],[Count]]</f>
        <v>0.66666666666666663</v>
      </c>
      <c r="K32" s="1">
        <f>COUNTIFS(Table2[Sub-Sector],Table3[[#This Row],[Sub-Sector]],Table2[% Away From Day High],"&lt;=0.05")/Table3[[#This Row],[Count]]</f>
        <v>1</v>
      </c>
      <c r="L32" s="1">
        <f>COUNTIFS(Table2[Sub-Sector],Table3[[#This Row],[Sub-Sector]],Table2[% Away From Current Week Low],"&gt;=0.05")/Table3[[#This Row],[Count]]</f>
        <v>0.66666666666666663</v>
      </c>
      <c r="M32" s="1">
        <f>COUNTIFS(Table2[Sub-Sector],Table3[[#This Row],[Sub-Sector]],Table2[% Away From Current Week High],"&lt;=0.05")/Table3[[#This Row],[Count]]</f>
        <v>1</v>
      </c>
      <c r="N32" s="1">
        <f>COUNTIFS(Table2[Sub-Sector],Table3[[#This Row],[Sub-Sector]],Table2[% Away From Current Month Low],"&gt;=0.05")/Table3[[#This Row],[Count]]</f>
        <v>0.66666666666666663</v>
      </c>
      <c r="O32" s="1">
        <f>COUNTIFS(Table2[Sub-Sector],Table3[[#This Row],[Sub-Sector]],Table2[% Away From Current Month High],"&lt;=0.05")/Table3[[#This Row],[Count]]</f>
        <v>0.66666666666666663</v>
      </c>
      <c r="P32" s="1">
        <f>COUNTIFS(Table2[Sub-Sector],Table3[[#This Row],[Sub-Sector]],Table2[% Away From 52W High],"&lt;=10")/Table3[[#This Row],[Count]]</f>
        <v>0</v>
      </c>
      <c r="Q32" s="1">
        <f>COUNTIFS(Table2[Sub-Sector],Table3[[#This Row],[Sub-Sector]],Table2[% Away From 52W Low],"&gt;=10")/Table3[[#This Row],[Count]]</f>
        <v>1</v>
      </c>
      <c r="R32" s="1">
        <f>COUNTIFS(Table2[Sub-Sector],Table3[[#This Row],[Sub-Sector]],Table2[% Price above 20 EMA],"&gt;=0")/Table3[[#This Row],[Count]]</f>
        <v>0</v>
      </c>
      <c r="S32" s="1">
        <f>COUNTIFS(Table2[Sub-Sector],Table3[[#This Row],[Sub-Sector]],Table2[% Price above 50 EMA],"&gt;=0")/Table3[[#This Row],[Count]]</f>
        <v>0</v>
      </c>
      <c r="T32" s="1">
        <f>COUNTIFS(Table2[Sub-Sector],Table3[[#This Row],[Sub-Sector]],Table2[% Price above 200 EMA],"&gt;=0")/Table3[[#This Row],[Count]]</f>
        <v>1</v>
      </c>
      <c r="U32" s="1">
        <f>COUNTIFS(Table2[Sub-Sector],Table3[[#This Row],[Sub-Sector]],Table2[Rate of Change - Zone],"Positive")/Table3[[#This Row],[Count]]</f>
        <v>0.33333333333333331</v>
      </c>
      <c r="V32" s="1">
        <f>COUNTIFS(Table2[Sub-Sector],Table3[[#This Row],[Sub-Sector]],Table2[Sharpe Ratio],"&gt;=0.10")/Table3[[#This Row],[Count]]</f>
        <v>0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429</v>
      </c>
      <c r="X32">
        <f>_xlfn.RANK.AVG(Table3[[#This Row],[Score]],Table3[Score],1)</f>
        <v>63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188</v>
      </c>
      <c r="Z32">
        <f>_xlfn.RANK.AVG(Table3[[#This Row],[Score 2 ]],Table3[[Score 2 ]],1)</f>
        <v>31</v>
      </c>
    </row>
    <row r="33" spans="1:26" x14ac:dyDescent="0.3">
      <c r="A33" t="s">
        <v>63</v>
      </c>
      <c r="B33">
        <f>COUNTIFS(Table2[Sub-Sector],Table3[[#This Row],[Sub-Sector]])</f>
        <v>3</v>
      </c>
      <c r="C33" s="1">
        <f>COUNTIFS(Table2[Sub-Sector],Table3[[#This Row],[Sub-Sector]],Table2[Uptrend],"Uptrend")/Table3[[#This Row],[Count]]</f>
        <v>0</v>
      </c>
      <c r="D33" s="1">
        <f>COUNTIFS(Table2[Sub-Sector],Table3[[#This Row],[Sub-Sector]],Table2[1W Return vs Nifty],"&gt;=5")/Table3[[#This Row],[Count]]</f>
        <v>0</v>
      </c>
      <c r="E33" s="1">
        <f>COUNTIFS(Table2[Sub-Sector],Table3[[#This Row],[Sub-Sector]],Table2[1M Return vs Nifty],"&gt;=5")/Table3[[#This Row],[Count]]</f>
        <v>0</v>
      </c>
      <c r="F33" s="1">
        <f>COUNTIFS(Table2[Sub-Sector],Table3[[#This Row],[Sub-Sector]],Table2[6M Return vs Nifty],"&gt;=10")/Table3[[#This Row],[Count]]</f>
        <v>0.66666666666666663</v>
      </c>
      <c r="G33" s="1">
        <f>COUNTIFS(Table2[Sub-Sector],Table3[[#This Row],[Sub-Sector]],Table2[1Y Return vs Nifty],"&gt;=10")/Table3[[#This Row],[Count]]</f>
        <v>1</v>
      </c>
      <c r="H33" s="1">
        <f>COUNTIFS(Table2[Sub-Sector],Table3[[#This Row],[Sub-Sector]],Table2[RSI Exponential â€“ 14D],"&gt;=50")/Table3[[#This Row],[Count]]</f>
        <v>0</v>
      </c>
      <c r="I33" s="1">
        <f>COUNTIFS(Table2[Sub-Sector],Table3[[#This Row],[Sub-Sector]],Table2[Relative Volume],"&gt;=1")/Table3[[#This Row],[Count]]</f>
        <v>0</v>
      </c>
      <c r="J33" s="1">
        <f>COUNTIFS(Table2[Sub-Sector],Table3[[#This Row],[Sub-Sector]],Table2[% Away From Day Low],"&gt;=0.05")/Table3[[#This Row],[Count]]</f>
        <v>0</v>
      </c>
      <c r="K33" s="1">
        <f>COUNTIFS(Table2[Sub-Sector],Table3[[#This Row],[Sub-Sector]],Table2[% Away From Day High],"&lt;=0.05")/Table3[[#This Row],[Count]]</f>
        <v>1</v>
      </c>
      <c r="L33" s="1">
        <f>COUNTIFS(Table2[Sub-Sector],Table3[[#This Row],[Sub-Sector]],Table2[% Away From Current Week Low],"&gt;=0.05")/Table3[[#This Row],[Count]]</f>
        <v>0</v>
      </c>
      <c r="M33" s="1">
        <f>COUNTIFS(Table2[Sub-Sector],Table3[[#This Row],[Sub-Sector]],Table2[% Away From Current Week High],"&lt;=0.05")/Table3[[#This Row],[Count]]</f>
        <v>1</v>
      </c>
      <c r="N33" s="1">
        <f>COUNTIFS(Table2[Sub-Sector],Table3[[#This Row],[Sub-Sector]],Table2[% Away From Current Month Low],"&gt;=0.05")/Table3[[#This Row],[Count]]</f>
        <v>0.33333333333333331</v>
      </c>
      <c r="O33" s="1">
        <f>COUNTIFS(Table2[Sub-Sector],Table3[[#This Row],[Sub-Sector]],Table2[% Away From Current Month High],"&lt;=0.05")/Table3[[#This Row],[Count]]</f>
        <v>0.66666666666666663</v>
      </c>
      <c r="P33" s="1">
        <f>COUNTIFS(Table2[Sub-Sector],Table3[[#This Row],[Sub-Sector]],Table2[% Away From 52W High],"&lt;=10")/Table3[[#This Row],[Count]]</f>
        <v>0</v>
      </c>
      <c r="Q33" s="1">
        <f>COUNTIFS(Table2[Sub-Sector],Table3[[#This Row],[Sub-Sector]],Table2[% Away From 52W Low],"&gt;=10")/Table3[[#This Row],[Count]]</f>
        <v>1</v>
      </c>
      <c r="R33" s="1">
        <f>COUNTIFS(Table2[Sub-Sector],Table3[[#This Row],[Sub-Sector]],Table2[% Price above 20 EMA],"&gt;=0")/Table3[[#This Row],[Count]]</f>
        <v>0</v>
      </c>
      <c r="S33" s="1">
        <f>COUNTIFS(Table2[Sub-Sector],Table3[[#This Row],[Sub-Sector]],Table2[% Price above 50 EMA],"&gt;=0")/Table3[[#This Row],[Count]]</f>
        <v>0</v>
      </c>
      <c r="T33" s="1">
        <f>COUNTIFS(Table2[Sub-Sector],Table3[[#This Row],[Sub-Sector]],Table2[% Price above 200 EMA],"&gt;=0")/Table3[[#This Row],[Count]]</f>
        <v>1</v>
      </c>
      <c r="U33" s="1">
        <f>COUNTIFS(Table2[Sub-Sector],Table3[[#This Row],[Sub-Sector]],Table2[Rate of Change - Zone],"Positive")/Table3[[#This Row],[Count]]</f>
        <v>0.33333333333333331</v>
      </c>
      <c r="V33" s="1">
        <f>COUNTIFS(Table2[Sub-Sector],Table3[[#This Row],[Sub-Sector]],Table2[Sharpe Ratio],"&gt;=0.10")/Table3[[#This Row],[Count]]</f>
        <v>0.33333333333333331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456</v>
      </c>
      <c r="X33">
        <f>_xlfn.RANK.AVG(Table3[[#This Row],[Score]],Table3[Score],1)</f>
        <v>71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189</v>
      </c>
      <c r="Z33">
        <f>_xlfn.RANK.AVG(Table3[[#This Row],[Score 2 ]],Table3[[Score 2 ]],1)</f>
        <v>32</v>
      </c>
    </row>
    <row r="34" spans="1:26" x14ac:dyDescent="0.3">
      <c r="A34" t="s">
        <v>276</v>
      </c>
      <c r="B34">
        <f>COUNTIFS(Table2[Sub-Sector],Table3[[#This Row],[Sub-Sector]])</f>
        <v>19</v>
      </c>
      <c r="C34" s="1">
        <f>COUNTIFS(Table2[Sub-Sector],Table3[[#This Row],[Sub-Sector]],Table2[Uptrend],"Uptrend")/Table3[[#This Row],[Count]]</f>
        <v>0.84210526315789469</v>
      </c>
      <c r="D34" s="1">
        <f>COUNTIFS(Table2[Sub-Sector],Table3[[#This Row],[Sub-Sector]],Table2[1W Return vs Nifty],"&gt;=5")/Table3[[#This Row],[Count]]</f>
        <v>0</v>
      </c>
      <c r="E34" s="1">
        <f>COUNTIFS(Table2[Sub-Sector],Table3[[#This Row],[Sub-Sector]],Table2[1M Return vs Nifty],"&gt;=5")/Table3[[#This Row],[Count]]</f>
        <v>0.21052631578947367</v>
      </c>
      <c r="F34" s="1">
        <f>COUNTIFS(Table2[Sub-Sector],Table3[[#This Row],[Sub-Sector]],Table2[6M Return vs Nifty],"&gt;=10")/Table3[[#This Row],[Count]]</f>
        <v>0.68421052631578949</v>
      </c>
      <c r="G34" s="1">
        <f>COUNTIFS(Table2[Sub-Sector],Table3[[#This Row],[Sub-Sector]],Table2[1Y Return vs Nifty],"&gt;=10")/Table3[[#This Row],[Count]]</f>
        <v>0.52631578947368418</v>
      </c>
      <c r="H34" s="1">
        <f>COUNTIFS(Table2[Sub-Sector],Table3[[#This Row],[Sub-Sector]],Table2[RSI Exponential â€“ 14D],"&gt;=50")/Table3[[#This Row],[Count]]</f>
        <v>0.21052631578947367</v>
      </c>
      <c r="I34" s="1">
        <f>COUNTIFS(Table2[Sub-Sector],Table3[[#This Row],[Sub-Sector]],Table2[Relative Volume],"&gt;=1")/Table3[[#This Row],[Count]]</f>
        <v>0.21052631578947367</v>
      </c>
      <c r="J34" s="1">
        <f>COUNTIFS(Table2[Sub-Sector],Table3[[#This Row],[Sub-Sector]],Table2[% Away From Day Low],"&gt;=0.05")/Table3[[#This Row],[Count]]</f>
        <v>0.31578947368421051</v>
      </c>
      <c r="K34" s="1">
        <f>COUNTIFS(Table2[Sub-Sector],Table3[[#This Row],[Sub-Sector]],Table2[% Away From Day High],"&lt;=0.05")/Table3[[#This Row],[Count]]</f>
        <v>1</v>
      </c>
      <c r="L34" s="1">
        <f>COUNTIFS(Table2[Sub-Sector],Table3[[#This Row],[Sub-Sector]],Table2[% Away From Current Week Low],"&gt;=0.05")/Table3[[#This Row],[Count]]</f>
        <v>0.31578947368421051</v>
      </c>
      <c r="M34" s="1">
        <f>COUNTIFS(Table2[Sub-Sector],Table3[[#This Row],[Sub-Sector]],Table2[% Away From Current Week High],"&lt;=0.05")/Table3[[#This Row],[Count]]</f>
        <v>0.89473684210526316</v>
      </c>
      <c r="N34" s="1">
        <f>COUNTIFS(Table2[Sub-Sector],Table3[[#This Row],[Sub-Sector]],Table2[% Away From Current Month Low],"&gt;=0.05")/Table3[[#This Row],[Count]]</f>
        <v>0.31578947368421051</v>
      </c>
      <c r="O34" s="1">
        <f>COUNTIFS(Table2[Sub-Sector],Table3[[#This Row],[Sub-Sector]],Table2[% Away From Current Month High],"&lt;=0.05")/Table3[[#This Row],[Count]]</f>
        <v>0.15789473684210525</v>
      </c>
      <c r="P34" s="1">
        <f>COUNTIFS(Table2[Sub-Sector],Table3[[#This Row],[Sub-Sector]],Table2[% Away From 52W High],"&lt;=10")/Table3[[#This Row],[Count]]</f>
        <v>0.15789473684210525</v>
      </c>
      <c r="Q34" s="1">
        <f>COUNTIFS(Table2[Sub-Sector],Table3[[#This Row],[Sub-Sector]],Table2[% Away From 52W Low],"&gt;=10")/Table3[[#This Row],[Count]]</f>
        <v>1</v>
      </c>
      <c r="R34" s="1">
        <f>COUNTIFS(Table2[Sub-Sector],Table3[[#This Row],[Sub-Sector]],Table2[% Price above 20 EMA],"&gt;=0")/Table3[[#This Row],[Count]]</f>
        <v>0.26315789473684209</v>
      </c>
      <c r="S34" s="1">
        <f>COUNTIFS(Table2[Sub-Sector],Table3[[#This Row],[Sub-Sector]],Table2[% Price above 50 EMA],"&gt;=0")/Table3[[#This Row],[Count]]</f>
        <v>0.52631578947368418</v>
      </c>
      <c r="T34" s="1">
        <f>COUNTIFS(Table2[Sub-Sector],Table3[[#This Row],[Sub-Sector]],Table2[% Price above 200 EMA],"&gt;=0")/Table3[[#This Row],[Count]]</f>
        <v>0.94736842105263153</v>
      </c>
      <c r="U34" s="1">
        <f>COUNTIFS(Table2[Sub-Sector],Table3[[#This Row],[Sub-Sector]],Table2[Rate of Change - Zone],"Positive")/Table3[[#This Row],[Count]]</f>
        <v>0.36842105263157893</v>
      </c>
      <c r="V34" s="1">
        <f>COUNTIFS(Table2[Sub-Sector],Table3[[#This Row],[Sub-Sector]],Table2[Sharpe Ratio],"&gt;=0.10")/Table3[[#This Row],[Count]]</f>
        <v>0.26315789473684209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319</v>
      </c>
      <c r="X34">
        <f>_xlfn.RANK.AVG(Table3[[#This Row],[Score]],Table3[Score],1)</f>
        <v>29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190</v>
      </c>
      <c r="Z34">
        <f>_xlfn.RANK.AVG(Table3[[#This Row],[Score 2 ]],Table3[[Score 2 ]],1)</f>
        <v>33</v>
      </c>
    </row>
    <row r="35" spans="1:26" x14ac:dyDescent="0.3">
      <c r="A35" t="s">
        <v>264</v>
      </c>
      <c r="B35">
        <f>COUNTIFS(Table2[Sub-Sector],Table3[[#This Row],[Sub-Sector]])</f>
        <v>2</v>
      </c>
      <c r="C35" s="1">
        <f>COUNTIFS(Table2[Sub-Sector],Table3[[#This Row],[Sub-Sector]],Table2[Uptrend],"Uptrend")/Table3[[#This Row],[Count]]</f>
        <v>0.5</v>
      </c>
      <c r="D35" s="1">
        <f>COUNTIFS(Table2[Sub-Sector],Table3[[#This Row],[Sub-Sector]],Table2[1W Return vs Nifty],"&gt;=5")/Table3[[#This Row],[Count]]</f>
        <v>0</v>
      </c>
      <c r="E35" s="1">
        <f>COUNTIFS(Table2[Sub-Sector],Table3[[#This Row],[Sub-Sector]],Table2[1M Return vs Nifty],"&gt;=5")/Table3[[#This Row],[Count]]</f>
        <v>0</v>
      </c>
      <c r="F35" s="1">
        <f>COUNTIFS(Table2[Sub-Sector],Table3[[#This Row],[Sub-Sector]],Table2[6M Return vs Nifty],"&gt;=10")/Table3[[#This Row],[Count]]</f>
        <v>0.5</v>
      </c>
      <c r="G35" s="1">
        <f>COUNTIFS(Table2[Sub-Sector],Table3[[#This Row],[Sub-Sector]],Table2[1Y Return vs Nifty],"&gt;=10")/Table3[[#This Row],[Count]]</f>
        <v>1</v>
      </c>
      <c r="H35" s="1">
        <f>COUNTIFS(Table2[Sub-Sector],Table3[[#This Row],[Sub-Sector]],Table2[RSI Exponential â€“ 14D],"&gt;=50")/Table3[[#This Row],[Count]]</f>
        <v>0</v>
      </c>
      <c r="I35" s="1">
        <f>COUNTIFS(Table2[Sub-Sector],Table3[[#This Row],[Sub-Sector]],Table2[Relative Volume],"&gt;=1")/Table3[[#This Row],[Count]]</f>
        <v>0.5</v>
      </c>
      <c r="J35" s="1">
        <f>COUNTIFS(Table2[Sub-Sector],Table3[[#This Row],[Sub-Sector]],Table2[% Away From Day Low],"&gt;=0.05")/Table3[[#This Row],[Count]]</f>
        <v>1</v>
      </c>
      <c r="K35" s="1">
        <f>COUNTIFS(Table2[Sub-Sector],Table3[[#This Row],[Sub-Sector]],Table2[% Away From Day High],"&lt;=0.05")/Table3[[#This Row],[Count]]</f>
        <v>1</v>
      </c>
      <c r="L35" s="1">
        <f>COUNTIFS(Table2[Sub-Sector],Table3[[#This Row],[Sub-Sector]],Table2[% Away From Current Week Low],"&gt;=0.05")/Table3[[#This Row],[Count]]</f>
        <v>1</v>
      </c>
      <c r="M35" s="1">
        <f>COUNTIFS(Table2[Sub-Sector],Table3[[#This Row],[Sub-Sector]],Table2[% Away From Current Week High],"&lt;=0.05")/Table3[[#This Row],[Count]]</f>
        <v>1</v>
      </c>
      <c r="N35" s="1">
        <f>COUNTIFS(Table2[Sub-Sector],Table3[[#This Row],[Sub-Sector]],Table2[% Away From Current Month Low],"&gt;=0.05")/Table3[[#This Row],[Count]]</f>
        <v>1</v>
      </c>
      <c r="O35" s="1">
        <f>COUNTIFS(Table2[Sub-Sector],Table3[[#This Row],[Sub-Sector]],Table2[% Away From Current Month High],"&lt;=0.05")/Table3[[#This Row],[Count]]</f>
        <v>0</v>
      </c>
      <c r="P35" s="1">
        <f>COUNTIFS(Table2[Sub-Sector],Table3[[#This Row],[Sub-Sector]],Table2[% Away From 52W High],"&lt;=10")/Table3[[#This Row],[Count]]</f>
        <v>0</v>
      </c>
      <c r="Q35" s="1">
        <f>COUNTIFS(Table2[Sub-Sector],Table3[[#This Row],[Sub-Sector]],Table2[% Away From 52W Low],"&gt;=10")/Table3[[#This Row],[Count]]</f>
        <v>1</v>
      </c>
      <c r="R35" s="1">
        <f>COUNTIFS(Table2[Sub-Sector],Table3[[#This Row],[Sub-Sector]],Table2[% Price above 20 EMA],"&gt;=0")/Table3[[#This Row],[Count]]</f>
        <v>0</v>
      </c>
      <c r="S35" s="1">
        <f>COUNTIFS(Table2[Sub-Sector],Table3[[#This Row],[Sub-Sector]],Table2[% Price above 50 EMA],"&gt;=0")/Table3[[#This Row],[Count]]</f>
        <v>0</v>
      </c>
      <c r="T35" s="1">
        <f>COUNTIFS(Table2[Sub-Sector],Table3[[#This Row],[Sub-Sector]],Table2[% Price above 200 EMA],"&gt;=0")/Table3[[#This Row],[Count]]</f>
        <v>0.5</v>
      </c>
      <c r="U35" s="1">
        <f>COUNTIFS(Table2[Sub-Sector],Table3[[#This Row],[Sub-Sector]],Table2[Rate of Change - Zone],"Positive")/Table3[[#This Row],[Count]]</f>
        <v>0</v>
      </c>
      <c r="V35" s="1">
        <f>COUNTIFS(Table2[Sub-Sector],Table3[[#This Row],[Sub-Sector]],Table2[Sharpe Ratio],"&gt;=0.10")/Table3[[#This Row],[Count]]</f>
        <v>0.5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415</v>
      </c>
      <c r="X35">
        <f>_xlfn.RANK.AVG(Table3[[#This Row],[Score]],Table3[Score],1)</f>
        <v>56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190.5</v>
      </c>
      <c r="Z35">
        <f>_xlfn.RANK.AVG(Table3[[#This Row],[Score 2 ]],Table3[[Score 2 ]],1)</f>
        <v>34</v>
      </c>
    </row>
    <row r="36" spans="1:26" x14ac:dyDescent="0.3">
      <c r="A36" t="s">
        <v>125</v>
      </c>
      <c r="B36">
        <f>COUNTIFS(Table2[Sub-Sector],Table3[[#This Row],[Sub-Sector]])</f>
        <v>8</v>
      </c>
      <c r="C36" s="1">
        <f>COUNTIFS(Table2[Sub-Sector],Table3[[#This Row],[Sub-Sector]],Table2[Uptrend],"Uptrend")/Table3[[#This Row],[Count]]</f>
        <v>0.625</v>
      </c>
      <c r="D36" s="1">
        <f>COUNTIFS(Table2[Sub-Sector],Table3[[#This Row],[Sub-Sector]],Table2[1W Return vs Nifty],"&gt;=5")/Table3[[#This Row],[Count]]</f>
        <v>0.125</v>
      </c>
      <c r="E36" s="1">
        <f>COUNTIFS(Table2[Sub-Sector],Table3[[#This Row],[Sub-Sector]],Table2[1M Return vs Nifty],"&gt;=5")/Table3[[#This Row],[Count]]</f>
        <v>0.125</v>
      </c>
      <c r="F36" s="1">
        <f>COUNTIFS(Table2[Sub-Sector],Table3[[#This Row],[Sub-Sector]],Table2[6M Return vs Nifty],"&gt;=10")/Table3[[#This Row],[Count]]</f>
        <v>0.625</v>
      </c>
      <c r="G36" s="1">
        <f>COUNTIFS(Table2[Sub-Sector],Table3[[#This Row],[Sub-Sector]],Table2[1Y Return vs Nifty],"&gt;=10")/Table3[[#This Row],[Count]]</f>
        <v>0.625</v>
      </c>
      <c r="H36" s="1">
        <f>COUNTIFS(Table2[Sub-Sector],Table3[[#This Row],[Sub-Sector]],Table2[RSI Exponential â€“ 14D],"&gt;=50")/Table3[[#This Row],[Count]]</f>
        <v>0.25</v>
      </c>
      <c r="I36" s="1">
        <f>COUNTIFS(Table2[Sub-Sector],Table3[[#This Row],[Sub-Sector]],Table2[Relative Volume],"&gt;=1")/Table3[[#This Row],[Count]]</f>
        <v>0.375</v>
      </c>
      <c r="J36" s="1">
        <f>COUNTIFS(Table2[Sub-Sector],Table3[[#This Row],[Sub-Sector]],Table2[% Away From Day Low],"&gt;=0.05")/Table3[[#This Row],[Count]]</f>
        <v>0.375</v>
      </c>
      <c r="K36" s="1">
        <f>COUNTIFS(Table2[Sub-Sector],Table3[[#This Row],[Sub-Sector]],Table2[% Away From Day High],"&lt;=0.05")/Table3[[#This Row],[Count]]</f>
        <v>1</v>
      </c>
      <c r="L36" s="1">
        <f>COUNTIFS(Table2[Sub-Sector],Table3[[#This Row],[Sub-Sector]],Table2[% Away From Current Week Low],"&gt;=0.05")/Table3[[#This Row],[Count]]</f>
        <v>0.375</v>
      </c>
      <c r="M36" s="1">
        <f>COUNTIFS(Table2[Sub-Sector],Table3[[#This Row],[Sub-Sector]],Table2[% Away From Current Week High],"&lt;=0.05")/Table3[[#This Row],[Count]]</f>
        <v>0.875</v>
      </c>
      <c r="N36" s="1">
        <f>COUNTIFS(Table2[Sub-Sector],Table3[[#This Row],[Sub-Sector]],Table2[% Away From Current Month Low],"&gt;=0.05")/Table3[[#This Row],[Count]]</f>
        <v>0.375</v>
      </c>
      <c r="O36" s="1">
        <f>COUNTIFS(Table2[Sub-Sector],Table3[[#This Row],[Sub-Sector]],Table2[% Away From Current Month High],"&lt;=0.05")/Table3[[#This Row],[Count]]</f>
        <v>0.625</v>
      </c>
      <c r="P36" s="1">
        <f>COUNTIFS(Table2[Sub-Sector],Table3[[#This Row],[Sub-Sector]],Table2[% Away From 52W High],"&lt;=10")/Table3[[#This Row],[Count]]</f>
        <v>0.375</v>
      </c>
      <c r="Q36" s="1">
        <f>COUNTIFS(Table2[Sub-Sector],Table3[[#This Row],[Sub-Sector]],Table2[% Away From 52W Low],"&gt;=10")/Table3[[#This Row],[Count]]</f>
        <v>0.875</v>
      </c>
      <c r="R36" s="1">
        <f>COUNTIFS(Table2[Sub-Sector],Table3[[#This Row],[Sub-Sector]],Table2[% Price above 20 EMA],"&gt;=0")/Table3[[#This Row],[Count]]</f>
        <v>0.5</v>
      </c>
      <c r="S36" s="1">
        <f>COUNTIFS(Table2[Sub-Sector],Table3[[#This Row],[Sub-Sector]],Table2[% Price above 50 EMA],"&gt;=0")/Table3[[#This Row],[Count]]</f>
        <v>0.5</v>
      </c>
      <c r="T36" s="1">
        <f>COUNTIFS(Table2[Sub-Sector],Table3[[#This Row],[Sub-Sector]],Table2[% Price above 200 EMA],"&gt;=0")/Table3[[#This Row],[Count]]</f>
        <v>0.75</v>
      </c>
      <c r="U36" s="1">
        <f>COUNTIFS(Table2[Sub-Sector],Table3[[#This Row],[Sub-Sector]],Table2[Rate of Change - Zone],"Positive")/Table3[[#This Row],[Count]]</f>
        <v>0.25</v>
      </c>
      <c r="V36" s="1">
        <f>COUNTIFS(Table2[Sub-Sector],Table3[[#This Row],[Sub-Sector]],Table2[Sharpe Ratio],"&gt;=0.10")/Table3[[#This Row],[Count]]</f>
        <v>0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292.5</v>
      </c>
      <c r="X36">
        <f>_xlfn.RANK.AVG(Table3[[#This Row],[Score]],Table3[Score],1)</f>
        <v>19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191.5</v>
      </c>
      <c r="Z36">
        <f>_xlfn.RANK.AVG(Table3[[#This Row],[Score 2 ]],Table3[[Score 2 ]],1)</f>
        <v>35</v>
      </c>
    </row>
    <row r="37" spans="1:26" x14ac:dyDescent="0.3">
      <c r="A37" t="s">
        <v>562</v>
      </c>
      <c r="B37">
        <f>COUNTIFS(Table2[Sub-Sector],Table3[[#This Row],[Sub-Sector]])</f>
        <v>9</v>
      </c>
      <c r="C37" s="1">
        <f>COUNTIFS(Table2[Sub-Sector],Table3[[#This Row],[Sub-Sector]],Table2[Uptrend],"Uptrend")/Table3[[#This Row],[Count]]</f>
        <v>0.55555555555555558</v>
      </c>
      <c r="D37" s="1">
        <f>COUNTIFS(Table2[Sub-Sector],Table3[[#This Row],[Sub-Sector]],Table2[1W Return vs Nifty],"&gt;=5")/Table3[[#This Row],[Count]]</f>
        <v>0</v>
      </c>
      <c r="E37" s="1">
        <f>COUNTIFS(Table2[Sub-Sector],Table3[[#This Row],[Sub-Sector]],Table2[1M Return vs Nifty],"&gt;=5")/Table3[[#This Row],[Count]]</f>
        <v>0.1111111111111111</v>
      </c>
      <c r="F37" s="1">
        <f>COUNTIFS(Table2[Sub-Sector],Table3[[#This Row],[Sub-Sector]],Table2[6M Return vs Nifty],"&gt;=10")/Table3[[#This Row],[Count]]</f>
        <v>0.55555555555555558</v>
      </c>
      <c r="G37" s="1">
        <f>COUNTIFS(Table2[Sub-Sector],Table3[[#This Row],[Sub-Sector]],Table2[1Y Return vs Nifty],"&gt;=10")/Table3[[#This Row],[Count]]</f>
        <v>0.44444444444444442</v>
      </c>
      <c r="H37" s="1">
        <f>COUNTIFS(Table2[Sub-Sector],Table3[[#This Row],[Sub-Sector]],Table2[RSI Exponential â€“ 14D],"&gt;=50")/Table3[[#This Row],[Count]]</f>
        <v>0.33333333333333331</v>
      </c>
      <c r="I37" s="1">
        <f>COUNTIFS(Table2[Sub-Sector],Table3[[#This Row],[Sub-Sector]],Table2[Relative Volume],"&gt;=1")/Table3[[#This Row],[Count]]</f>
        <v>0.44444444444444442</v>
      </c>
      <c r="J37" s="1">
        <f>COUNTIFS(Table2[Sub-Sector],Table3[[#This Row],[Sub-Sector]],Table2[% Away From Day Low],"&gt;=0.05")/Table3[[#This Row],[Count]]</f>
        <v>0.22222222222222221</v>
      </c>
      <c r="K37" s="1">
        <f>COUNTIFS(Table2[Sub-Sector],Table3[[#This Row],[Sub-Sector]],Table2[% Away From Day High],"&lt;=0.05")/Table3[[#This Row],[Count]]</f>
        <v>0.88888888888888884</v>
      </c>
      <c r="L37" s="1">
        <f>COUNTIFS(Table2[Sub-Sector],Table3[[#This Row],[Sub-Sector]],Table2[% Away From Current Week Low],"&gt;=0.05")/Table3[[#This Row],[Count]]</f>
        <v>0.22222222222222221</v>
      </c>
      <c r="M37" s="1">
        <f>COUNTIFS(Table2[Sub-Sector],Table3[[#This Row],[Sub-Sector]],Table2[% Away From Current Week High],"&lt;=0.05")/Table3[[#This Row],[Count]]</f>
        <v>0.77777777777777779</v>
      </c>
      <c r="N37" s="1">
        <f>COUNTIFS(Table2[Sub-Sector],Table3[[#This Row],[Sub-Sector]],Table2[% Away From Current Month Low],"&gt;=0.05")/Table3[[#This Row],[Count]]</f>
        <v>0.33333333333333331</v>
      </c>
      <c r="O37" s="1">
        <f>COUNTIFS(Table2[Sub-Sector],Table3[[#This Row],[Sub-Sector]],Table2[% Away From Current Month High],"&lt;=0.05")/Table3[[#This Row],[Count]]</f>
        <v>0.22222222222222221</v>
      </c>
      <c r="P37" s="1">
        <f>COUNTIFS(Table2[Sub-Sector],Table3[[#This Row],[Sub-Sector]],Table2[% Away From 52W High],"&lt;=10")/Table3[[#This Row],[Count]]</f>
        <v>0.22222222222222221</v>
      </c>
      <c r="Q37" s="1">
        <f>COUNTIFS(Table2[Sub-Sector],Table3[[#This Row],[Sub-Sector]],Table2[% Away From 52W Low],"&gt;=10")/Table3[[#This Row],[Count]]</f>
        <v>1</v>
      </c>
      <c r="R37" s="1">
        <f>COUNTIFS(Table2[Sub-Sector],Table3[[#This Row],[Sub-Sector]],Table2[% Price above 20 EMA],"&gt;=0")/Table3[[#This Row],[Count]]</f>
        <v>0.44444444444444442</v>
      </c>
      <c r="S37" s="1">
        <f>COUNTIFS(Table2[Sub-Sector],Table3[[#This Row],[Sub-Sector]],Table2[% Price above 50 EMA],"&gt;=0")/Table3[[#This Row],[Count]]</f>
        <v>0.66666666666666663</v>
      </c>
      <c r="T37" s="1">
        <f>COUNTIFS(Table2[Sub-Sector],Table3[[#This Row],[Sub-Sector]],Table2[% Price above 200 EMA],"&gt;=0")/Table3[[#This Row],[Count]]</f>
        <v>0.77777777777777779</v>
      </c>
      <c r="U37" s="1">
        <f>COUNTIFS(Table2[Sub-Sector],Table3[[#This Row],[Sub-Sector]],Table2[Rate of Change - Zone],"Positive")/Table3[[#This Row],[Count]]</f>
        <v>0.33333333333333331</v>
      </c>
      <c r="V37" s="1">
        <f>COUNTIFS(Table2[Sub-Sector],Table3[[#This Row],[Sub-Sector]],Table2[Sharpe Ratio],"&gt;=0.10")/Table3[[#This Row],[Count]]</f>
        <v>0.22222222222222221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364.5</v>
      </c>
      <c r="X37">
        <f>_xlfn.RANK.AVG(Table3[[#This Row],[Score]],Table3[Score],1)</f>
        <v>37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195</v>
      </c>
      <c r="Z37">
        <f>_xlfn.RANK.AVG(Table3[[#This Row],[Score 2 ]],Table3[[Score 2 ]],1)</f>
        <v>36</v>
      </c>
    </row>
    <row r="38" spans="1:26" x14ac:dyDescent="0.3">
      <c r="A38" t="s">
        <v>227</v>
      </c>
      <c r="B38">
        <f>COUNTIFS(Table2[Sub-Sector],Table3[[#This Row],[Sub-Sector]])</f>
        <v>8</v>
      </c>
      <c r="C38" s="1">
        <f>COUNTIFS(Table2[Sub-Sector],Table3[[#This Row],[Sub-Sector]],Table2[Uptrend],"Uptrend")/Table3[[#This Row],[Count]]</f>
        <v>1</v>
      </c>
      <c r="D38" s="1">
        <f>COUNTIFS(Table2[Sub-Sector],Table3[[#This Row],[Sub-Sector]],Table2[1W Return vs Nifty],"&gt;=5")/Table3[[#This Row],[Count]]</f>
        <v>0</v>
      </c>
      <c r="E38" s="1">
        <f>COUNTIFS(Table2[Sub-Sector],Table3[[#This Row],[Sub-Sector]],Table2[1M Return vs Nifty],"&gt;=5")/Table3[[#This Row],[Count]]</f>
        <v>0</v>
      </c>
      <c r="F38" s="1">
        <f>COUNTIFS(Table2[Sub-Sector],Table3[[#This Row],[Sub-Sector]],Table2[6M Return vs Nifty],"&gt;=10")/Table3[[#This Row],[Count]]</f>
        <v>0.625</v>
      </c>
      <c r="G38" s="1">
        <f>COUNTIFS(Table2[Sub-Sector],Table3[[#This Row],[Sub-Sector]],Table2[1Y Return vs Nifty],"&gt;=10")/Table3[[#This Row],[Count]]</f>
        <v>1</v>
      </c>
      <c r="H38" s="1">
        <f>COUNTIFS(Table2[Sub-Sector],Table3[[#This Row],[Sub-Sector]],Table2[RSI Exponential â€“ 14D],"&gt;=50")/Table3[[#This Row],[Count]]</f>
        <v>0.125</v>
      </c>
      <c r="I38" s="1">
        <f>COUNTIFS(Table2[Sub-Sector],Table3[[#This Row],[Sub-Sector]],Table2[Relative Volume],"&gt;=1")/Table3[[#This Row],[Count]]</f>
        <v>0.125</v>
      </c>
      <c r="J38" s="1">
        <f>COUNTIFS(Table2[Sub-Sector],Table3[[#This Row],[Sub-Sector]],Table2[% Away From Day Low],"&gt;=0.05")/Table3[[#This Row],[Count]]</f>
        <v>0</v>
      </c>
      <c r="K38" s="1">
        <f>COUNTIFS(Table2[Sub-Sector],Table3[[#This Row],[Sub-Sector]],Table2[% Away From Day High],"&lt;=0.05")/Table3[[#This Row],[Count]]</f>
        <v>1</v>
      </c>
      <c r="L38" s="1">
        <f>COUNTIFS(Table2[Sub-Sector],Table3[[#This Row],[Sub-Sector]],Table2[% Away From Current Week Low],"&gt;=0.05")/Table3[[#This Row],[Count]]</f>
        <v>0</v>
      </c>
      <c r="M38" s="1">
        <f>COUNTIFS(Table2[Sub-Sector],Table3[[#This Row],[Sub-Sector]],Table2[% Away From Current Week High],"&lt;=0.05")/Table3[[#This Row],[Count]]</f>
        <v>0.75</v>
      </c>
      <c r="N38" s="1">
        <f>COUNTIFS(Table2[Sub-Sector],Table3[[#This Row],[Sub-Sector]],Table2[% Away From Current Month Low],"&gt;=0.05")/Table3[[#This Row],[Count]]</f>
        <v>0</v>
      </c>
      <c r="O38" s="1">
        <f>COUNTIFS(Table2[Sub-Sector],Table3[[#This Row],[Sub-Sector]],Table2[% Away From Current Month High],"&lt;=0.05")/Table3[[#This Row],[Count]]</f>
        <v>0.5</v>
      </c>
      <c r="P38" s="1">
        <f>COUNTIFS(Table2[Sub-Sector],Table3[[#This Row],[Sub-Sector]],Table2[% Away From 52W High],"&lt;=10")/Table3[[#This Row],[Count]]</f>
        <v>0.375</v>
      </c>
      <c r="Q38" s="1">
        <f>COUNTIFS(Table2[Sub-Sector],Table3[[#This Row],[Sub-Sector]],Table2[% Away From 52W Low],"&gt;=10")/Table3[[#This Row],[Count]]</f>
        <v>1</v>
      </c>
      <c r="R38" s="1">
        <f>COUNTIFS(Table2[Sub-Sector],Table3[[#This Row],[Sub-Sector]],Table2[% Price above 20 EMA],"&gt;=0")/Table3[[#This Row],[Count]]</f>
        <v>0.25</v>
      </c>
      <c r="S38" s="1">
        <f>COUNTIFS(Table2[Sub-Sector],Table3[[#This Row],[Sub-Sector]],Table2[% Price above 50 EMA],"&gt;=0")/Table3[[#This Row],[Count]]</f>
        <v>0.5</v>
      </c>
      <c r="T38" s="1">
        <f>COUNTIFS(Table2[Sub-Sector],Table3[[#This Row],[Sub-Sector]],Table2[% Price above 200 EMA],"&gt;=0")/Table3[[#This Row],[Count]]</f>
        <v>1</v>
      </c>
      <c r="U38" s="1">
        <f>COUNTIFS(Table2[Sub-Sector],Table3[[#This Row],[Sub-Sector]],Table2[Rate of Change - Zone],"Positive")/Table3[[#This Row],[Count]]</f>
        <v>0.25</v>
      </c>
      <c r="V38" s="1">
        <f>COUNTIFS(Table2[Sub-Sector],Table3[[#This Row],[Sub-Sector]],Table2[Sharpe Ratio],"&gt;=0.10")/Table3[[#This Row],[Count]]</f>
        <v>0.375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365.5</v>
      </c>
      <c r="X38">
        <f>_xlfn.RANK.AVG(Table3[[#This Row],[Score]],Table3[Score],1)</f>
        <v>38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195.5</v>
      </c>
      <c r="Z38">
        <f>_xlfn.RANK.AVG(Table3[[#This Row],[Score 2 ]],Table3[[Score 2 ]],1)</f>
        <v>37</v>
      </c>
    </row>
    <row r="39" spans="1:26" x14ac:dyDescent="0.3">
      <c r="A39" t="s">
        <v>135</v>
      </c>
      <c r="B39">
        <f>COUNTIFS(Table2[Sub-Sector],Table3[[#This Row],[Sub-Sector]])</f>
        <v>20</v>
      </c>
      <c r="C39" s="1">
        <f>COUNTIFS(Table2[Sub-Sector],Table3[[#This Row],[Sub-Sector]],Table2[Uptrend],"Uptrend")/Table3[[#This Row],[Count]]</f>
        <v>0.55000000000000004</v>
      </c>
      <c r="D39" s="1">
        <f>COUNTIFS(Table2[Sub-Sector],Table3[[#This Row],[Sub-Sector]],Table2[1W Return vs Nifty],"&gt;=5")/Table3[[#This Row],[Count]]</f>
        <v>0</v>
      </c>
      <c r="E39" s="1">
        <f>COUNTIFS(Table2[Sub-Sector],Table3[[#This Row],[Sub-Sector]],Table2[1M Return vs Nifty],"&gt;=5")/Table3[[#This Row],[Count]]</f>
        <v>0.1</v>
      </c>
      <c r="F39" s="1">
        <f>COUNTIFS(Table2[Sub-Sector],Table3[[#This Row],[Sub-Sector]],Table2[6M Return vs Nifty],"&gt;=10")/Table3[[#This Row],[Count]]</f>
        <v>0.3</v>
      </c>
      <c r="G39" s="1">
        <f>COUNTIFS(Table2[Sub-Sector],Table3[[#This Row],[Sub-Sector]],Table2[1Y Return vs Nifty],"&gt;=10")/Table3[[#This Row],[Count]]</f>
        <v>0.8</v>
      </c>
      <c r="H39" s="1">
        <f>COUNTIFS(Table2[Sub-Sector],Table3[[#This Row],[Sub-Sector]],Table2[RSI Exponential â€“ 14D],"&gt;=50")/Table3[[#This Row],[Count]]</f>
        <v>0.15</v>
      </c>
      <c r="I39" s="1">
        <f>COUNTIFS(Table2[Sub-Sector],Table3[[#This Row],[Sub-Sector]],Table2[Relative Volume],"&gt;=1")/Table3[[#This Row],[Count]]</f>
        <v>0.35</v>
      </c>
      <c r="J39" s="1">
        <f>COUNTIFS(Table2[Sub-Sector],Table3[[#This Row],[Sub-Sector]],Table2[% Away From Day Low],"&gt;=0.05")/Table3[[#This Row],[Count]]</f>
        <v>0.2</v>
      </c>
      <c r="K39" s="1">
        <f>COUNTIFS(Table2[Sub-Sector],Table3[[#This Row],[Sub-Sector]],Table2[% Away From Day High],"&lt;=0.05")/Table3[[#This Row],[Count]]</f>
        <v>1</v>
      </c>
      <c r="L39" s="1">
        <f>COUNTIFS(Table2[Sub-Sector],Table3[[#This Row],[Sub-Sector]],Table2[% Away From Current Week Low],"&gt;=0.05")/Table3[[#This Row],[Count]]</f>
        <v>0.25</v>
      </c>
      <c r="M39" s="1">
        <f>COUNTIFS(Table2[Sub-Sector],Table3[[#This Row],[Sub-Sector]],Table2[% Away From Current Week High],"&lt;=0.05")/Table3[[#This Row],[Count]]</f>
        <v>0.95</v>
      </c>
      <c r="N39" s="1">
        <f>COUNTIFS(Table2[Sub-Sector],Table3[[#This Row],[Sub-Sector]],Table2[% Away From Current Month Low],"&gt;=0.05")/Table3[[#This Row],[Count]]</f>
        <v>0.3</v>
      </c>
      <c r="O39" s="1">
        <f>COUNTIFS(Table2[Sub-Sector],Table3[[#This Row],[Sub-Sector]],Table2[% Away From Current Month High],"&lt;=0.05")/Table3[[#This Row],[Count]]</f>
        <v>0.3</v>
      </c>
      <c r="P39" s="1">
        <f>COUNTIFS(Table2[Sub-Sector],Table3[[#This Row],[Sub-Sector]],Table2[% Away From 52W High],"&lt;=10")/Table3[[#This Row],[Count]]</f>
        <v>0.2</v>
      </c>
      <c r="Q39" s="1">
        <f>COUNTIFS(Table2[Sub-Sector],Table3[[#This Row],[Sub-Sector]],Table2[% Away From 52W Low],"&gt;=10")/Table3[[#This Row],[Count]]</f>
        <v>0.95</v>
      </c>
      <c r="R39" s="1">
        <f>COUNTIFS(Table2[Sub-Sector],Table3[[#This Row],[Sub-Sector]],Table2[% Price above 20 EMA],"&gt;=0")/Table3[[#This Row],[Count]]</f>
        <v>0.15</v>
      </c>
      <c r="S39" s="1">
        <f>COUNTIFS(Table2[Sub-Sector],Table3[[#This Row],[Sub-Sector]],Table2[% Price above 50 EMA],"&gt;=0")/Table3[[#This Row],[Count]]</f>
        <v>0.25</v>
      </c>
      <c r="T39" s="1">
        <f>COUNTIFS(Table2[Sub-Sector],Table3[[#This Row],[Sub-Sector]],Table2[% Price above 200 EMA],"&gt;=0")/Table3[[#This Row],[Count]]</f>
        <v>0.7</v>
      </c>
      <c r="U39" s="1">
        <f>COUNTIFS(Table2[Sub-Sector],Table3[[#This Row],[Sub-Sector]],Table2[Rate of Change - Zone],"Positive")/Table3[[#This Row],[Count]]</f>
        <v>0.35</v>
      </c>
      <c r="V39" s="1">
        <f>COUNTIFS(Table2[Sub-Sector],Table3[[#This Row],[Sub-Sector]],Table2[Sharpe Ratio],"&gt;=0.10")/Table3[[#This Row],[Count]]</f>
        <v>0.45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369</v>
      </c>
      <c r="X39">
        <f>_xlfn.RANK.AVG(Table3[[#This Row],[Score]],Table3[Score],1)</f>
        <v>39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196</v>
      </c>
      <c r="Z39">
        <f>_xlfn.RANK.AVG(Table3[[#This Row],[Score 2 ]],Table3[[Score 2 ]],1)</f>
        <v>38</v>
      </c>
    </row>
    <row r="40" spans="1:26" x14ac:dyDescent="0.3">
      <c r="A40" t="s">
        <v>167</v>
      </c>
      <c r="B40">
        <f>COUNTIFS(Table2[Sub-Sector],Table3[[#This Row],[Sub-Sector]])</f>
        <v>9</v>
      </c>
      <c r="C40" s="1">
        <f>COUNTIFS(Table2[Sub-Sector],Table3[[#This Row],[Sub-Sector]],Table2[Uptrend],"Uptrend")/Table3[[#This Row],[Count]]</f>
        <v>0.77777777777777779</v>
      </c>
      <c r="D40" s="1">
        <f>COUNTIFS(Table2[Sub-Sector],Table3[[#This Row],[Sub-Sector]],Table2[1W Return vs Nifty],"&gt;=5")/Table3[[#This Row],[Count]]</f>
        <v>0.1111111111111111</v>
      </c>
      <c r="E40" s="1">
        <f>COUNTIFS(Table2[Sub-Sector],Table3[[#This Row],[Sub-Sector]],Table2[1M Return vs Nifty],"&gt;=5")/Table3[[#This Row],[Count]]</f>
        <v>0.1111111111111111</v>
      </c>
      <c r="F40" s="1">
        <f>COUNTIFS(Table2[Sub-Sector],Table3[[#This Row],[Sub-Sector]],Table2[6M Return vs Nifty],"&gt;=10")/Table3[[#This Row],[Count]]</f>
        <v>0.44444444444444442</v>
      </c>
      <c r="G40" s="1">
        <f>COUNTIFS(Table2[Sub-Sector],Table3[[#This Row],[Sub-Sector]],Table2[1Y Return vs Nifty],"&gt;=10")/Table3[[#This Row],[Count]]</f>
        <v>0.33333333333333331</v>
      </c>
      <c r="H40" s="1">
        <f>COUNTIFS(Table2[Sub-Sector],Table3[[#This Row],[Sub-Sector]],Table2[RSI Exponential â€“ 14D],"&gt;=50")/Table3[[#This Row],[Count]]</f>
        <v>0.22222222222222221</v>
      </c>
      <c r="I40" s="1">
        <f>COUNTIFS(Table2[Sub-Sector],Table3[[#This Row],[Sub-Sector]],Table2[Relative Volume],"&gt;=1")/Table3[[#This Row],[Count]]</f>
        <v>0.66666666666666663</v>
      </c>
      <c r="J40" s="1">
        <f>COUNTIFS(Table2[Sub-Sector],Table3[[#This Row],[Sub-Sector]],Table2[% Away From Day Low],"&gt;=0.05")/Table3[[#This Row],[Count]]</f>
        <v>0.1111111111111111</v>
      </c>
      <c r="K40" s="1">
        <f>COUNTIFS(Table2[Sub-Sector],Table3[[#This Row],[Sub-Sector]],Table2[% Away From Day High],"&lt;=0.05")/Table3[[#This Row],[Count]]</f>
        <v>0.88888888888888884</v>
      </c>
      <c r="L40" s="1">
        <f>COUNTIFS(Table2[Sub-Sector],Table3[[#This Row],[Sub-Sector]],Table2[% Away From Current Week Low],"&gt;=0.05")/Table3[[#This Row],[Count]]</f>
        <v>0.22222222222222221</v>
      </c>
      <c r="M40" s="1">
        <f>COUNTIFS(Table2[Sub-Sector],Table3[[#This Row],[Sub-Sector]],Table2[% Away From Current Week High],"&lt;=0.05")/Table3[[#This Row],[Count]]</f>
        <v>0.77777777777777779</v>
      </c>
      <c r="N40" s="1">
        <f>COUNTIFS(Table2[Sub-Sector],Table3[[#This Row],[Sub-Sector]],Table2[% Away From Current Month Low],"&gt;=0.05")/Table3[[#This Row],[Count]]</f>
        <v>0.22222222222222221</v>
      </c>
      <c r="O40" s="1">
        <f>COUNTIFS(Table2[Sub-Sector],Table3[[#This Row],[Sub-Sector]],Table2[% Away From Current Month High],"&lt;=0.05")/Table3[[#This Row],[Count]]</f>
        <v>0.33333333333333331</v>
      </c>
      <c r="P40" s="1">
        <f>COUNTIFS(Table2[Sub-Sector],Table3[[#This Row],[Sub-Sector]],Table2[% Away From 52W High],"&lt;=10")/Table3[[#This Row],[Count]]</f>
        <v>0.44444444444444442</v>
      </c>
      <c r="Q40" s="1">
        <f>COUNTIFS(Table2[Sub-Sector],Table3[[#This Row],[Sub-Sector]],Table2[% Away From 52W Low],"&gt;=10")/Table3[[#This Row],[Count]]</f>
        <v>1</v>
      </c>
      <c r="R40" s="1">
        <f>COUNTIFS(Table2[Sub-Sector],Table3[[#This Row],[Sub-Sector]],Table2[% Price above 20 EMA],"&gt;=0")/Table3[[#This Row],[Count]]</f>
        <v>0.33333333333333331</v>
      </c>
      <c r="S40" s="1">
        <f>COUNTIFS(Table2[Sub-Sector],Table3[[#This Row],[Sub-Sector]],Table2[% Price above 50 EMA],"&gt;=0")/Table3[[#This Row],[Count]]</f>
        <v>0.66666666666666663</v>
      </c>
      <c r="T40" s="1">
        <f>COUNTIFS(Table2[Sub-Sector],Table3[[#This Row],[Sub-Sector]],Table2[% Price above 200 EMA],"&gt;=0")/Table3[[#This Row],[Count]]</f>
        <v>0.77777777777777779</v>
      </c>
      <c r="U40" s="1">
        <f>COUNTIFS(Table2[Sub-Sector],Table3[[#This Row],[Sub-Sector]],Table2[Rate of Change - Zone],"Positive")/Table3[[#This Row],[Count]]</f>
        <v>0.33333333333333331</v>
      </c>
      <c r="V40" s="1">
        <f>COUNTIFS(Table2[Sub-Sector],Table3[[#This Row],[Sub-Sector]],Table2[Sharpe Ratio],"&gt;=0.10")/Table3[[#This Row],[Count]]</f>
        <v>0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286</v>
      </c>
      <c r="X40">
        <f>_xlfn.RANK.AVG(Table3[[#This Row],[Score]],Table3[Score],1)</f>
        <v>18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197.5</v>
      </c>
      <c r="Z40">
        <f>_xlfn.RANK.AVG(Table3[[#This Row],[Score 2 ]],Table3[[Score 2 ]],1)</f>
        <v>39</v>
      </c>
    </row>
    <row r="41" spans="1:26" x14ac:dyDescent="0.3">
      <c r="A41" t="s">
        <v>375</v>
      </c>
      <c r="B41">
        <f>COUNTIFS(Table2[Sub-Sector],Table3[[#This Row],[Sub-Sector]])</f>
        <v>2</v>
      </c>
      <c r="C41" s="1">
        <f>COUNTIFS(Table2[Sub-Sector],Table3[[#This Row],[Sub-Sector]],Table2[Uptrend],"Uptrend")/Table3[[#This Row],[Count]]</f>
        <v>0.5</v>
      </c>
      <c r="D41" s="1">
        <f>COUNTIFS(Table2[Sub-Sector],Table3[[#This Row],[Sub-Sector]],Table2[1W Return vs Nifty],"&gt;=5")/Table3[[#This Row],[Count]]</f>
        <v>0</v>
      </c>
      <c r="E41" s="1">
        <f>COUNTIFS(Table2[Sub-Sector],Table3[[#This Row],[Sub-Sector]],Table2[1M Return vs Nifty],"&gt;=5")/Table3[[#This Row],[Count]]</f>
        <v>0</v>
      </c>
      <c r="F41" s="1">
        <f>COUNTIFS(Table2[Sub-Sector],Table3[[#This Row],[Sub-Sector]],Table2[6M Return vs Nifty],"&gt;=10")/Table3[[#This Row],[Count]]</f>
        <v>1</v>
      </c>
      <c r="G41" s="1">
        <f>COUNTIFS(Table2[Sub-Sector],Table3[[#This Row],[Sub-Sector]],Table2[1Y Return vs Nifty],"&gt;=10")/Table3[[#This Row],[Count]]</f>
        <v>0.5</v>
      </c>
      <c r="H41" s="1">
        <f>COUNTIFS(Table2[Sub-Sector],Table3[[#This Row],[Sub-Sector]],Table2[RSI Exponential â€“ 14D],"&gt;=50")/Table3[[#This Row],[Count]]</f>
        <v>0</v>
      </c>
      <c r="I41" s="1">
        <f>COUNTIFS(Table2[Sub-Sector],Table3[[#This Row],[Sub-Sector]],Table2[Relative Volume],"&gt;=1")/Table3[[#This Row],[Count]]</f>
        <v>0</v>
      </c>
      <c r="J41" s="1">
        <f>COUNTIFS(Table2[Sub-Sector],Table3[[#This Row],[Sub-Sector]],Table2[% Away From Day Low],"&gt;=0.05")/Table3[[#This Row],[Count]]</f>
        <v>0.5</v>
      </c>
      <c r="K41" s="1">
        <f>COUNTIFS(Table2[Sub-Sector],Table3[[#This Row],[Sub-Sector]],Table2[% Away From Day High],"&lt;=0.05")/Table3[[#This Row],[Count]]</f>
        <v>1</v>
      </c>
      <c r="L41" s="1">
        <f>COUNTIFS(Table2[Sub-Sector],Table3[[#This Row],[Sub-Sector]],Table2[% Away From Current Week Low],"&gt;=0.05")/Table3[[#This Row],[Count]]</f>
        <v>0.5</v>
      </c>
      <c r="M41" s="1">
        <f>COUNTIFS(Table2[Sub-Sector],Table3[[#This Row],[Sub-Sector]],Table2[% Away From Current Week High],"&lt;=0.05")/Table3[[#This Row],[Count]]</f>
        <v>1</v>
      </c>
      <c r="N41" s="1">
        <f>COUNTIFS(Table2[Sub-Sector],Table3[[#This Row],[Sub-Sector]],Table2[% Away From Current Month Low],"&gt;=0.05")/Table3[[#This Row],[Count]]</f>
        <v>1</v>
      </c>
      <c r="O41" s="1">
        <f>COUNTIFS(Table2[Sub-Sector],Table3[[#This Row],[Sub-Sector]],Table2[% Away From Current Month High],"&lt;=0.05")/Table3[[#This Row],[Count]]</f>
        <v>1</v>
      </c>
      <c r="P41" s="1">
        <f>COUNTIFS(Table2[Sub-Sector],Table3[[#This Row],[Sub-Sector]],Table2[% Away From 52W High],"&lt;=10")/Table3[[#This Row],[Count]]</f>
        <v>0</v>
      </c>
      <c r="Q41" s="1">
        <f>COUNTIFS(Table2[Sub-Sector],Table3[[#This Row],[Sub-Sector]],Table2[% Away From 52W Low],"&gt;=10")/Table3[[#This Row],[Count]]</f>
        <v>1</v>
      </c>
      <c r="R41" s="1">
        <f>COUNTIFS(Table2[Sub-Sector],Table3[[#This Row],[Sub-Sector]],Table2[% Price above 20 EMA],"&gt;=0")/Table3[[#This Row],[Count]]</f>
        <v>0.5</v>
      </c>
      <c r="S41" s="1">
        <f>COUNTIFS(Table2[Sub-Sector],Table3[[#This Row],[Sub-Sector]],Table2[% Price above 50 EMA],"&gt;=0")/Table3[[#This Row],[Count]]</f>
        <v>1</v>
      </c>
      <c r="T41" s="1">
        <f>COUNTIFS(Table2[Sub-Sector],Table3[[#This Row],[Sub-Sector]],Table2[% Price above 200 EMA],"&gt;=0")/Table3[[#This Row],[Count]]</f>
        <v>1</v>
      </c>
      <c r="U41" s="1">
        <f>COUNTIFS(Table2[Sub-Sector],Table3[[#This Row],[Sub-Sector]],Table2[Rate of Change - Zone],"Positive")/Table3[[#This Row],[Count]]</f>
        <v>0.5</v>
      </c>
      <c r="V41" s="1">
        <f>COUNTIFS(Table2[Sub-Sector],Table3[[#This Row],[Sub-Sector]],Table2[Sharpe Ratio],"&gt;=0.10")/Table3[[#This Row],[Count]]</f>
        <v>0.5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424.5</v>
      </c>
      <c r="X41">
        <f>_xlfn.RANK.AVG(Table3[[#This Row],[Score]],Table3[Score],1)</f>
        <v>59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200</v>
      </c>
      <c r="Z41">
        <f>_xlfn.RANK.AVG(Table3[[#This Row],[Score 2 ]],Table3[[Score 2 ]],1)</f>
        <v>40</v>
      </c>
    </row>
    <row r="42" spans="1:26" x14ac:dyDescent="0.3">
      <c r="A42" t="s">
        <v>140</v>
      </c>
      <c r="B42">
        <f>COUNTIFS(Table2[Sub-Sector],Table3[[#This Row],[Sub-Sector]])</f>
        <v>6</v>
      </c>
      <c r="C42" s="1">
        <f>COUNTIFS(Table2[Sub-Sector],Table3[[#This Row],[Sub-Sector]],Table2[Uptrend],"Uptrend")/Table3[[#This Row],[Count]]</f>
        <v>0.5</v>
      </c>
      <c r="D42" s="1">
        <f>COUNTIFS(Table2[Sub-Sector],Table3[[#This Row],[Sub-Sector]],Table2[1W Return vs Nifty],"&gt;=5")/Table3[[#This Row],[Count]]</f>
        <v>0</v>
      </c>
      <c r="E42" s="1">
        <f>COUNTIFS(Table2[Sub-Sector],Table3[[#This Row],[Sub-Sector]],Table2[1M Return vs Nifty],"&gt;=5")/Table3[[#This Row],[Count]]</f>
        <v>0.16666666666666666</v>
      </c>
      <c r="F42" s="1">
        <f>COUNTIFS(Table2[Sub-Sector],Table3[[#This Row],[Sub-Sector]],Table2[6M Return vs Nifty],"&gt;=10")/Table3[[#This Row],[Count]]</f>
        <v>0.5</v>
      </c>
      <c r="G42" s="1">
        <f>COUNTIFS(Table2[Sub-Sector],Table3[[#This Row],[Sub-Sector]],Table2[1Y Return vs Nifty],"&gt;=10")/Table3[[#This Row],[Count]]</f>
        <v>0.5</v>
      </c>
      <c r="H42" s="1">
        <f>COUNTIFS(Table2[Sub-Sector],Table3[[#This Row],[Sub-Sector]],Table2[RSI Exponential â€“ 14D],"&gt;=50")/Table3[[#This Row],[Count]]</f>
        <v>0</v>
      </c>
      <c r="I42" s="1">
        <f>COUNTIFS(Table2[Sub-Sector],Table3[[#This Row],[Sub-Sector]],Table2[Relative Volume],"&gt;=1")/Table3[[#This Row],[Count]]</f>
        <v>0.66666666666666663</v>
      </c>
      <c r="J42" s="1">
        <f>COUNTIFS(Table2[Sub-Sector],Table3[[#This Row],[Sub-Sector]],Table2[% Away From Day Low],"&gt;=0.05")/Table3[[#This Row],[Count]]</f>
        <v>0.33333333333333331</v>
      </c>
      <c r="K42" s="1">
        <f>COUNTIFS(Table2[Sub-Sector],Table3[[#This Row],[Sub-Sector]],Table2[% Away From Day High],"&lt;=0.05")/Table3[[#This Row],[Count]]</f>
        <v>1</v>
      </c>
      <c r="L42" s="1">
        <f>COUNTIFS(Table2[Sub-Sector],Table3[[#This Row],[Sub-Sector]],Table2[% Away From Current Week Low],"&gt;=0.05")/Table3[[#This Row],[Count]]</f>
        <v>0.33333333333333331</v>
      </c>
      <c r="M42" s="1">
        <f>COUNTIFS(Table2[Sub-Sector],Table3[[#This Row],[Sub-Sector]],Table2[% Away From Current Week High],"&lt;=0.05")/Table3[[#This Row],[Count]]</f>
        <v>1</v>
      </c>
      <c r="N42" s="1">
        <f>COUNTIFS(Table2[Sub-Sector],Table3[[#This Row],[Sub-Sector]],Table2[% Away From Current Month Low],"&gt;=0.05")/Table3[[#This Row],[Count]]</f>
        <v>0.33333333333333331</v>
      </c>
      <c r="O42" s="1">
        <f>COUNTIFS(Table2[Sub-Sector],Table3[[#This Row],[Sub-Sector]],Table2[% Away From Current Month High],"&lt;=0.05")/Table3[[#This Row],[Count]]</f>
        <v>0.5</v>
      </c>
      <c r="P42" s="1">
        <f>COUNTIFS(Table2[Sub-Sector],Table3[[#This Row],[Sub-Sector]],Table2[% Away From 52W High],"&lt;=10")/Table3[[#This Row],[Count]]</f>
        <v>0</v>
      </c>
      <c r="Q42" s="1">
        <f>COUNTIFS(Table2[Sub-Sector],Table3[[#This Row],[Sub-Sector]],Table2[% Away From 52W Low],"&gt;=10")/Table3[[#This Row],[Count]]</f>
        <v>0.83333333333333337</v>
      </c>
      <c r="R42" s="1">
        <f>COUNTIFS(Table2[Sub-Sector],Table3[[#This Row],[Sub-Sector]],Table2[% Price above 20 EMA],"&gt;=0")/Table3[[#This Row],[Count]]</f>
        <v>0.16666666666666666</v>
      </c>
      <c r="S42" s="1">
        <f>COUNTIFS(Table2[Sub-Sector],Table3[[#This Row],[Sub-Sector]],Table2[% Price above 50 EMA],"&gt;=0")/Table3[[#This Row],[Count]]</f>
        <v>0.5</v>
      </c>
      <c r="T42" s="1">
        <f>COUNTIFS(Table2[Sub-Sector],Table3[[#This Row],[Sub-Sector]],Table2[% Price above 200 EMA],"&gt;=0")/Table3[[#This Row],[Count]]</f>
        <v>0.83333333333333337</v>
      </c>
      <c r="U42" s="1">
        <f>COUNTIFS(Table2[Sub-Sector],Table3[[#This Row],[Sub-Sector]],Table2[Rate of Change - Zone],"Positive")/Table3[[#This Row],[Count]]</f>
        <v>0.16666666666666666</v>
      </c>
      <c r="V42" s="1">
        <f>COUNTIFS(Table2[Sub-Sector],Table3[[#This Row],[Sub-Sector]],Table2[Sharpe Ratio],"&gt;=0.10")/Table3[[#This Row],[Count]]</f>
        <v>0.5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377</v>
      </c>
      <c r="X42">
        <f>_xlfn.RANK.AVG(Table3[[#This Row],[Score]],Table3[Score],1)</f>
        <v>41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202</v>
      </c>
      <c r="Z42">
        <f>_xlfn.RANK.AVG(Table3[[#This Row],[Score 2 ]],Table3[[Score 2 ]],1)</f>
        <v>41</v>
      </c>
    </row>
    <row r="43" spans="1:26" x14ac:dyDescent="0.3">
      <c r="A43" t="s">
        <v>106</v>
      </c>
      <c r="B43">
        <f>COUNTIFS(Table2[Sub-Sector],Table3[[#This Row],[Sub-Sector]])</f>
        <v>5</v>
      </c>
      <c r="C43" s="1">
        <f>COUNTIFS(Table2[Sub-Sector],Table3[[#This Row],[Sub-Sector]],Table2[Uptrend],"Uptrend")/Table3[[#This Row],[Count]]</f>
        <v>0</v>
      </c>
      <c r="D43" s="1">
        <f>COUNTIFS(Table2[Sub-Sector],Table3[[#This Row],[Sub-Sector]],Table2[1W Return vs Nifty],"&gt;=5")/Table3[[#This Row],[Count]]</f>
        <v>0</v>
      </c>
      <c r="E43" s="1">
        <f>COUNTIFS(Table2[Sub-Sector],Table3[[#This Row],[Sub-Sector]],Table2[1M Return vs Nifty],"&gt;=5")/Table3[[#This Row],[Count]]</f>
        <v>0</v>
      </c>
      <c r="F43" s="1">
        <f>COUNTIFS(Table2[Sub-Sector],Table3[[#This Row],[Sub-Sector]],Table2[6M Return vs Nifty],"&gt;=10")/Table3[[#This Row],[Count]]</f>
        <v>0.6</v>
      </c>
      <c r="G43" s="1">
        <f>COUNTIFS(Table2[Sub-Sector],Table3[[#This Row],[Sub-Sector]],Table2[1Y Return vs Nifty],"&gt;=10")/Table3[[#This Row],[Count]]</f>
        <v>0.6</v>
      </c>
      <c r="H43" s="1">
        <f>COUNTIFS(Table2[Sub-Sector],Table3[[#This Row],[Sub-Sector]],Table2[RSI Exponential â€“ 14D],"&gt;=50")/Table3[[#This Row],[Count]]</f>
        <v>0</v>
      </c>
      <c r="I43" s="1">
        <f>COUNTIFS(Table2[Sub-Sector],Table3[[#This Row],[Sub-Sector]],Table2[Relative Volume],"&gt;=1")/Table3[[#This Row],[Count]]</f>
        <v>0</v>
      </c>
      <c r="J43" s="1">
        <f>COUNTIFS(Table2[Sub-Sector],Table3[[#This Row],[Sub-Sector]],Table2[% Away From Day Low],"&gt;=0.05")/Table3[[#This Row],[Count]]</f>
        <v>0.8</v>
      </c>
      <c r="K43" s="1">
        <f>COUNTIFS(Table2[Sub-Sector],Table3[[#This Row],[Sub-Sector]],Table2[% Away From Day High],"&lt;=0.05")/Table3[[#This Row],[Count]]</f>
        <v>1</v>
      </c>
      <c r="L43" s="1">
        <f>COUNTIFS(Table2[Sub-Sector],Table3[[#This Row],[Sub-Sector]],Table2[% Away From Current Week Low],"&gt;=0.05")/Table3[[#This Row],[Count]]</f>
        <v>0.8</v>
      </c>
      <c r="M43" s="1">
        <f>COUNTIFS(Table2[Sub-Sector],Table3[[#This Row],[Sub-Sector]],Table2[% Away From Current Week High],"&lt;=0.05")/Table3[[#This Row],[Count]]</f>
        <v>1</v>
      </c>
      <c r="N43" s="1">
        <f>COUNTIFS(Table2[Sub-Sector],Table3[[#This Row],[Sub-Sector]],Table2[% Away From Current Month Low],"&gt;=0.05")/Table3[[#This Row],[Count]]</f>
        <v>0.8</v>
      </c>
      <c r="O43" s="1">
        <f>COUNTIFS(Table2[Sub-Sector],Table3[[#This Row],[Sub-Sector]],Table2[% Away From Current Month High],"&lt;=0.05")/Table3[[#This Row],[Count]]</f>
        <v>0.6</v>
      </c>
      <c r="P43" s="1">
        <f>COUNTIFS(Table2[Sub-Sector],Table3[[#This Row],[Sub-Sector]],Table2[% Away From 52W High],"&lt;=10")/Table3[[#This Row],[Count]]</f>
        <v>0</v>
      </c>
      <c r="Q43" s="1">
        <f>COUNTIFS(Table2[Sub-Sector],Table3[[#This Row],[Sub-Sector]],Table2[% Away From 52W Low],"&gt;=10")/Table3[[#This Row],[Count]]</f>
        <v>0.8</v>
      </c>
      <c r="R43" s="1">
        <f>COUNTIFS(Table2[Sub-Sector],Table3[[#This Row],[Sub-Sector]],Table2[% Price above 20 EMA],"&gt;=0")/Table3[[#This Row],[Count]]</f>
        <v>0</v>
      </c>
      <c r="S43" s="1">
        <f>COUNTIFS(Table2[Sub-Sector],Table3[[#This Row],[Sub-Sector]],Table2[% Price above 50 EMA],"&gt;=0")/Table3[[#This Row],[Count]]</f>
        <v>0</v>
      </c>
      <c r="T43" s="1">
        <f>COUNTIFS(Table2[Sub-Sector],Table3[[#This Row],[Sub-Sector]],Table2[% Price above 200 EMA],"&gt;=0")/Table3[[#This Row],[Count]]</f>
        <v>0.6</v>
      </c>
      <c r="U43" s="1">
        <f>COUNTIFS(Table2[Sub-Sector],Table3[[#This Row],[Sub-Sector]],Table2[Rate of Change - Zone],"Positive")/Table3[[#This Row],[Count]]</f>
        <v>0.6</v>
      </c>
      <c r="V43" s="1">
        <f>COUNTIFS(Table2[Sub-Sector],Table3[[#This Row],[Sub-Sector]],Table2[Sharpe Ratio],"&gt;=0.10")/Table3[[#This Row],[Count]]</f>
        <v>0.6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472.5</v>
      </c>
      <c r="X43">
        <f>_xlfn.RANK.AVG(Table3[[#This Row],[Score]],Table3[Score],1)</f>
        <v>77.5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205.5</v>
      </c>
      <c r="Z43">
        <f>_xlfn.RANK.AVG(Table3[[#This Row],[Score 2 ]],Table3[[Score 2 ]],1)</f>
        <v>42</v>
      </c>
    </row>
    <row r="44" spans="1:26" x14ac:dyDescent="0.3">
      <c r="A44" t="s">
        <v>634</v>
      </c>
      <c r="B44">
        <f>COUNTIFS(Table2[Sub-Sector],Table3[[#This Row],[Sub-Sector]])</f>
        <v>3</v>
      </c>
      <c r="C44" s="1">
        <f>COUNTIFS(Table2[Sub-Sector],Table3[[#This Row],[Sub-Sector]],Table2[Uptrend],"Uptrend")/Table3[[#This Row],[Count]]</f>
        <v>0.33333333333333331</v>
      </c>
      <c r="D44" s="1">
        <f>COUNTIFS(Table2[Sub-Sector],Table3[[#This Row],[Sub-Sector]],Table2[1W Return vs Nifty],"&gt;=5")/Table3[[#This Row],[Count]]</f>
        <v>0.33333333333333331</v>
      </c>
      <c r="E44" s="1">
        <f>COUNTIFS(Table2[Sub-Sector],Table3[[#This Row],[Sub-Sector]],Table2[1M Return vs Nifty],"&gt;=5")/Table3[[#This Row],[Count]]</f>
        <v>0.66666666666666663</v>
      </c>
      <c r="F44" s="1">
        <f>COUNTIFS(Table2[Sub-Sector],Table3[[#This Row],[Sub-Sector]],Table2[6M Return vs Nifty],"&gt;=10")/Table3[[#This Row],[Count]]</f>
        <v>0.66666666666666663</v>
      </c>
      <c r="G44" s="1">
        <f>COUNTIFS(Table2[Sub-Sector],Table3[[#This Row],[Sub-Sector]],Table2[1Y Return vs Nifty],"&gt;=10")/Table3[[#This Row],[Count]]</f>
        <v>0.33333333333333331</v>
      </c>
      <c r="H44" s="1">
        <f>COUNTIFS(Table2[Sub-Sector],Table3[[#This Row],[Sub-Sector]],Table2[RSI Exponential â€“ 14D],"&gt;=50")/Table3[[#This Row],[Count]]</f>
        <v>0.33333333333333331</v>
      </c>
      <c r="I44" s="1">
        <f>COUNTIFS(Table2[Sub-Sector],Table3[[#This Row],[Sub-Sector]],Table2[Relative Volume],"&gt;=1")/Table3[[#This Row],[Count]]</f>
        <v>0.33333333333333331</v>
      </c>
      <c r="J44" s="1">
        <f>COUNTIFS(Table2[Sub-Sector],Table3[[#This Row],[Sub-Sector]],Table2[% Away From Day Low],"&gt;=0.05")/Table3[[#This Row],[Count]]</f>
        <v>0.33333333333333331</v>
      </c>
      <c r="K44" s="1">
        <f>COUNTIFS(Table2[Sub-Sector],Table3[[#This Row],[Sub-Sector]],Table2[% Away From Day High],"&lt;=0.05")/Table3[[#This Row],[Count]]</f>
        <v>1</v>
      </c>
      <c r="L44" s="1">
        <f>COUNTIFS(Table2[Sub-Sector],Table3[[#This Row],[Sub-Sector]],Table2[% Away From Current Week Low],"&gt;=0.05")/Table3[[#This Row],[Count]]</f>
        <v>0.33333333333333331</v>
      </c>
      <c r="M44" s="1">
        <f>COUNTIFS(Table2[Sub-Sector],Table3[[#This Row],[Sub-Sector]],Table2[% Away From Current Week High],"&lt;=0.05")/Table3[[#This Row],[Count]]</f>
        <v>0.66666666666666663</v>
      </c>
      <c r="N44" s="1">
        <f>COUNTIFS(Table2[Sub-Sector],Table3[[#This Row],[Sub-Sector]],Table2[% Away From Current Month Low],"&gt;=0.05")/Table3[[#This Row],[Count]]</f>
        <v>0.33333333333333331</v>
      </c>
      <c r="O44" s="1">
        <f>COUNTIFS(Table2[Sub-Sector],Table3[[#This Row],[Sub-Sector]],Table2[% Away From Current Month High],"&lt;=0.05")/Table3[[#This Row],[Count]]</f>
        <v>0.66666666666666663</v>
      </c>
      <c r="P44" s="1">
        <f>COUNTIFS(Table2[Sub-Sector],Table3[[#This Row],[Sub-Sector]],Table2[% Away From 52W High],"&lt;=10")/Table3[[#This Row],[Count]]</f>
        <v>0.33333333333333331</v>
      </c>
      <c r="Q44" s="1">
        <f>COUNTIFS(Table2[Sub-Sector],Table3[[#This Row],[Sub-Sector]],Table2[% Away From 52W Low],"&gt;=10")/Table3[[#This Row],[Count]]</f>
        <v>0.66666666666666663</v>
      </c>
      <c r="R44" s="1">
        <f>COUNTIFS(Table2[Sub-Sector],Table3[[#This Row],[Sub-Sector]],Table2[% Price above 20 EMA],"&gt;=0")/Table3[[#This Row],[Count]]</f>
        <v>0.33333333333333331</v>
      </c>
      <c r="S44" s="1">
        <f>COUNTIFS(Table2[Sub-Sector],Table3[[#This Row],[Sub-Sector]],Table2[% Price above 50 EMA],"&gt;=0")/Table3[[#This Row],[Count]]</f>
        <v>0.66666666666666663</v>
      </c>
      <c r="T44" s="1">
        <f>COUNTIFS(Table2[Sub-Sector],Table3[[#This Row],[Sub-Sector]],Table2[% Price above 200 EMA],"&gt;=0")/Table3[[#This Row],[Count]]</f>
        <v>0.66666666666666663</v>
      </c>
      <c r="U44" s="1">
        <f>COUNTIFS(Table2[Sub-Sector],Table3[[#This Row],[Sub-Sector]],Table2[Rate of Change - Zone],"Positive")/Table3[[#This Row],[Count]]</f>
        <v>0.33333333333333331</v>
      </c>
      <c r="V44" s="1">
        <f>COUNTIFS(Table2[Sub-Sector],Table3[[#This Row],[Sub-Sector]],Table2[Sharpe Ratio],"&gt;=0.10")/Table3[[#This Row],[Count]]</f>
        <v>0.33333333333333331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300</v>
      </c>
      <c r="X44">
        <f>_xlfn.RANK.AVG(Table3[[#This Row],[Score]],Table3[Score],1)</f>
        <v>22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210.5</v>
      </c>
      <c r="Z44">
        <f>_xlfn.RANK.AVG(Table3[[#This Row],[Score 2 ]],Table3[[Score 2 ]],1)</f>
        <v>43</v>
      </c>
    </row>
    <row r="45" spans="1:26" x14ac:dyDescent="0.3">
      <c r="A45" t="s">
        <v>398</v>
      </c>
      <c r="B45">
        <f>COUNTIFS(Table2[Sub-Sector],Table3[[#This Row],[Sub-Sector]])</f>
        <v>10</v>
      </c>
      <c r="C45" s="1">
        <f>COUNTIFS(Table2[Sub-Sector],Table3[[#This Row],[Sub-Sector]],Table2[Uptrend],"Uptrend")/Table3[[#This Row],[Count]]</f>
        <v>0.8</v>
      </c>
      <c r="D45" s="1">
        <f>COUNTIFS(Table2[Sub-Sector],Table3[[#This Row],[Sub-Sector]],Table2[1W Return vs Nifty],"&gt;=5")/Table3[[#This Row],[Count]]</f>
        <v>0</v>
      </c>
      <c r="E45" s="1">
        <f>COUNTIFS(Table2[Sub-Sector],Table3[[#This Row],[Sub-Sector]],Table2[1M Return vs Nifty],"&gt;=5")/Table3[[#This Row],[Count]]</f>
        <v>0.2</v>
      </c>
      <c r="F45" s="1">
        <f>COUNTIFS(Table2[Sub-Sector],Table3[[#This Row],[Sub-Sector]],Table2[6M Return vs Nifty],"&gt;=10")/Table3[[#This Row],[Count]]</f>
        <v>0.6</v>
      </c>
      <c r="G45" s="1">
        <f>COUNTIFS(Table2[Sub-Sector],Table3[[#This Row],[Sub-Sector]],Table2[1Y Return vs Nifty],"&gt;=10")/Table3[[#This Row],[Count]]</f>
        <v>0.6</v>
      </c>
      <c r="H45" s="1">
        <f>COUNTIFS(Table2[Sub-Sector],Table3[[#This Row],[Sub-Sector]],Table2[RSI Exponential â€“ 14D],"&gt;=50")/Table3[[#This Row],[Count]]</f>
        <v>0.2</v>
      </c>
      <c r="I45" s="1">
        <f>COUNTIFS(Table2[Sub-Sector],Table3[[#This Row],[Sub-Sector]],Table2[Relative Volume],"&gt;=1")/Table3[[#This Row],[Count]]</f>
        <v>0.4</v>
      </c>
      <c r="J45" s="1">
        <f>COUNTIFS(Table2[Sub-Sector],Table3[[#This Row],[Sub-Sector]],Table2[% Away From Day Low],"&gt;=0.05")/Table3[[#This Row],[Count]]</f>
        <v>0.4</v>
      </c>
      <c r="K45" s="1">
        <f>COUNTIFS(Table2[Sub-Sector],Table3[[#This Row],[Sub-Sector]],Table2[% Away From Day High],"&lt;=0.05")/Table3[[#This Row],[Count]]</f>
        <v>1</v>
      </c>
      <c r="L45" s="1">
        <f>COUNTIFS(Table2[Sub-Sector],Table3[[#This Row],[Sub-Sector]],Table2[% Away From Current Week Low],"&gt;=0.05")/Table3[[#This Row],[Count]]</f>
        <v>0.4</v>
      </c>
      <c r="M45" s="1">
        <f>COUNTIFS(Table2[Sub-Sector],Table3[[#This Row],[Sub-Sector]],Table2[% Away From Current Week High],"&lt;=0.05")/Table3[[#This Row],[Count]]</f>
        <v>0.8</v>
      </c>
      <c r="N45" s="1">
        <f>COUNTIFS(Table2[Sub-Sector],Table3[[#This Row],[Sub-Sector]],Table2[% Away From Current Month Low],"&gt;=0.05")/Table3[[#This Row],[Count]]</f>
        <v>0.4</v>
      </c>
      <c r="O45" s="1">
        <f>COUNTIFS(Table2[Sub-Sector],Table3[[#This Row],[Sub-Sector]],Table2[% Away From Current Month High],"&lt;=0.05")/Table3[[#This Row],[Count]]</f>
        <v>0.4</v>
      </c>
      <c r="P45" s="1">
        <f>COUNTIFS(Table2[Sub-Sector],Table3[[#This Row],[Sub-Sector]],Table2[% Away From 52W High],"&lt;=10")/Table3[[#This Row],[Count]]</f>
        <v>0</v>
      </c>
      <c r="Q45" s="1">
        <f>COUNTIFS(Table2[Sub-Sector],Table3[[#This Row],[Sub-Sector]],Table2[% Away From 52W Low],"&gt;=10")/Table3[[#This Row],[Count]]</f>
        <v>0.8</v>
      </c>
      <c r="R45" s="1">
        <f>COUNTIFS(Table2[Sub-Sector],Table3[[#This Row],[Sub-Sector]],Table2[% Price above 20 EMA],"&gt;=0")/Table3[[#This Row],[Count]]</f>
        <v>0.3</v>
      </c>
      <c r="S45" s="1">
        <f>COUNTIFS(Table2[Sub-Sector],Table3[[#This Row],[Sub-Sector]],Table2[% Price above 50 EMA],"&gt;=0")/Table3[[#This Row],[Count]]</f>
        <v>0.6</v>
      </c>
      <c r="T45" s="1">
        <f>COUNTIFS(Table2[Sub-Sector],Table3[[#This Row],[Sub-Sector]],Table2[% Price above 200 EMA],"&gt;=0")/Table3[[#This Row],[Count]]</f>
        <v>0.8</v>
      </c>
      <c r="U45" s="1">
        <f>COUNTIFS(Table2[Sub-Sector],Table3[[#This Row],[Sub-Sector]],Table2[Rate of Change - Zone],"Positive")/Table3[[#This Row],[Count]]</f>
        <v>0.1</v>
      </c>
      <c r="V45" s="1">
        <f>COUNTIFS(Table2[Sub-Sector],Table3[[#This Row],[Sub-Sector]],Table2[Sharpe Ratio],"&gt;=0.10")/Table3[[#This Row],[Count]]</f>
        <v>0.5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347.5</v>
      </c>
      <c r="X45">
        <f>_xlfn.RANK.AVG(Table3[[#This Row],[Score]],Table3[Score],1)</f>
        <v>34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213.5</v>
      </c>
      <c r="Z45">
        <f>_xlfn.RANK.AVG(Table3[[#This Row],[Score 2 ]],Table3[[Score 2 ]],1)</f>
        <v>44</v>
      </c>
    </row>
    <row r="46" spans="1:26" x14ac:dyDescent="0.3">
      <c r="A46" t="s">
        <v>195</v>
      </c>
      <c r="B46">
        <f>COUNTIFS(Table2[Sub-Sector],Table3[[#This Row],[Sub-Sector]])</f>
        <v>9</v>
      </c>
      <c r="C46" s="1">
        <f>COUNTIFS(Table2[Sub-Sector],Table3[[#This Row],[Sub-Sector]],Table2[Uptrend],"Uptrend")/Table3[[#This Row],[Count]]</f>
        <v>0.33333333333333331</v>
      </c>
      <c r="D46" s="1">
        <f>COUNTIFS(Table2[Sub-Sector],Table3[[#This Row],[Sub-Sector]],Table2[1W Return vs Nifty],"&gt;=5")/Table3[[#This Row],[Count]]</f>
        <v>0.1111111111111111</v>
      </c>
      <c r="E46" s="1">
        <f>COUNTIFS(Table2[Sub-Sector],Table3[[#This Row],[Sub-Sector]],Table2[1M Return vs Nifty],"&gt;=5")/Table3[[#This Row],[Count]]</f>
        <v>0</v>
      </c>
      <c r="F46" s="1">
        <f>COUNTIFS(Table2[Sub-Sector],Table3[[#This Row],[Sub-Sector]],Table2[6M Return vs Nifty],"&gt;=10")/Table3[[#This Row],[Count]]</f>
        <v>0.44444444444444442</v>
      </c>
      <c r="G46" s="1">
        <f>COUNTIFS(Table2[Sub-Sector],Table3[[#This Row],[Sub-Sector]],Table2[1Y Return vs Nifty],"&gt;=10")/Table3[[#This Row],[Count]]</f>
        <v>0.44444444444444442</v>
      </c>
      <c r="H46" s="1">
        <f>COUNTIFS(Table2[Sub-Sector],Table3[[#This Row],[Sub-Sector]],Table2[RSI Exponential â€“ 14D],"&gt;=50")/Table3[[#This Row],[Count]]</f>
        <v>0.22222222222222221</v>
      </c>
      <c r="I46" s="1">
        <f>COUNTIFS(Table2[Sub-Sector],Table3[[#This Row],[Sub-Sector]],Table2[Relative Volume],"&gt;=1")/Table3[[#This Row],[Count]]</f>
        <v>0.44444444444444442</v>
      </c>
      <c r="J46" s="1">
        <f>COUNTIFS(Table2[Sub-Sector],Table3[[#This Row],[Sub-Sector]],Table2[% Away From Day Low],"&gt;=0.05")/Table3[[#This Row],[Count]]</f>
        <v>0.1111111111111111</v>
      </c>
      <c r="K46" s="1">
        <f>COUNTIFS(Table2[Sub-Sector],Table3[[#This Row],[Sub-Sector]],Table2[% Away From Day High],"&lt;=0.05")/Table3[[#This Row],[Count]]</f>
        <v>1</v>
      </c>
      <c r="L46" s="1">
        <f>COUNTIFS(Table2[Sub-Sector],Table3[[#This Row],[Sub-Sector]],Table2[% Away From Current Week Low],"&gt;=0.05")/Table3[[#This Row],[Count]]</f>
        <v>0.1111111111111111</v>
      </c>
      <c r="M46" s="1">
        <f>COUNTIFS(Table2[Sub-Sector],Table3[[#This Row],[Sub-Sector]],Table2[% Away From Current Week High],"&lt;=0.05")/Table3[[#This Row],[Count]]</f>
        <v>1</v>
      </c>
      <c r="N46" s="1">
        <f>COUNTIFS(Table2[Sub-Sector],Table3[[#This Row],[Sub-Sector]],Table2[% Away From Current Month Low],"&gt;=0.05")/Table3[[#This Row],[Count]]</f>
        <v>0.22222222222222221</v>
      </c>
      <c r="O46" s="1">
        <f>COUNTIFS(Table2[Sub-Sector],Table3[[#This Row],[Sub-Sector]],Table2[% Away From Current Month High],"&lt;=0.05")/Table3[[#This Row],[Count]]</f>
        <v>0.66666666666666663</v>
      </c>
      <c r="P46" s="1">
        <f>COUNTIFS(Table2[Sub-Sector],Table3[[#This Row],[Sub-Sector]],Table2[% Away From 52W High],"&lt;=10")/Table3[[#This Row],[Count]]</f>
        <v>0.33333333333333331</v>
      </c>
      <c r="Q46" s="1">
        <f>COUNTIFS(Table2[Sub-Sector],Table3[[#This Row],[Sub-Sector]],Table2[% Away From 52W Low],"&gt;=10")/Table3[[#This Row],[Count]]</f>
        <v>0.88888888888888884</v>
      </c>
      <c r="R46" s="1">
        <f>COUNTIFS(Table2[Sub-Sector],Table3[[#This Row],[Sub-Sector]],Table2[% Price above 20 EMA],"&gt;=0")/Table3[[#This Row],[Count]]</f>
        <v>0.44444444444444442</v>
      </c>
      <c r="S46" s="1">
        <f>COUNTIFS(Table2[Sub-Sector],Table3[[#This Row],[Sub-Sector]],Table2[% Price above 50 EMA],"&gt;=0")/Table3[[#This Row],[Count]]</f>
        <v>0.44444444444444442</v>
      </c>
      <c r="T46" s="1">
        <f>COUNTIFS(Table2[Sub-Sector],Table3[[#This Row],[Sub-Sector]],Table2[% Price above 200 EMA],"&gt;=0")/Table3[[#This Row],[Count]]</f>
        <v>0.66666666666666663</v>
      </c>
      <c r="U46" s="1">
        <f>COUNTIFS(Table2[Sub-Sector],Table3[[#This Row],[Sub-Sector]],Table2[Rate of Change - Zone],"Positive")/Table3[[#This Row],[Count]]</f>
        <v>0.33333333333333331</v>
      </c>
      <c r="V46" s="1">
        <f>COUNTIFS(Table2[Sub-Sector],Table3[[#This Row],[Sub-Sector]],Table2[Sharpe Ratio],"&gt;=0.10")/Table3[[#This Row],[Count]]</f>
        <v>0.1111111111111111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398</v>
      </c>
      <c r="X46">
        <f>_xlfn.RANK.AVG(Table3[[#This Row],[Score]],Table3[Score],1)</f>
        <v>48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215.5</v>
      </c>
      <c r="Z46">
        <f>_xlfn.RANK.AVG(Table3[[#This Row],[Score 2 ]],Table3[[Score 2 ]],1)</f>
        <v>45</v>
      </c>
    </row>
    <row r="47" spans="1:26" x14ac:dyDescent="0.3">
      <c r="A47" t="s">
        <v>224</v>
      </c>
      <c r="B47">
        <f>COUNTIFS(Table2[Sub-Sector],Table3[[#This Row],[Sub-Sector]])</f>
        <v>3</v>
      </c>
      <c r="C47" s="1">
        <f>COUNTIFS(Table2[Sub-Sector],Table3[[#This Row],[Sub-Sector]],Table2[Uptrend],"Uptrend")/Table3[[#This Row],[Count]]</f>
        <v>0.66666666666666663</v>
      </c>
      <c r="D47" s="1">
        <f>COUNTIFS(Table2[Sub-Sector],Table3[[#This Row],[Sub-Sector]],Table2[1W Return vs Nifty],"&gt;=5")/Table3[[#This Row],[Count]]</f>
        <v>0</v>
      </c>
      <c r="E47" s="1">
        <f>COUNTIFS(Table2[Sub-Sector],Table3[[#This Row],[Sub-Sector]],Table2[1M Return vs Nifty],"&gt;=5")/Table3[[#This Row],[Count]]</f>
        <v>0.33333333333333331</v>
      </c>
      <c r="F47" s="1">
        <f>COUNTIFS(Table2[Sub-Sector],Table3[[#This Row],[Sub-Sector]],Table2[6M Return vs Nifty],"&gt;=10")/Table3[[#This Row],[Count]]</f>
        <v>0</v>
      </c>
      <c r="G47" s="1">
        <f>COUNTIFS(Table2[Sub-Sector],Table3[[#This Row],[Sub-Sector]],Table2[1Y Return vs Nifty],"&gt;=10")/Table3[[#This Row],[Count]]</f>
        <v>0.66666666666666663</v>
      </c>
      <c r="H47" s="1">
        <f>COUNTIFS(Table2[Sub-Sector],Table3[[#This Row],[Sub-Sector]],Table2[RSI Exponential â€“ 14D],"&gt;=50")/Table3[[#This Row],[Count]]</f>
        <v>0</v>
      </c>
      <c r="I47" s="1">
        <f>COUNTIFS(Table2[Sub-Sector],Table3[[#This Row],[Sub-Sector]],Table2[Relative Volume],"&gt;=1")/Table3[[#This Row],[Count]]</f>
        <v>0.33333333333333331</v>
      </c>
      <c r="J47" s="1">
        <f>COUNTIFS(Table2[Sub-Sector],Table3[[#This Row],[Sub-Sector]],Table2[% Away From Day Low],"&gt;=0.05")/Table3[[#This Row],[Count]]</f>
        <v>0.66666666666666663</v>
      </c>
      <c r="K47" s="1">
        <f>COUNTIFS(Table2[Sub-Sector],Table3[[#This Row],[Sub-Sector]],Table2[% Away From Day High],"&lt;=0.05")/Table3[[#This Row],[Count]]</f>
        <v>1</v>
      </c>
      <c r="L47" s="1">
        <f>COUNTIFS(Table2[Sub-Sector],Table3[[#This Row],[Sub-Sector]],Table2[% Away From Current Week Low],"&gt;=0.05")/Table3[[#This Row],[Count]]</f>
        <v>0.66666666666666663</v>
      </c>
      <c r="M47" s="1">
        <f>COUNTIFS(Table2[Sub-Sector],Table3[[#This Row],[Sub-Sector]],Table2[% Away From Current Week High],"&lt;=0.05")/Table3[[#This Row],[Count]]</f>
        <v>1</v>
      </c>
      <c r="N47" s="1">
        <f>COUNTIFS(Table2[Sub-Sector],Table3[[#This Row],[Sub-Sector]],Table2[% Away From Current Month Low],"&gt;=0.05")/Table3[[#This Row],[Count]]</f>
        <v>0.66666666666666663</v>
      </c>
      <c r="O47" s="1">
        <f>COUNTIFS(Table2[Sub-Sector],Table3[[#This Row],[Sub-Sector]],Table2[% Away From Current Month High],"&lt;=0.05")/Table3[[#This Row],[Count]]</f>
        <v>0.33333333333333331</v>
      </c>
      <c r="P47" s="1">
        <f>COUNTIFS(Table2[Sub-Sector],Table3[[#This Row],[Sub-Sector]],Table2[% Away From 52W High],"&lt;=10")/Table3[[#This Row],[Count]]</f>
        <v>0.33333333333333331</v>
      </c>
      <c r="Q47" s="1">
        <f>COUNTIFS(Table2[Sub-Sector],Table3[[#This Row],[Sub-Sector]],Table2[% Away From 52W Low],"&gt;=10")/Table3[[#This Row],[Count]]</f>
        <v>1</v>
      </c>
      <c r="R47" s="1">
        <f>COUNTIFS(Table2[Sub-Sector],Table3[[#This Row],[Sub-Sector]],Table2[% Price above 20 EMA],"&gt;=0")/Table3[[#This Row],[Count]]</f>
        <v>0.33333333333333331</v>
      </c>
      <c r="S47" s="1">
        <f>COUNTIFS(Table2[Sub-Sector],Table3[[#This Row],[Sub-Sector]],Table2[% Price above 50 EMA],"&gt;=0")/Table3[[#This Row],[Count]]</f>
        <v>0.33333333333333331</v>
      </c>
      <c r="T47" s="1">
        <f>COUNTIFS(Table2[Sub-Sector],Table3[[#This Row],[Sub-Sector]],Table2[% Price above 200 EMA],"&gt;=0")/Table3[[#This Row],[Count]]</f>
        <v>0.66666666666666663</v>
      </c>
      <c r="U47" s="1">
        <f>COUNTIFS(Table2[Sub-Sector],Table3[[#This Row],[Sub-Sector]],Table2[Rate of Change - Zone],"Positive")/Table3[[#This Row],[Count]]</f>
        <v>0.66666666666666663</v>
      </c>
      <c r="V47" s="1">
        <f>COUNTIFS(Table2[Sub-Sector],Table3[[#This Row],[Sub-Sector]],Table2[Sharpe Ratio],"&gt;=0.10")/Table3[[#This Row],[Count]]</f>
        <v>0.33333333333333331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352.5</v>
      </c>
      <c r="X47">
        <f>_xlfn.RANK.AVG(Table3[[#This Row],[Score]],Table3[Score],1)</f>
        <v>36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220</v>
      </c>
      <c r="Z47">
        <f>_xlfn.RANK.AVG(Table3[[#This Row],[Score 2 ]],Table3[[Score 2 ]],1)</f>
        <v>46</v>
      </c>
    </row>
    <row r="48" spans="1:26" x14ac:dyDescent="0.3">
      <c r="A48" t="s">
        <v>18</v>
      </c>
      <c r="B48">
        <f>COUNTIFS(Table2[Sub-Sector],Table3[[#This Row],[Sub-Sector]])</f>
        <v>6</v>
      </c>
      <c r="C48" s="1">
        <f>COUNTIFS(Table2[Sub-Sector],Table3[[#This Row],[Sub-Sector]],Table2[Uptrend],"Uptrend")/Table3[[#This Row],[Count]]</f>
        <v>0.33333333333333331</v>
      </c>
      <c r="D48" s="1">
        <f>COUNTIFS(Table2[Sub-Sector],Table3[[#This Row],[Sub-Sector]],Table2[1W Return vs Nifty],"&gt;=5")/Table3[[#This Row],[Count]]</f>
        <v>0</v>
      </c>
      <c r="E48" s="1">
        <f>COUNTIFS(Table2[Sub-Sector],Table3[[#This Row],[Sub-Sector]],Table2[1M Return vs Nifty],"&gt;=5")/Table3[[#This Row],[Count]]</f>
        <v>0</v>
      </c>
      <c r="F48" s="1">
        <f>COUNTIFS(Table2[Sub-Sector],Table3[[#This Row],[Sub-Sector]],Table2[6M Return vs Nifty],"&gt;=10")/Table3[[#This Row],[Count]]</f>
        <v>0.16666666666666666</v>
      </c>
      <c r="G48" s="1">
        <f>COUNTIFS(Table2[Sub-Sector],Table3[[#This Row],[Sub-Sector]],Table2[1Y Return vs Nifty],"&gt;=10")/Table3[[#This Row],[Count]]</f>
        <v>0.83333333333333337</v>
      </c>
      <c r="H48" s="1">
        <f>COUNTIFS(Table2[Sub-Sector],Table3[[#This Row],[Sub-Sector]],Table2[RSI Exponential â€“ 14D],"&gt;=50")/Table3[[#This Row],[Count]]</f>
        <v>0.16666666666666666</v>
      </c>
      <c r="I48" s="1">
        <f>COUNTIFS(Table2[Sub-Sector],Table3[[#This Row],[Sub-Sector]],Table2[Relative Volume],"&gt;=1")/Table3[[#This Row],[Count]]</f>
        <v>0.33333333333333331</v>
      </c>
      <c r="J48" s="1">
        <f>COUNTIFS(Table2[Sub-Sector],Table3[[#This Row],[Sub-Sector]],Table2[% Away From Day Low],"&gt;=0.05")/Table3[[#This Row],[Count]]</f>
        <v>0</v>
      </c>
      <c r="K48" s="1">
        <f>COUNTIFS(Table2[Sub-Sector],Table3[[#This Row],[Sub-Sector]],Table2[% Away From Day High],"&lt;=0.05")/Table3[[#This Row],[Count]]</f>
        <v>1</v>
      </c>
      <c r="L48" s="1">
        <f>COUNTIFS(Table2[Sub-Sector],Table3[[#This Row],[Sub-Sector]],Table2[% Away From Current Week Low],"&gt;=0.05")/Table3[[#This Row],[Count]]</f>
        <v>0</v>
      </c>
      <c r="M48" s="1">
        <f>COUNTIFS(Table2[Sub-Sector],Table3[[#This Row],[Sub-Sector]],Table2[% Away From Current Week High],"&lt;=0.05")/Table3[[#This Row],[Count]]</f>
        <v>1</v>
      </c>
      <c r="N48" s="1">
        <f>COUNTIFS(Table2[Sub-Sector],Table3[[#This Row],[Sub-Sector]],Table2[% Away From Current Month Low],"&gt;=0.05")/Table3[[#This Row],[Count]]</f>
        <v>0</v>
      </c>
      <c r="O48" s="1">
        <f>COUNTIFS(Table2[Sub-Sector],Table3[[#This Row],[Sub-Sector]],Table2[% Away From Current Month High],"&lt;=0.05")/Table3[[#This Row],[Count]]</f>
        <v>0.16666666666666666</v>
      </c>
      <c r="P48" s="1">
        <f>COUNTIFS(Table2[Sub-Sector],Table3[[#This Row],[Sub-Sector]],Table2[% Away From 52W High],"&lt;=10")/Table3[[#This Row],[Count]]</f>
        <v>0</v>
      </c>
      <c r="Q48" s="1">
        <f>COUNTIFS(Table2[Sub-Sector],Table3[[#This Row],[Sub-Sector]],Table2[% Away From 52W Low],"&gt;=10")/Table3[[#This Row],[Count]]</f>
        <v>1</v>
      </c>
      <c r="R48" s="1">
        <f>COUNTIFS(Table2[Sub-Sector],Table3[[#This Row],[Sub-Sector]],Table2[% Price above 20 EMA],"&gt;=0")/Table3[[#This Row],[Count]]</f>
        <v>0.16666666666666666</v>
      </c>
      <c r="S48" s="1">
        <f>COUNTIFS(Table2[Sub-Sector],Table3[[#This Row],[Sub-Sector]],Table2[% Price above 50 EMA],"&gt;=0")/Table3[[#This Row],[Count]]</f>
        <v>0</v>
      </c>
      <c r="T48" s="1">
        <f>COUNTIFS(Table2[Sub-Sector],Table3[[#This Row],[Sub-Sector]],Table2[% Price above 200 EMA],"&gt;=0")/Table3[[#This Row],[Count]]</f>
        <v>0.66666666666666663</v>
      </c>
      <c r="U48" s="1">
        <f>COUNTIFS(Table2[Sub-Sector],Table3[[#This Row],[Sub-Sector]],Table2[Rate of Change - Zone],"Positive")/Table3[[#This Row],[Count]]</f>
        <v>0.33333333333333331</v>
      </c>
      <c r="V48" s="1">
        <f>COUNTIFS(Table2[Sub-Sector],Table3[[#This Row],[Sub-Sector]],Table2[Sharpe Ratio],"&gt;=0.10")/Table3[[#This Row],[Count]]</f>
        <v>0.33333333333333331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463</v>
      </c>
      <c r="X48">
        <f>_xlfn.RANK.AVG(Table3[[#This Row],[Score]],Table3[Score],1)</f>
        <v>74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222</v>
      </c>
      <c r="Z48">
        <f>_xlfn.RANK.AVG(Table3[[#This Row],[Score 2 ]],Table3[[Score 2 ]],1)</f>
        <v>47</v>
      </c>
    </row>
    <row r="49" spans="1:26" x14ac:dyDescent="0.3">
      <c r="A49" t="s">
        <v>1573</v>
      </c>
      <c r="B49">
        <f>COUNTIFS(Table2[Sub-Sector],Table3[[#This Row],[Sub-Sector]])</f>
        <v>1</v>
      </c>
      <c r="C49" s="1">
        <f>COUNTIFS(Table2[Sub-Sector],Table3[[#This Row],[Sub-Sector]],Table2[Uptrend],"Uptrend")/Table3[[#This Row],[Count]]</f>
        <v>0</v>
      </c>
      <c r="D49" s="1">
        <f>COUNTIFS(Table2[Sub-Sector],Table3[[#This Row],[Sub-Sector]],Table2[1W Return vs Nifty],"&gt;=5")/Table3[[#This Row],[Count]]</f>
        <v>0</v>
      </c>
      <c r="E49" s="1">
        <f>COUNTIFS(Table2[Sub-Sector],Table3[[#This Row],[Sub-Sector]],Table2[1M Return vs Nifty],"&gt;=5")/Table3[[#This Row],[Count]]</f>
        <v>1</v>
      </c>
      <c r="F49" s="1">
        <f>COUNTIFS(Table2[Sub-Sector],Table3[[#This Row],[Sub-Sector]],Table2[6M Return vs Nifty],"&gt;=10")/Table3[[#This Row],[Count]]</f>
        <v>0</v>
      </c>
      <c r="G49" s="1">
        <f>COUNTIFS(Table2[Sub-Sector],Table3[[#This Row],[Sub-Sector]],Table2[1Y Return vs Nifty],"&gt;=10")/Table3[[#This Row],[Count]]</f>
        <v>0</v>
      </c>
      <c r="H49" s="1">
        <f>COUNTIFS(Table2[Sub-Sector],Table3[[#This Row],[Sub-Sector]],Table2[RSI Exponential â€“ 14D],"&gt;=50")/Table3[[#This Row],[Count]]</f>
        <v>1</v>
      </c>
      <c r="I49" s="1">
        <f>COUNTIFS(Table2[Sub-Sector],Table3[[#This Row],[Sub-Sector]],Table2[Relative Volume],"&gt;=1")/Table3[[#This Row],[Count]]</f>
        <v>1</v>
      </c>
      <c r="J49" s="1">
        <f>COUNTIFS(Table2[Sub-Sector],Table3[[#This Row],[Sub-Sector]],Table2[% Away From Day Low],"&gt;=0.05")/Table3[[#This Row],[Count]]</f>
        <v>0</v>
      </c>
      <c r="K49" s="1">
        <f>COUNTIFS(Table2[Sub-Sector],Table3[[#This Row],[Sub-Sector]],Table2[% Away From Day High],"&lt;=0.05")/Table3[[#This Row],[Count]]</f>
        <v>1</v>
      </c>
      <c r="L49" s="1">
        <f>COUNTIFS(Table2[Sub-Sector],Table3[[#This Row],[Sub-Sector]],Table2[% Away From Current Week Low],"&gt;=0.05")/Table3[[#This Row],[Count]]</f>
        <v>0</v>
      </c>
      <c r="M49" s="1">
        <f>COUNTIFS(Table2[Sub-Sector],Table3[[#This Row],[Sub-Sector]],Table2[% Away From Current Week High],"&lt;=0.05")/Table3[[#This Row],[Count]]</f>
        <v>1</v>
      </c>
      <c r="N49" s="1">
        <f>COUNTIFS(Table2[Sub-Sector],Table3[[#This Row],[Sub-Sector]],Table2[% Away From Current Month Low],"&gt;=0.05")/Table3[[#This Row],[Count]]</f>
        <v>0</v>
      </c>
      <c r="O49" s="1">
        <f>COUNTIFS(Table2[Sub-Sector],Table3[[#This Row],[Sub-Sector]],Table2[% Away From Current Month High],"&lt;=0.05")/Table3[[#This Row],[Count]]</f>
        <v>0</v>
      </c>
      <c r="P49" s="1">
        <f>COUNTIFS(Table2[Sub-Sector],Table3[[#This Row],[Sub-Sector]],Table2[% Away From 52W High],"&lt;=10")/Table3[[#This Row],[Count]]</f>
        <v>0</v>
      </c>
      <c r="Q49" s="1">
        <f>COUNTIFS(Table2[Sub-Sector],Table3[[#This Row],[Sub-Sector]],Table2[% Away From 52W Low],"&gt;=10")/Table3[[#This Row],[Count]]</f>
        <v>1</v>
      </c>
      <c r="R49" s="1">
        <f>COUNTIFS(Table2[Sub-Sector],Table3[[#This Row],[Sub-Sector]],Table2[% Price above 20 EMA],"&gt;=0")/Table3[[#This Row],[Count]]</f>
        <v>1</v>
      </c>
      <c r="S49" s="1">
        <f>COUNTIFS(Table2[Sub-Sector],Table3[[#This Row],[Sub-Sector]],Table2[% Price above 50 EMA],"&gt;=0")/Table3[[#This Row],[Count]]</f>
        <v>1</v>
      </c>
      <c r="T49" s="1">
        <f>COUNTIFS(Table2[Sub-Sector],Table3[[#This Row],[Sub-Sector]],Table2[% Price above 200 EMA],"&gt;=0")/Table3[[#This Row],[Count]]</f>
        <v>0</v>
      </c>
      <c r="U49" s="1">
        <f>COUNTIFS(Table2[Sub-Sector],Table3[[#This Row],[Sub-Sector]],Table2[Rate of Change - Zone],"Positive")/Table3[[#This Row],[Count]]</f>
        <v>1</v>
      </c>
      <c r="V49" s="1">
        <f>COUNTIFS(Table2[Sub-Sector],Table3[[#This Row],[Sub-Sector]],Table2[Sharpe Ratio],"&gt;=0.10")/Table3[[#This Row],[Count]]</f>
        <v>0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408.5</v>
      </c>
      <c r="X49">
        <f>_xlfn.RANK.AVG(Table3[[#This Row],[Score]],Table3[Score],1)</f>
        <v>55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</v>
      </c>
      <c r="Z49">
        <f>_xlfn.RANK.AVG(Table3[[#This Row],[Score 2 ]],Table3[[Score 2 ]],1)</f>
        <v>48</v>
      </c>
    </row>
    <row r="50" spans="1:26" x14ac:dyDescent="0.3">
      <c r="A50" t="s">
        <v>485</v>
      </c>
      <c r="B50">
        <f>COUNTIFS(Table2[Sub-Sector],Table3[[#This Row],[Sub-Sector]])</f>
        <v>4</v>
      </c>
      <c r="C50" s="1">
        <f>COUNTIFS(Table2[Sub-Sector],Table3[[#This Row],[Sub-Sector]],Table2[Uptrend],"Uptrend")/Table3[[#This Row],[Count]]</f>
        <v>0.5</v>
      </c>
      <c r="D50" s="1">
        <f>COUNTIFS(Table2[Sub-Sector],Table3[[#This Row],[Sub-Sector]],Table2[1W Return vs Nifty],"&gt;=5")/Table3[[#This Row],[Count]]</f>
        <v>0</v>
      </c>
      <c r="E50" s="1">
        <f>COUNTIFS(Table2[Sub-Sector],Table3[[#This Row],[Sub-Sector]],Table2[1M Return vs Nifty],"&gt;=5")/Table3[[#This Row],[Count]]</f>
        <v>0.25</v>
      </c>
      <c r="F50" s="1">
        <f>COUNTIFS(Table2[Sub-Sector],Table3[[#This Row],[Sub-Sector]],Table2[6M Return vs Nifty],"&gt;=10")/Table3[[#This Row],[Count]]</f>
        <v>0.5</v>
      </c>
      <c r="G50" s="1">
        <f>COUNTIFS(Table2[Sub-Sector],Table3[[#This Row],[Sub-Sector]],Table2[1Y Return vs Nifty],"&gt;=10")/Table3[[#This Row],[Count]]</f>
        <v>0.25</v>
      </c>
      <c r="H50" s="1">
        <f>COUNTIFS(Table2[Sub-Sector],Table3[[#This Row],[Sub-Sector]],Table2[RSI Exponential â€“ 14D],"&gt;=50")/Table3[[#This Row],[Count]]</f>
        <v>0.25</v>
      </c>
      <c r="I50" s="1">
        <f>COUNTIFS(Table2[Sub-Sector],Table3[[#This Row],[Sub-Sector]],Table2[Relative Volume],"&gt;=1")/Table3[[#This Row],[Count]]</f>
        <v>0.5</v>
      </c>
      <c r="J50" s="1">
        <f>COUNTIFS(Table2[Sub-Sector],Table3[[#This Row],[Sub-Sector]],Table2[% Away From Day Low],"&gt;=0.05")/Table3[[#This Row],[Count]]</f>
        <v>0.25</v>
      </c>
      <c r="K50" s="1">
        <f>COUNTIFS(Table2[Sub-Sector],Table3[[#This Row],[Sub-Sector]],Table2[% Away From Day High],"&lt;=0.05")/Table3[[#This Row],[Count]]</f>
        <v>1</v>
      </c>
      <c r="L50" s="1">
        <f>COUNTIFS(Table2[Sub-Sector],Table3[[#This Row],[Sub-Sector]],Table2[% Away From Current Week Low],"&gt;=0.05")/Table3[[#This Row],[Count]]</f>
        <v>0.25</v>
      </c>
      <c r="M50" s="1">
        <f>COUNTIFS(Table2[Sub-Sector],Table3[[#This Row],[Sub-Sector]],Table2[% Away From Current Week High],"&lt;=0.05")/Table3[[#This Row],[Count]]</f>
        <v>0.75</v>
      </c>
      <c r="N50" s="1">
        <f>COUNTIFS(Table2[Sub-Sector],Table3[[#This Row],[Sub-Sector]],Table2[% Away From Current Month Low],"&gt;=0.05")/Table3[[#This Row],[Count]]</f>
        <v>0.25</v>
      </c>
      <c r="O50" s="1">
        <f>COUNTIFS(Table2[Sub-Sector],Table3[[#This Row],[Sub-Sector]],Table2[% Away From Current Month High],"&lt;=0.05")/Table3[[#This Row],[Count]]</f>
        <v>0.25</v>
      </c>
      <c r="P50" s="1">
        <f>COUNTIFS(Table2[Sub-Sector],Table3[[#This Row],[Sub-Sector]],Table2[% Away From 52W High],"&lt;=10")/Table3[[#This Row],[Count]]</f>
        <v>0</v>
      </c>
      <c r="Q50" s="1">
        <f>COUNTIFS(Table2[Sub-Sector],Table3[[#This Row],[Sub-Sector]],Table2[% Away From 52W Low],"&gt;=10")/Table3[[#This Row],[Count]]</f>
        <v>1</v>
      </c>
      <c r="R50" s="1">
        <f>COUNTIFS(Table2[Sub-Sector],Table3[[#This Row],[Sub-Sector]],Table2[% Price above 20 EMA],"&gt;=0")/Table3[[#This Row],[Count]]</f>
        <v>0.25</v>
      </c>
      <c r="S50" s="1">
        <f>COUNTIFS(Table2[Sub-Sector],Table3[[#This Row],[Sub-Sector]],Table2[% Price above 50 EMA],"&gt;=0")/Table3[[#This Row],[Count]]</f>
        <v>0.5</v>
      </c>
      <c r="T50" s="1">
        <f>COUNTIFS(Table2[Sub-Sector],Table3[[#This Row],[Sub-Sector]],Table2[% Price above 200 EMA],"&gt;=0")/Table3[[#This Row],[Count]]</f>
        <v>0.5</v>
      </c>
      <c r="U50" s="1">
        <f>COUNTIFS(Table2[Sub-Sector],Table3[[#This Row],[Sub-Sector]],Table2[Rate of Change - Zone],"Positive")/Table3[[#This Row],[Count]]</f>
        <v>0.25</v>
      </c>
      <c r="V50" s="1">
        <f>COUNTIFS(Table2[Sub-Sector],Table3[[#This Row],[Sub-Sector]],Table2[Sharpe Ratio],"&gt;=0.10")/Table3[[#This Row],[Count]]</f>
        <v>0.25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394</v>
      </c>
      <c r="X50">
        <f>_xlfn.RANK.AVG(Table3[[#This Row],[Score]],Table3[Score],1)</f>
        <v>45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228.5</v>
      </c>
      <c r="Z50">
        <f>_xlfn.RANK.AVG(Table3[[#This Row],[Score 2 ]],Table3[[Score 2 ]],1)</f>
        <v>49</v>
      </c>
    </row>
    <row r="51" spans="1:26" x14ac:dyDescent="0.3">
      <c r="A51" t="s">
        <v>928</v>
      </c>
      <c r="B51">
        <f>COUNTIFS(Table2[Sub-Sector],Table3[[#This Row],[Sub-Sector]])</f>
        <v>1</v>
      </c>
      <c r="C51" s="1">
        <f>COUNTIFS(Table2[Sub-Sector],Table3[[#This Row],[Sub-Sector]],Table2[Uptrend],"Uptrend")/Table3[[#This Row],[Count]]</f>
        <v>1</v>
      </c>
      <c r="D51" s="1">
        <f>COUNTIFS(Table2[Sub-Sector],Table3[[#This Row],[Sub-Sector]],Table2[1W Return vs Nifty],"&gt;=5")/Table3[[#This Row],[Count]]</f>
        <v>0</v>
      </c>
      <c r="E51" s="1">
        <f>COUNTIFS(Table2[Sub-Sector],Table3[[#This Row],[Sub-Sector]],Table2[1M Return vs Nifty],"&gt;=5")/Table3[[#This Row],[Count]]</f>
        <v>0</v>
      </c>
      <c r="F51" s="1">
        <f>COUNTIFS(Table2[Sub-Sector],Table3[[#This Row],[Sub-Sector]],Table2[6M Return vs Nifty],"&gt;=10")/Table3[[#This Row],[Count]]</f>
        <v>1</v>
      </c>
      <c r="G51" s="1">
        <f>COUNTIFS(Table2[Sub-Sector],Table3[[#This Row],[Sub-Sector]],Table2[1Y Return vs Nifty],"&gt;=10")/Table3[[#This Row],[Count]]</f>
        <v>1</v>
      </c>
      <c r="H51" s="1">
        <f>COUNTIFS(Table2[Sub-Sector],Table3[[#This Row],[Sub-Sector]],Table2[RSI Exponential â€“ 14D],"&gt;=50")/Table3[[#This Row],[Count]]</f>
        <v>0</v>
      </c>
      <c r="I51" s="1">
        <f>COUNTIFS(Table2[Sub-Sector],Table3[[#This Row],[Sub-Sector]],Table2[Relative Volume],"&gt;=1")/Table3[[#This Row],[Count]]</f>
        <v>0</v>
      </c>
      <c r="J51" s="1">
        <f>COUNTIFS(Table2[Sub-Sector],Table3[[#This Row],[Sub-Sector]],Table2[% Away From Day Low],"&gt;=0.05")/Table3[[#This Row],[Count]]</f>
        <v>1</v>
      </c>
      <c r="K51" s="1">
        <f>COUNTIFS(Table2[Sub-Sector],Table3[[#This Row],[Sub-Sector]],Table2[% Away From Day High],"&lt;=0.05")/Table3[[#This Row],[Count]]</f>
        <v>1</v>
      </c>
      <c r="L51" s="1">
        <f>COUNTIFS(Table2[Sub-Sector],Table3[[#This Row],[Sub-Sector]],Table2[% Away From Current Week Low],"&gt;=0.05")/Table3[[#This Row],[Count]]</f>
        <v>1</v>
      </c>
      <c r="M51" s="1">
        <f>COUNTIFS(Table2[Sub-Sector],Table3[[#This Row],[Sub-Sector]],Table2[% Away From Current Week High],"&lt;=0.05")/Table3[[#This Row],[Count]]</f>
        <v>1</v>
      </c>
      <c r="N51" s="1">
        <f>COUNTIFS(Table2[Sub-Sector],Table3[[#This Row],[Sub-Sector]],Table2[% Away From Current Month Low],"&gt;=0.05")/Table3[[#This Row],[Count]]</f>
        <v>1</v>
      </c>
      <c r="O51" s="1">
        <f>COUNTIFS(Table2[Sub-Sector],Table3[[#This Row],[Sub-Sector]],Table2[% Away From Current Month High],"&lt;=0.05")/Table3[[#This Row],[Count]]</f>
        <v>0</v>
      </c>
      <c r="P51" s="1">
        <f>COUNTIFS(Table2[Sub-Sector],Table3[[#This Row],[Sub-Sector]],Table2[% Away From 52W High],"&lt;=10")/Table3[[#This Row],[Count]]</f>
        <v>0</v>
      </c>
      <c r="Q51" s="1">
        <f>COUNTIFS(Table2[Sub-Sector],Table3[[#This Row],[Sub-Sector]],Table2[% Away From 52W Low],"&gt;=10")/Table3[[#This Row],[Count]]</f>
        <v>1</v>
      </c>
      <c r="R51" s="1">
        <f>COUNTIFS(Table2[Sub-Sector],Table3[[#This Row],[Sub-Sector]],Table2[% Price above 20 EMA],"&gt;=0")/Table3[[#This Row],[Count]]</f>
        <v>0</v>
      </c>
      <c r="S51" s="1">
        <f>COUNTIFS(Table2[Sub-Sector],Table3[[#This Row],[Sub-Sector]],Table2[% Price above 50 EMA],"&gt;=0")/Table3[[#This Row],[Count]]</f>
        <v>1</v>
      </c>
      <c r="T51" s="1">
        <f>COUNTIFS(Table2[Sub-Sector],Table3[[#This Row],[Sub-Sector]],Table2[% Price above 200 EMA],"&gt;=0")/Table3[[#This Row],[Count]]</f>
        <v>1</v>
      </c>
      <c r="U51" s="1">
        <f>COUNTIFS(Table2[Sub-Sector],Table3[[#This Row],[Sub-Sector]],Table2[Rate of Change - Zone],"Positive")/Table3[[#This Row],[Count]]</f>
        <v>0</v>
      </c>
      <c r="V51" s="1">
        <f>COUNTIFS(Table2[Sub-Sector],Table3[[#This Row],[Sub-Sector]],Table2[Sharpe Ratio],"&gt;=0.10")/Table3[[#This Row],[Count]]</f>
        <v>1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399</v>
      </c>
      <c r="X51">
        <f>_xlfn.RANK.AVG(Table3[[#This Row],[Score]],Table3[Score],1)</f>
        <v>51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</v>
      </c>
      <c r="Z51">
        <f>_xlfn.RANK.AVG(Table3[[#This Row],[Score 2 ]],Table3[[Score 2 ]],1)</f>
        <v>53</v>
      </c>
    </row>
    <row r="52" spans="1:26" x14ac:dyDescent="0.3">
      <c r="A52" t="s">
        <v>731</v>
      </c>
      <c r="B52">
        <f>COUNTIFS(Table2[Sub-Sector],Table3[[#This Row],[Sub-Sector]])</f>
        <v>1</v>
      </c>
      <c r="C52" s="1">
        <f>COUNTIFS(Table2[Sub-Sector],Table3[[#This Row],[Sub-Sector]],Table2[Uptrend],"Uptrend")/Table3[[#This Row],[Count]]</f>
        <v>1</v>
      </c>
      <c r="D52" s="1">
        <f>COUNTIFS(Table2[Sub-Sector],Table3[[#This Row],[Sub-Sector]],Table2[1W Return vs Nifty],"&gt;=5")/Table3[[#This Row],[Count]]</f>
        <v>0</v>
      </c>
      <c r="E52" s="1">
        <f>COUNTIFS(Table2[Sub-Sector],Table3[[#This Row],[Sub-Sector]],Table2[1M Return vs Nifty],"&gt;=5")/Table3[[#This Row],[Count]]</f>
        <v>0</v>
      </c>
      <c r="F52" s="1">
        <f>COUNTIFS(Table2[Sub-Sector],Table3[[#This Row],[Sub-Sector]],Table2[6M Return vs Nifty],"&gt;=10")/Table3[[#This Row],[Count]]</f>
        <v>1</v>
      </c>
      <c r="G52" s="1">
        <f>COUNTIFS(Table2[Sub-Sector],Table3[[#This Row],[Sub-Sector]],Table2[1Y Return vs Nifty],"&gt;=10")/Table3[[#This Row],[Count]]</f>
        <v>1</v>
      </c>
      <c r="H52" s="1">
        <f>COUNTIFS(Table2[Sub-Sector],Table3[[#This Row],[Sub-Sector]],Table2[RSI Exponential â€“ 14D],"&gt;=50")/Table3[[#This Row],[Count]]</f>
        <v>0</v>
      </c>
      <c r="I52" s="1">
        <f>COUNTIFS(Table2[Sub-Sector],Table3[[#This Row],[Sub-Sector]],Table2[Relative Volume],"&gt;=1")/Table3[[#This Row],[Count]]</f>
        <v>0</v>
      </c>
      <c r="J52" s="1">
        <f>COUNTIFS(Table2[Sub-Sector],Table3[[#This Row],[Sub-Sector]],Table2[% Away From Day Low],"&gt;=0.05")/Table3[[#This Row],[Count]]</f>
        <v>0</v>
      </c>
      <c r="K52" s="1">
        <f>COUNTIFS(Table2[Sub-Sector],Table3[[#This Row],[Sub-Sector]],Table2[% Away From Day High],"&lt;=0.05")/Table3[[#This Row],[Count]]</f>
        <v>1</v>
      </c>
      <c r="L52" s="1">
        <f>COUNTIFS(Table2[Sub-Sector],Table3[[#This Row],[Sub-Sector]],Table2[% Away From Current Week Low],"&gt;=0.05")/Table3[[#This Row],[Count]]</f>
        <v>0</v>
      </c>
      <c r="M52" s="1">
        <f>COUNTIFS(Table2[Sub-Sector],Table3[[#This Row],[Sub-Sector]],Table2[% Away From Current Week High],"&lt;=0.05")/Table3[[#This Row],[Count]]</f>
        <v>1</v>
      </c>
      <c r="N52" s="1">
        <f>COUNTIFS(Table2[Sub-Sector],Table3[[#This Row],[Sub-Sector]],Table2[% Away From Current Month Low],"&gt;=0.05")/Table3[[#This Row],[Count]]</f>
        <v>0</v>
      </c>
      <c r="O52" s="1">
        <f>COUNTIFS(Table2[Sub-Sector],Table3[[#This Row],[Sub-Sector]],Table2[% Away From Current Month High],"&lt;=0.05")/Table3[[#This Row],[Count]]</f>
        <v>1</v>
      </c>
      <c r="P52" s="1">
        <f>COUNTIFS(Table2[Sub-Sector],Table3[[#This Row],[Sub-Sector]],Table2[% Away From 52W High],"&lt;=10")/Table3[[#This Row],[Count]]</f>
        <v>0</v>
      </c>
      <c r="Q52" s="1">
        <f>COUNTIFS(Table2[Sub-Sector],Table3[[#This Row],[Sub-Sector]],Table2[% Away From 52W Low],"&gt;=10")/Table3[[#This Row],[Count]]</f>
        <v>1</v>
      </c>
      <c r="R52" s="1">
        <f>COUNTIFS(Table2[Sub-Sector],Table3[[#This Row],[Sub-Sector]],Table2[% Price above 20 EMA],"&gt;=0")/Table3[[#This Row],[Count]]</f>
        <v>0</v>
      </c>
      <c r="S52" s="1">
        <f>COUNTIFS(Table2[Sub-Sector],Table3[[#This Row],[Sub-Sector]],Table2[% Price above 50 EMA],"&gt;=0")/Table3[[#This Row],[Count]]</f>
        <v>1</v>
      </c>
      <c r="T52" s="1">
        <f>COUNTIFS(Table2[Sub-Sector],Table3[[#This Row],[Sub-Sector]],Table2[% Price above 200 EMA],"&gt;=0")/Table3[[#This Row],[Count]]</f>
        <v>1</v>
      </c>
      <c r="U52" s="1">
        <f>COUNTIFS(Table2[Sub-Sector],Table3[[#This Row],[Sub-Sector]],Table2[Rate of Change - Zone],"Positive")/Table3[[#This Row],[Count]]</f>
        <v>0</v>
      </c>
      <c r="V52" s="1">
        <f>COUNTIFS(Table2[Sub-Sector],Table3[[#This Row],[Sub-Sector]],Table2[Sharpe Ratio],"&gt;=0.10")/Table3[[#This Row],[Count]]</f>
        <v>0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399</v>
      </c>
      <c r="X52">
        <f>_xlfn.RANK.AVG(Table3[[#This Row],[Score]],Table3[Score],1)</f>
        <v>51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</v>
      </c>
      <c r="Z52">
        <f>_xlfn.RANK.AVG(Table3[[#This Row],[Score 2 ]],Table3[[Score 2 ]],1)</f>
        <v>53</v>
      </c>
    </row>
    <row r="53" spans="1:26" x14ac:dyDescent="0.3">
      <c r="A53" t="s">
        <v>158</v>
      </c>
      <c r="B53">
        <f>COUNTIFS(Table2[Sub-Sector],Table3[[#This Row],[Sub-Sector]])</f>
        <v>1</v>
      </c>
      <c r="C53" s="1">
        <f>COUNTIFS(Table2[Sub-Sector],Table3[[#This Row],[Sub-Sector]],Table2[Uptrend],"Uptrend")/Table3[[#This Row],[Count]]</f>
        <v>1</v>
      </c>
      <c r="D53" s="1">
        <f>COUNTIFS(Table2[Sub-Sector],Table3[[#This Row],[Sub-Sector]],Table2[1W Return vs Nifty],"&gt;=5")/Table3[[#This Row],[Count]]</f>
        <v>0</v>
      </c>
      <c r="E53" s="1">
        <f>COUNTIFS(Table2[Sub-Sector],Table3[[#This Row],[Sub-Sector]],Table2[1M Return vs Nifty],"&gt;=5")/Table3[[#This Row],[Count]]</f>
        <v>0</v>
      </c>
      <c r="F53" s="1">
        <f>COUNTIFS(Table2[Sub-Sector],Table3[[#This Row],[Sub-Sector]],Table2[6M Return vs Nifty],"&gt;=10")/Table3[[#This Row],[Count]]</f>
        <v>1</v>
      </c>
      <c r="G53" s="1">
        <f>COUNTIFS(Table2[Sub-Sector],Table3[[#This Row],[Sub-Sector]],Table2[1Y Return vs Nifty],"&gt;=10")/Table3[[#This Row],[Count]]</f>
        <v>1</v>
      </c>
      <c r="H53" s="1">
        <f>COUNTIFS(Table2[Sub-Sector],Table3[[#This Row],[Sub-Sector]],Table2[RSI Exponential â€“ 14D],"&gt;=50")/Table3[[#This Row],[Count]]</f>
        <v>0</v>
      </c>
      <c r="I53" s="1">
        <f>COUNTIFS(Table2[Sub-Sector],Table3[[#This Row],[Sub-Sector]],Table2[Relative Volume],"&gt;=1")/Table3[[#This Row],[Count]]</f>
        <v>0</v>
      </c>
      <c r="J53" s="1">
        <f>COUNTIFS(Table2[Sub-Sector],Table3[[#This Row],[Sub-Sector]],Table2[% Away From Day Low],"&gt;=0.05")/Table3[[#This Row],[Count]]</f>
        <v>0</v>
      </c>
      <c r="K53" s="1">
        <f>COUNTIFS(Table2[Sub-Sector],Table3[[#This Row],[Sub-Sector]],Table2[% Away From Day High],"&lt;=0.05")/Table3[[#This Row],[Count]]</f>
        <v>1</v>
      </c>
      <c r="L53" s="1">
        <f>COUNTIFS(Table2[Sub-Sector],Table3[[#This Row],[Sub-Sector]],Table2[% Away From Current Week Low],"&gt;=0.05")/Table3[[#This Row],[Count]]</f>
        <v>0</v>
      </c>
      <c r="M53" s="1">
        <f>COUNTIFS(Table2[Sub-Sector],Table3[[#This Row],[Sub-Sector]],Table2[% Away From Current Week High],"&lt;=0.05")/Table3[[#This Row],[Count]]</f>
        <v>1</v>
      </c>
      <c r="N53" s="1">
        <f>COUNTIFS(Table2[Sub-Sector],Table3[[#This Row],[Sub-Sector]],Table2[% Away From Current Month Low],"&gt;=0.05")/Table3[[#This Row],[Count]]</f>
        <v>0</v>
      </c>
      <c r="O53" s="1">
        <f>COUNTIFS(Table2[Sub-Sector],Table3[[#This Row],[Sub-Sector]],Table2[% Away From Current Month High],"&lt;=0.05")/Table3[[#This Row],[Count]]</f>
        <v>0</v>
      </c>
      <c r="P53" s="1">
        <f>COUNTIFS(Table2[Sub-Sector],Table3[[#This Row],[Sub-Sector]],Table2[% Away From 52W High],"&lt;=10")/Table3[[#This Row],[Count]]</f>
        <v>1</v>
      </c>
      <c r="Q53" s="1">
        <f>COUNTIFS(Table2[Sub-Sector],Table3[[#This Row],[Sub-Sector]],Table2[% Away From 52W Low],"&gt;=10")/Table3[[#This Row],[Count]]</f>
        <v>1</v>
      </c>
      <c r="R53" s="1">
        <f>COUNTIFS(Table2[Sub-Sector],Table3[[#This Row],[Sub-Sector]],Table2[% Price above 20 EMA],"&gt;=0")/Table3[[#This Row],[Count]]</f>
        <v>0</v>
      </c>
      <c r="S53" s="1">
        <f>COUNTIFS(Table2[Sub-Sector],Table3[[#This Row],[Sub-Sector]],Table2[% Price above 50 EMA],"&gt;=0")/Table3[[#This Row],[Count]]</f>
        <v>0</v>
      </c>
      <c r="T53" s="1">
        <f>COUNTIFS(Table2[Sub-Sector],Table3[[#This Row],[Sub-Sector]],Table2[% Price above 200 EMA],"&gt;=0")/Table3[[#This Row],[Count]]</f>
        <v>1</v>
      </c>
      <c r="U53" s="1">
        <f>COUNTIFS(Table2[Sub-Sector],Table3[[#This Row],[Sub-Sector]],Table2[Rate of Change - Zone],"Positive")/Table3[[#This Row],[Count]]</f>
        <v>0</v>
      </c>
      <c r="V53" s="1">
        <f>COUNTIFS(Table2[Sub-Sector],Table3[[#This Row],[Sub-Sector]],Table2[Sharpe Ratio],"&gt;=0.10")/Table3[[#This Row],[Count]]</f>
        <v>1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399</v>
      </c>
      <c r="X53">
        <f>_xlfn.RANK.AVG(Table3[[#This Row],[Score]],Table3[Score],1)</f>
        <v>51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</v>
      </c>
      <c r="Z53">
        <f>_xlfn.RANK.AVG(Table3[[#This Row],[Score 2 ]],Table3[[Score 2 ]],1)</f>
        <v>53</v>
      </c>
    </row>
    <row r="54" spans="1:26" x14ac:dyDescent="0.3">
      <c r="A54" t="s">
        <v>92</v>
      </c>
      <c r="B54">
        <f>COUNTIFS(Table2[Sub-Sector],Table3[[#This Row],[Sub-Sector]])</f>
        <v>1</v>
      </c>
      <c r="C54" s="1">
        <f>COUNTIFS(Table2[Sub-Sector],Table3[[#This Row],[Sub-Sector]],Table2[Uptrend],"Uptrend")/Table3[[#This Row],[Count]]</f>
        <v>0</v>
      </c>
      <c r="D54" s="1">
        <f>COUNTIFS(Table2[Sub-Sector],Table3[[#This Row],[Sub-Sector]],Table2[1W Return vs Nifty],"&gt;=5")/Table3[[#This Row],[Count]]</f>
        <v>0</v>
      </c>
      <c r="E54" s="1">
        <f>COUNTIFS(Table2[Sub-Sector],Table3[[#This Row],[Sub-Sector]],Table2[1M Return vs Nifty],"&gt;=5")/Table3[[#This Row],[Count]]</f>
        <v>0</v>
      </c>
      <c r="F54" s="1">
        <f>COUNTIFS(Table2[Sub-Sector],Table3[[#This Row],[Sub-Sector]],Table2[6M Return vs Nifty],"&gt;=10")/Table3[[#This Row],[Count]]</f>
        <v>0</v>
      </c>
      <c r="G54" s="1">
        <f>COUNTIFS(Table2[Sub-Sector],Table3[[#This Row],[Sub-Sector]],Table2[1Y Return vs Nifty],"&gt;=10")/Table3[[#This Row],[Count]]</f>
        <v>1</v>
      </c>
      <c r="H54" s="1">
        <f>COUNTIFS(Table2[Sub-Sector],Table3[[#This Row],[Sub-Sector]],Table2[RSI Exponential â€“ 14D],"&gt;=50")/Table3[[#This Row],[Count]]</f>
        <v>0</v>
      </c>
      <c r="I54" s="1">
        <f>COUNTIFS(Table2[Sub-Sector],Table3[[#This Row],[Sub-Sector]],Table2[Relative Volume],"&gt;=1")/Table3[[#This Row],[Count]]</f>
        <v>0</v>
      </c>
      <c r="J54" s="1">
        <f>COUNTIFS(Table2[Sub-Sector],Table3[[#This Row],[Sub-Sector]],Table2[% Away From Day Low],"&gt;=0.05")/Table3[[#This Row],[Count]]</f>
        <v>0</v>
      </c>
      <c r="K54" s="1">
        <f>COUNTIFS(Table2[Sub-Sector],Table3[[#This Row],[Sub-Sector]],Table2[% Away From Day High],"&lt;=0.05")/Table3[[#This Row],[Count]]</f>
        <v>1</v>
      </c>
      <c r="L54" s="1">
        <f>COUNTIFS(Table2[Sub-Sector],Table3[[#This Row],[Sub-Sector]],Table2[% Away From Current Week Low],"&gt;=0.05")/Table3[[#This Row],[Count]]</f>
        <v>0</v>
      </c>
      <c r="M54" s="1">
        <f>COUNTIFS(Table2[Sub-Sector],Table3[[#This Row],[Sub-Sector]],Table2[% Away From Current Week High],"&lt;=0.05")/Table3[[#This Row],[Count]]</f>
        <v>1</v>
      </c>
      <c r="N54" s="1">
        <f>COUNTIFS(Table2[Sub-Sector],Table3[[#This Row],[Sub-Sector]],Table2[% Away From Current Month Low],"&gt;=0.05")/Table3[[#This Row],[Count]]</f>
        <v>0</v>
      </c>
      <c r="O54" s="1">
        <f>COUNTIFS(Table2[Sub-Sector],Table3[[#This Row],[Sub-Sector]],Table2[% Away From Current Month High],"&lt;=0.05")/Table3[[#This Row],[Count]]</f>
        <v>1</v>
      </c>
      <c r="P54" s="1">
        <f>COUNTIFS(Table2[Sub-Sector],Table3[[#This Row],[Sub-Sector]],Table2[% Away From 52W High],"&lt;=10")/Table3[[#This Row],[Count]]</f>
        <v>0</v>
      </c>
      <c r="Q54" s="1">
        <f>COUNTIFS(Table2[Sub-Sector],Table3[[#This Row],[Sub-Sector]],Table2[% Away From 52W Low],"&gt;=10")/Table3[[#This Row],[Count]]</f>
        <v>1</v>
      </c>
      <c r="R54" s="1">
        <f>COUNTIFS(Table2[Sub-Sector],Table3[[#This Row],[Sub-Sector]],Table2[% Price above 20 EMA],"&gt;=0")/Table3[[#This Row],[Count]]</f>
        <v>0</v>
      </c>
      <c r="S54" s="1">
        <f>COUNTIFS(Table2[Sub-Sector],Table3[[#This Row],[Sub-Sector]],Table2[% Price above 50 EMA],"&gt;=0")/Table3[[#This Row],[Count]]</f>
        <v>0</v>
      </c>
      <c r="T54" s="1">
        <f>COUNTIFS(Table2[Sub-Sector],Table3[[#This Row],[Sub-Sector]],Table2[% Price above 200 EMA],"&gt;=0")/Table3[[#This Row],[Count]]</f>
        <v>1</v>
      </c>
      <c r="U54" s="1">
        <f>COUNTIFS(Table2[Sub-Sector],Table3[[#This Row],[Sub-Sector]],Table2[Rate of Change - Zone],"Positive")/Table3[[#This Row],[Count]]</f>
        <v>1</v>
      </c>
      <c r="V54" s="1">
        <f>COUNTIFS(Table2[Sub-Sector],Table3[[#This Row],[Sub-Sector]],Table2[Sharpe Ratio],"&gt;=0.10")/Table3[[#This Row],[Count]]</f>
        <v>1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496</v>
      </c>
      <c r="X54">
        <f>_xlfn.RANK.AVG(Table3[[#This Row],[Score]],Table3[Score],1)</f>
        <v>86.5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</v>
      </c>
      <c r="Z54">
        <f>_xlfn.RANK.AVG(Table3[[#This Row],[Score 2 ]],Table3[[Score 2 ]],1)</f>
        <v>53</v>
      </c>
    </row>
    <row r="55" spans="1:26" x14ac:dyDescent="0.3">
      <c r="A55" t="s">
        <v>1738</v>
      </c>
      <c r="B55">
        <f>COUNTIFS(Table2[Sub-Sector],Table3[[#This Row],[Sub-Sector]])</f>
        <v>1</v>
      </c>
      <c r="C55" s="1">
        <f>COUNTIFS(Table2[Sub-Sector],Table3[[#This Row],[Sub-Sector]],Table2[Uptrend],"Uptrend")/Table3[[#This Row],[Count]]</f>
        <v>0</v>
      </c>
      <c r="D55" s="1">
        <f>COUNTIFS(Table2[Sub-Sector],Table3[[#This Row],[Sub-Sector]],Table2[1W Return vs Nifty],"&gt;=5")/Table3[[#This Row],[Count]]</f>
        <v>0</v>
      </c>
      <c r="E55" s="1">
        <f>COUNTIFS(Table2[Sub-Sector],Table3[[#This Row],[Sub-Sector]],Table2[1M Return vs Nifty],"&gt;=5")/Table3[[#This Row],[Count]]</f>
        <v>0</v>
      </c>
      <c r="F55" s="1">
        <f>COUNTIFS(Table2[Sub-Sector],Table3[[#This Row],[Sub-Sector]],Table2[6M Return vs Nifty],"&gt;=10")/Table3[[#This Row],[Count]]</f>
        <v>1</v>
      </c>
      <c r="G55" s="1">
        <f>COUNTIFS(Table2[Sub-Sector],Table3[[#This Row],[Sub-Sector]],Table2[1Y Return vs Nifty],"&gt;=10")/Table3[[#This Row],[Count]]</f>
        <v>1</v>
      </c>
      <c r="H55" s="1">
        <f>COUNTIFS(Table2[Sub-Sector],Table3[[#This Row],[Sub-Sector]],Table2[RSI Exponential â€“ 14D],"&gt;=50")/Table3[[#This Row],[Count]]</f>
        <v>0</v>
      </c>
      <c r="I55" s="1">
        <f>COUNTIFS(Table2[Sub-Sector],Table3[[#This Row],[Sub-Sector]],Table2[Relative Volume],"&gt;=1")/Table3[[#This Row],[Count]]</f>
        <v>0</v>
      </c>
      <c r="J55" s="1">
        <f>COUNTIFS(Table2[Sub-Sector],Table3[[#This Row],[Sub-Sector]],Table2[% Away From Day Low],"&gt;=0.05")/Table3[[#This Row],[Count]]</f>
        <v>0</v>
      </c>
      <c r="K55" s="1">
        <f>COUNTIFS(Table2[Sub-Sector],Table3[[#This Row],[Sub-Sector]],Table2[% Away From Day High],"&lt;=0.05")/Table3[[#This Row],[Count]]</f>
        <v>1</v>
      </c>
      <c r="L55" s="1">
        <f>COUNTIFS(Table2[Sub-Sector],Table3[[#This Row],[Sub-Sector]],Table2[% Away From Current Week Low],"&gt;=0.05")/Table3[[#This Row],[Count]]</f>
        <v>0</v>
      </c>
      <c r="M55" s="1">
        <f>COUNTIFS(Table2[Sub-Sector],Table3[[#This Row],[Sub-Sector]],Table2[% Away From Current Week High],"&lt;=0.05")/Table3[[#This Row],[Count]]</f>
        <v>1</v>
      </c>
      <c r="N55" s="1">
        <f>COUNTIFS(Table2[Sub-Sector],Table3[[#This Row],[Sub-Sector]],Table2[% Away From Current Month Low],"&gt;=0.05")/Table3[[#This Row],[Count]]</f>
        <v>0</v>
      </c>
      <c r="O55" s="1">
        <f>COUNTIFS(Table2[Sub-Sector],Table3[[#This Row],[Sub-Sector]],Table2[% Away From Current Month High],"&lt;=0.05")/Table3[[#This Row],[Count]]</f>
        <v>0</v>
      </c>
      <c r="P55" s="1">
        <f>COUNTIFS(Table2[Sub-Sector],Table3[[#This Row],[Sub-Sector]],Table2[% Away From 52W High],"&lt;=10")/Table3[[#This Row],[Count]]</f>
        <v>0</v>
      </c>
      <c r="Q55" s="1">
        <f>COUNTIFS(Table2[Sub-Sector],Table3[[#This Row],[Sub-Sector]],Table2[% Away From 52W Low],"&gt;=10")/Table3[[#This Row],[Count]]</f>
        <v>1</v>
      </c>
      <c r="R55" s="1">
        <f>COUNTIFS(Table2[Sub-Sector],Table3[[#This Row],[Sub-Sector]],Table2[% Price above 20 EMA],"&gt;=0")/Table3[[#This Row],[Count]]</f>
        <v>0</v>
      </c>
      <c r="S55" s="1">
        <f>COUNTIFS(Table2[Sub-Sector],Table3[[#This Row],[Sub-Sector]],Table2[% Price above 50 EMA],"&gt;=0")/Table3[[#This Row],[Count]]</f>
        <v>0</v>
      </c>
      <c r="T55" s="1">
        <f>COUNTIFS(Table2[Sub-Sector],Table3[[#This Row],[Sub-Sector]],Table2[% Price above 200 EMA],"&gt;=0")/Table3[[#This Row],[Count]]</f>
        <v>1</v>
      </c>
      <c r="U55" s="1">
        <f>COUNTIFS(Table2[Sub-Sector],Table3[[#This Row],[Sub-Sector]],Table2[Rate of Change - Zone],"Positive")/Table3[[#This Row],[Count]]</f>
        <v>0</v>
      </c>
      <c r="V55" s="1">
        <f>COUNTIFS(Table2[Sub-Sector],Table3[[#This Row],[Sub-Sector]],Table2[Sharpe Ratio],"&gt;=0.10")/Table3[[#This Row],[Count]]</f>
        <v>0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496</v>
      </c>
      <c r="X55">
        <f>_xlfn.RANK.AVG(Table3[[#This Row],[Score]],Table3[Score],1)</f>
        <v>86.5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</v>
      </c>
      <c r="Z55">
        <f>_xlfn.RANK.AVG(Table3[[#This Row],[Score 2 ]],Table3[[Score 2 ]],1)</f>
        <v>53</v>
      </c>
    </row>
    <row r="56" spans="1:26" x14ac:dyDescent="0.3">
      <c r="A56" t="s">
        <v>330</v>
      </c>
      <c r="B56">
        <f>COUNTIFS(Table2[Sub-Sector],Table3[[#This Row],[Sub-Sector]])</f>
        <v>1</v>
      </c>
      <c r="C56" s="1">
        <f>COUNTIFS(Table2[Sub-Sector],Table3[[#This Row],[Sub-Sector]],Table2[Uptrend],"Uptrend")/Table3[[#This Row],[Count]]</f>
        <v>1</v>
      </c>
      <c r="D56" s="1">
        <f>COUNTIFS(Table2[Sub-Sector],Table3[[#This Row],[Sub-Sector]],Table2[1W Return vs Nifty],"&gt;=5")/Table3[[#This Row],[Count]]</f>
        <v>0</v>
      </c>
      <c r="E56" s="1">
        <f>COUNTIFS(Table2[Sub-Sector],Table3[[#This Row],[Sub-Sector]],Table2[1M Return vs Nifty],"&gt;=5")/Table3[[#This Row],[Count]]</f>
        <v>0</v>
      </c>
      <c r="F56" s="1">
        <f>COUNTIFS(Table2[Sub-Sector],Table3[[#This Row],[Sub-Sector]],Table2[6M Return vs Nifty],"&gt;=10")/Table3[[#This Row],[Count]]</f>
        <v>0</v>
      </c>
      <c r="G56" s="1">
        <f>COUNTIFS(Table2[Sub-Sector],Table3[[#This Row],[Sub-Sector]],Table2[1Y Return vs Nifty],"&gt;=10")/Table3[[#This Row],[Count]]</f>
        <v>1</v>
      </c>
      <c r="H56" s="1">
        <f>COUNTIFS(Table2[Sub-Sector],Table3[[#This Row],[Sub-Sector]],Table2[RSI Exponential â€“ 14D],"&gt;=50")/Table3[[#This Row],[Count]]</f>
        <v>0</v>
      </c>
      <c r="I56" s="1">
        <f>COUNTIFS(Table2[Sub-Sector],Table3[[#This Row],[Sub-Sector]],Table2[Relative Volume],"&gt;=1")/Table3[[#This Row],[Count]]</f>
        <v>0</v>
      </c>
      <c r="J56" s="1">
        <f>COUNTIFS(Table2[Sub-Sector],Table3[[#This Row],[Sub-Sector]],Table2[% Away From Day Low],"&gt;=0.05")/Table3[[#This Row],[Count]]</f>
        <v>0</v>
      </c>
      <c r="K56" s="1">
        <f>COUNTIFS(Table2[Sub-Sector],Table3[[#This Row],[Sub-Sector]],Table2[% Away From Day High],"&lt;=0.05")/Table3[[#This Row],[Count]]</f>
        <v>1</v>
      </c>
      <c r="L56" s="1">
        <f>COUNTIFS(Table2[Sub-Sector],Table3[[#This Row],[Sub-Sector]],Table2[% Away From Current Week Low],"&gt;=0.05")/Table3[[#This Row],[Count]]</f>
        <v>0</v>
      </c>
      <c r="M56" s="1">
        <f>COUNTIFS(Table2[Sub-Sector],Table3[[#This Row],[Sub-Sector]],Table2[% Away From Current Week High],"&lt;=0.05")/Table3[[#This Row],[Count]]</f>
        <v>1</v>
      </c>
      <c r="N56" s="1">
        <f>COUNTIFS(Table2[Sub-Sector],Table3[[#This Row],[Sub-Sector]],Table2[% Away From Current Month Low],"&gt;=0.05")/Table3[[#This Row],[Count]]</f>
        <v>0</v>
      </c>
      <c r="O56" s="1">
        <f>COUNTIFS(Table2[Sub-Sector],Table3[[#This Row],[Sub-Sector]],Table2[% Away From Current Month High],"&lt;=0.05")/Table3[[#This Row],[Count]]</f>
        <v>0</v>
      </c>
      <c r="P56" s="1">
        <f>COUNTIFS(Table2[Sub-Sector],Table3[[#This Row],[Sub-Sector]],Table2[% Away From 52W High],"&lt;=10")/Table3[[#This Row],[Count]]</f>
        <v>0</v>
      </c>
      <c r="Q56" s="1">
        <f>COUNTIFS(Table2[Sub-Sector],Table3[[#This Row],[Sub-Sector]],Table2[% Away From 52W Low],"&gt;=10")/Table3[[#This Row],[Count]]</f>
        <v>1</v>
      </c>
      <c r="R56" s="1">
        <f>COUNTIFS(Table2[Sub-Sector],Table3[[#This Row],[Sub-Sector]],Table2[% Price above 20 EMA],"&gt;=0")/Table3[[#This Row],[Count]]</f>
        <v>0</v>
      </c>
      <c r="S56" s="1">
        <f>COUNTIFS(Table2[Sub-Sector],Table3[[#This Row],[Sub-Sector]],Table2[% Price above 50 EMA],"&gt;=0")/Table3[[#This Row],[Count]]</f>
        <v>0</v>
      </c>
      <c r="T56" s="1">
        <f>COUNTIFS(Table2[Sub-Sector],Table3[[#This Row],[Sub-Sector]],Table2[% Price above 200 EMA],"&gt;=0")/Table3[[#This Row],[Count]]</f>
        <v>1</v>
      </c>
      <c r="U56" s="1">
        <f>COUNTIFS(Table2[Sub-Sector],Table3[[#This Row],[Sub-Sector]],Table2[Rate of Change - Zone],"Positive")/Table3[[#This Row],[Count]]</f>
        <v>1</v>
      </c>
      <c r="V56" s="1">
        <f>COUNTIFS(Table2[Sub-Sector],Table3[[#This Row],[Sub-Sector]],Table2[Sharpe Ratio],"&gt;=0.10")/Table3[[#This Row],[Count]]</f>
        <v>1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399</v>
      </c>
      <c r="X56">
        <f>_xlfn.RANK.AVG(Table3[[#This Row],[Score]],Table3[Score],1)</f>
        <v>51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</v>
      </c>
      <c r="Z56">
        <f>_xlfn.RANK.AVG(Table3[[#This Row],[Score 2 ]],Table3[[Score 2 ]],1)</f>
        <v>53</v>
      </c>
    </row>
    <row r="57" spans="1:26" x14ac:dyDescent="0.3">
      <c r="A57" t="s">
        <v>766</v>
      </c>
      <c r="B57">
        <f>COUNTIFS(Table2[Sub-Sector],Table3[[#This Row],[Sub-Sector]])</f>
        <v>1</v>
      </c>
      <c r="C57" s="1">
        <f>COUNTIFS(Table2[Sub-Sector],Table3[[#This Row],[Sub-Sector]],Table2[Uptrend],"Uptrend")/Table3[[#This Row],[Count]]</f>
        <v>1</v>
      </c>
      <c r="D57" s="1">
        <f>COUNTIFS(Table2[Sub-Sector],Table3[[#This Row],[Sub-Sector]],Table2[1W Return vs Nifty],"&gt;=5")/Table3[[#This Row],[Count]]</f>
        <v>0</v>
      </c>
      <c r="E57" s="1">
        <f>COUNTIFS(Table2[Sub-Sector],Table3[[#This Row],[Sub-Sector]],Table2[1M Return vs Nifty],"&gt;=5")/Table3[[#This Row],[Count]]</f>
        <v>0</v>
      </c>
      <c r="F57" s="1">
        <f>COUNTIFS(Table2[Sub-Sector],Table3[[#This Row],[Sub-Sector]],Table2[6M Return vs Nifty],"&gt;=10")/Table3[[#This Row],[Count]]</f>
        <v>1</v>
      </c>
      <c r="G57" s="1">
        <f>COUNTIFS(Table2[Sub-Sector],Table3[[#This Row],[Sub-Sector]],Table2[1Y Return vs Nifty],"&gt;=10")/Table3[[#This Row],[Count]]</f>
        <v>1</v>
      </c>
      <c r="H57" s="1">
        <f>COUNTIFS(Table2[Sub-Sector],Table3[[#This Row],[Sub-Sector]],Table2[RSI Exponential â€“ 14D],"&gt;=50")/Table3[[#This Row],[Count]]</f>
        <v>0</v>
      </c>
      <c r="I57" s="1">
        <f>COUNTIFS(Table2[Sub-Sector],Table3[[#This Row],[Sub-Sector]],Table2[Relative Volume],"&gt;=1")/Table3[[#This Row],[Count]]</f>
        <v>0</v>
      </c>
      <c r="J57" s="1">
        <f>COUNTIFS(Table2[Sub-Sector],Table3[[#This Row],[Sub-Sector]],Table2[% Away From Day Low],"&gt;=0.05")/Table3[[#This Row],[Count]]</f>
        <v>0</v>
      </c>
      <c r="K57" s="1">
        <f>COUNTIFS(Table2[Sub-Sector],Table3[[#This Row],[Sub-Sector]],Table2[% Away From Day High],"&lt;=0.05")/Table3[[#This Row],[Count]]</f>
        <v>1</v>
      </c>
      <c r="L57" s="1">
        <f>COUNTIFS(Table2[Sub-Sector],Table3[[#This Row],[Sub-Sector]],Table2[% Away From Current Week Low],"&gt;=0.05")/Table3[[#This Row],[Count]]</f>
        <v>0</v>
      </c>
      <c r="M57" s="1">
        <f>COUNTIFS(Table2[Sub-Sector],Table3[[#This Row],[Sub-Sector]],Table2[% Away From Current Week High],"&lt;=0.05")/Table3[[#This Row],[Count]]</f>
        <v>1</v>
      </c>
      <c r="N57" s="1">
        <f>COUNTIFS(Table2[Sub-Sector],Table3[[#This Row],[Sub-Sector]],Table2[% Away From Current Month Low],"&gt;=0.05")/Table3[[#This Row],[Count]]</f>
        <v>0</v>
      </c>
      <c r="O57" s="1">
        <f>COUNTIFS(Table2[Sub-Sector],Table3[[#This Row],[Sub-Sector]],Table2[% Away From Current Month High],"&lt;=0.05")/Table3[[#This Row],[Count]]</f>
        <v>0</v>
      </c>
      <c r="P57" s="1">
        <f>COUNTIFS(Table2[Sub-Sector],Table3[[#This Row],[Sub-Sector]],Table2[% Away From 52W High],"&lt;=10")/Table3[[#This Row],[Count]]</f>
        <v>0</v>
      </c>
      <c r="Q57" s="1">
        <f>COUNTIFS(Table2[Sub-Sector],Table3[[#This Row],[Sub-Sector]],Table2[% Away From 52W Low],"&gt;=10")/Table3[[#This Row],[Count]]</f>
        <v>1</v>
      </c>
      <c r="R57" s="1">
        <f>COUNTIFS(Table2[Sub-Sector],Table3[[#This Row],[Sub-Sector]],Table2[% Price above 20 EMA],"&gt;=0")/Table3[[#This Row],[Count]]</f>
        <v>0</v>
      </c>
      <c r="S57" s="1">
        <f>COUNTIFS(Table2[Sub-Sector],Table3[[#This Row],[Sub-Sector]],Table2[% Price above 50 EMA],"&gt;=0")/Table3[[#This Row],[Count]]</f>
        <v>0</v>
      </c>
      <c r="T57" s="1">
        <f>COUNTIFS(Table2[Sub-Sector],Table3[[#This Row],[Sub-Sector]],Table2[% Price above 200 EMA],"&gt;=0")/Table3[[#This Row],[Count]]</f>
        <v>1</v>
      </c>
      <c r="U57" s="1">
        <f>COUNTIFS(Table2[Sub-Sector],Table3[[#This Row],[Sub-Sector]],Table2[Rate of Change - Zone],"Positive")/Table3[[#This Row],[Count]]</f>
        <v>0</v>
      </c>
      <c r="V57" s="1">
        <f>COUNTIFS(Table2[Sub-Sector],Table3[[#This Row],[Sub-Sector]],Table2[Sharpe Ratio],"&gt;=0.10")/Table3[[#This Row],[Count]]</f>
        <v>0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399</v>
      </c>
      <c r="X57">
        <f>_xlfn.RANK.AVG(Table3[[#This Row],[Score]],Table3[Score],1)</f>
        <v>51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</v>
      </c>
      <c r="Z57">
        <f>_xlfn.RANK.AVG(Table3[[#This Row],[Score 2 ]],Table3[[Score 2 ]],1)</f>
        <v>53</v>
      </c>
    </row>
    <row r="58" spans="1:26" x14ac:dyDescent="0.3">
      <c r="A58" t="s">
        <v>190</v>
      </c>
      <c r="B58">
        <f>COUNTIFS(Table2[Sub-Sector],Table3[[#This Row],[Sub-Sector]])</f>
        <v>28</v>
      </c>
      <c r="C58" s="1">
        <f>COUNTIFS(Table2[Sub-Sector],Table3[[#This Row],[Sub-Sector]],Table2[Uptrend],"Uptrend")/Table3[[#This Row],[Count]]</f>
        <v>0.5714285714285714</v>
      </c>
      <c r="D58" s="1">
        <f>COUNTIFS(Table2[Sub-Sector],Table3[[#This Row],[Sub-Sector]],Table2[1W Return vs Nifty],"&gt;=5")/Table3[[#This Row],[Count]]</f>
        <v>7.1428571428571425E-2</v>
      </c>
      <c r="E58" s="1">
        <f>COUNTIFS(Table2[Sub-Sector],Table3[[#This Row],[Sub-Sector]],Table2[1M Return vs Nifty],"&gt;=5")/Table3[[#This Row],[Count]]</f>
        <v>0.14285714285714285</v>
      </c>
      <c r="F58" s="1">
        <f>COUNTIFS(Table2[Sub-Sector],Table3[[#This Row],[Sub-Sector]],Table2[6M Return vs Nifty],"&gt;=10")/Table3[[#This Row],[Count]]</f>
        <v>0.4642857142857143</v>
      </c>
      <c r="G58" s="1">
        <f>COUNTIFS(Table2[Sub-Sector],Table3[[#This Row],[Sub-Sector]],Table2[1Y Return vs Nifty],"&gt;=10")/Table3[[#This Row],[Count]]</f>
        <v>0.5714285714285714</v>
      </c>
      <c r="H58" s="1">
        <f>COUNTIFS(Table2[Sub-Sector],Table3[[#This Row],[Sub-Sector]],Table2[RSI Exponential â€“ 14D],"&gt;=50")/Table3[[#This Row],[Count]]</f>
        <v>0.21428571428571427</v>
      </c>
      <c r="I58" s="1">
        <f>COUNTIFS(Table2[Sub-Sector],Table3[[#This Row],[Sub-Sector]],Table2[Relative Volume],"&gt;=1")/Table3[[#This Row],[Count]]</f>
        <v>0.2857142857142857</v>
      </c>
      <c r="J58" s="1">
        <f>COUNTIFS(Table2[Sub-Sector],Table3[[#This Row],[Sub-Sector]],Table2[% Away From Day Low],"&gt;=0.05")/Table3[[#This Row],[Count]]</f>
        <v>0.10714285714285714</v>
      </c>
      <c r="K58" s="1">
        <f>COUNTIFS(Table2[Sub-Sector],Table3[[#This Row],[Sub-Sector]],Table2[% Away From Day High],"&lt;=0.05")/Table3[[#This Row],[Count]]</f>
        <v>1</v>
      </c>
      <c r="L58" s="1">
        <f>COUNTIFS(Table2[Sub-Sector],Table3[[#This Row],[Sub-Sector]],Table2[% Away From Current Week Low],"&gt;=0.05")/Table3[[#This Row],[Count]]</f>
        <v>0.21428571428571427</v>
      </c>
      <c r="M58" s="1">
        <f>COUNTIFS(Table2[Sub-Sector],Table3[[#This Row],[Sub-Sector]],Table2[% Away From Current Week High],"&lt;=0.05")/Table3[[#This Row],[Count]]</f>
        <v>0.75</v>
      </c>
      <c r="N58" s="1">
        <f>COUNTIFS(Table2[Sub-Sector],Table3[[#This Row],[Sub-Sector]],Table2[% Away From Current Month Low],"&gt;=0.05")/Table3[[#This Row],[Count]]</f>
        <v>0.25</v>
      </c>
      <c r="O58" s="1">
        <f>COUNTIFS(Table2[Sub-Sector],Table3[[#This Row],[Sub-Sector]],Table2[% Away From Current Month High],"&lt;=0.05")/Table3[[#This Row],[Count]]</f>
        <v>0.25</v>
      </c>
      <c r="P58" s="1">
        <f>COUNTIFS(Table2[Sub-Sector],Table3[[#This Row],[Sub-Sector]],Table2[% Away From 52W High],"&lt;=10")/Table3[[#This Row],[Count]]</f>
        <v>0.14285714285714285</v>
      </c>
      <c r="Q58" s="1">
        <f>COUNTIFS(Table2[Sub-Sector],Table3[[#This Row],[Sub-Sector]],Table2[% Away From 52W Low],"&gt;=10")/Table3[[#This Row],[Count]]</f>
        <v>0.9642857142857143</v>
      </c>
      <c r="R58" s="1">
        <f>COUNTIFS(Table2[Sub-Sector],Table3[[#This Row],[Sub-Sector]],Table2[% Price above 20 EMA],"&gt;=0")/Table3[[#This Row],[Count]]</f>
        <v>0.25</v>
      </c>
      <c r="S58" s="1">
        <f>COUNTIFS(Table2[Sub-Sector],Table3[[#This Row],[Sub-Sector]],Table2[% Price above 50 EMA],"&gt;=0")/Table3[[#This Row],[Count]]</f>
        <v>0.32142857142857145</v>
      </c>
      <c r="T58" s="1">
        <f>COUNTIFS(Table2[Sub-Sector],Table3[[#This Row],[Sub-Sector]],Table2[% Price above 200 EMA],"&gt;=0")/Table3[[#This Row],[Count]]</f>
        <v>0.8571428571428571</v>
      </c>
      <c r="U58" s="1">
        <f>COUNTIFS(Table2[Sub-Sector],Table3[[#This Row],[Sub-Sector]],Table2[Rate of Change - Zone],"Positive")/Table3[[#This Row],[Count]]</f>
        <v>0.32142857142857145</v>
      </c>
      <c r="V58" s="1">
        <f>COUNTIFS(Table2[Sub-Sector],Table3[[#This Row],[Sub-Sector]],Table2[Sharpe Ratio],"&gt;=0.10")/Table3[[#This Row],[Count]]</f>
        <v>0.42857142857142855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340</v>
      </c>
      <c r="X58">
        <f>_xlfn.RANK.AVG(Table3[[#This Row],[Score]],Table3[Score],1)</f>
        <v>31.5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230.5</v>
      </c>
      <c r="Z58">
        <f>_xlfn.RANK.AVG(Table3[[#This Row],[Score 2 ]],Table3[[Score 2 ]],1)</f>
        <v>57</v>
      </c>
    </row>
    <row r="59" spans="1:26" x14ac:dyDescent="0.3">
      <c r="A59" t="s">
        <v>149</v>
      </c>
      <c r="B59">
        <f>COUNTIFS(Table2[Sub-Sector],Table3[[#This Row],[Sub-Sector]])</f>
        <v>1</v>
      </c>
      <c r="C59" s="1">
        <f>COUNTIFS(Table2[Sub-Sector],Table3[[#This Row],[Sub-Sector]],Table2[Uptrend],"Uptrend")/Table3[[#This Row],[Count]]</f>
        <v>0</v>
      </c>
      <c r="D59" s="1">
        <f>COUNTIFS(Table2[Sub-Sector],Table3[[#This Row],[Sub-Sector]],Table2[1W Return vs Nifty],"&gt;=5")/Table3[[#This Row],[Count]]</f>
        <v>0</v>
      </c>
      <c r="E59" s="1">
        <f>COUNTIFS(Table2[Sub-Sector],Table3[[#This Row],[Sub-Sector]],Table2[1M Return vs Nifty],"&gt;=5")/Table3[[#This Row],[Count]]</f>
        <v>0</v>
      </c>
      <c r="F59" s="1">
        <f>COUNTIFS(Table2[Sub-Sector],Table3[[#This Row],[Sub-Sector]],Table2[6M Return vs Nifty],"&gt;=10")/Table3[[#This Row],[Count]]</f>
        <v>0</v>
      </c>
      <c r="G59" s="1">
        <f>COUNTIFS(Table2[Sub-Sector],Table3[[#This Row],[Sub-Sector]],Table2[1Y Return vs Nifty],"&gt;=10")/Table3[[#This Row],[Count]]</f>
        <v>1</v>
      </c>
      <c r="H59" s="1">
        <f>COUNTIFS(Table2[Sub-Sector],Table3[[#This Row],[Sub-Sector]],Table2[RSI Exponential â€“ 14D],"&gt;=50")/Table3[[#This Row],[Count]]</f>
        <v>0</v>
      </c>
      <c r="I59" s="1">
        <f>COUNTIFS(Table2[Sub-Sector],Table3[[#This Row],[Sub-Sector]],Table2[Relative Volume],"&gt;=1")/Table3[[#This Row],[Count]]</f>
        <v>1</v>
      </c>
      <c r="J59" s="1">
        <f>COUNTIFS(Table2[Sub-Sector],Table3[[#This Row],[Sub-Sector]],Table2[% Away From Day Low],"&gt;=0.05")/Table3[[#This Row],[Count]]</f>
        <v>1</v>
      </c>
      <c r="K59" s="1">
        <f>COUNTIFS(Table2[Sub-Sector],Table3[[#This Row],[Sub-Sector]],Table2[% Away From Day High],"&lt;=0.05")/Table3[[#This Row],[Count]]</f>
        <v>1</v>
      </c>
      <c r="L59" s="1">
        <f>COUNTIFS(Table2[Sub-Sector],Table3[[#This Row],[Sub-Sector]],Table2[% Away From Current Week Low],"&gt;=0.05")/Table3[[#This Row],[Count]]</f>
        <v>1</v>
      </c>
      <c r="M59" s="1">
        <f>COUNTIFS(Table2[Sub-Sector],Table3[[#This Row],[Sub-Sector]],Table2[% Away From Current Week High],"&lt;=0.05")/Table3[[#This Row],[Count]]</f>
        <v>1</v>
      </c>
      <c r="N59" s="1">
        <f>COUNTIFS(Table2[Sub-Sector],Table3[[#This Row],[Sub-Sector]],Table2[% Away From Current Month Low],"&gt;=0.05")/Table3[[#This Row],[Count]]</f>
        <v>1</v>
      </c>
      <c r="O59" s="1">
        <f>COUNTIFS(Table2[Sub-Sector],Table3[[#This Row],[Sub-Sector]],Table2[% Away From Current Month High],"&lt;=0.05")/Table3[[#This Row],[Count]]</f>
        <v>1</v>
      </c>
      <c r="P59" s="1">
        <f>COUNTIFS(Table2[Sub-Sector],Table3[[#This Row],[Sub-Sector]],Table2[% Away From 52W High],"&lt;=10")/Table3[[#This Row],[Count]]</f>
        <v>0</v>
      </c>
      <c r="Q59" s="1">
        <f>COUNTIFS(Table2[Sub-Sector],Table3[[#This Row],[Sub-Sector]],Table2[% Away From 52W Low],"&gt;=10")/Table3[[#This Row],[Count]]</f>
        <v>1</v>
      </c>
      <c r="R59" s="1">
        <f>COUNTIFS(Table2[Sub-Sector],Table3[[#This Row],[Sub-Sector]],Table2[% Price above 20 EMA],"&gt;=0")/Table3[[#This Row],[Count]]</f>
        <v>0</v>
      </c>
      <c r="S59" s="1">
        <f>COUNTIFS(Table2[Sub-Sector],Table3[[#This Row],[Sub-Sector]],Table2[% Price above 50 EMA],"&gt;=0")/Table3[[#This Row],[Count]]</f>
        <v>0</v>
      </c>
      <c r="T59" s="1">
        <f>COUNTIFS(Table2[Sub-Sector],Table3[[#This Row],[Sub-Sector]],Table2[% Price above 200 EMA],"&gt;=0")/Table3[[#This Row],[Count]]</f>
        <v>1</v>
      </c>
      <c r="U59" s="1">
        <f>COUNTIFS(Table2[Sub-Sector],Table3[[#This Row],[Sub-Sector]],Table2[Rate of Change - Zone],"Positive")/Table3[[#This Row],[Count]]</f>
        <v>0</v>
      </c>
      <c r="V59" s="1">
        <f>COUNTIFS(Table2[Sub-Sector],Table3[[#This Row],[Sub-Sector]],Table2[Sharpe Ratio],"&gt;=0.10")/Table3[[#This Row],[Count]]</f>
        <v>1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498</v>
      </c>
      <c r="X59">
        <f>_xlfn.RANK.AVG(Table3[[#This Row],[Score]],Table3[Score],1)</f>
        <v>88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</v>
      </c>
      <c r="Z59">
        <f>_xlfn.RANK.AVG(Table3[[#This Row],[Score 2 ]],Table3[[Score 2 ]],1)</f>
        <v>58.5</v>
      </c>
    </row>
    <row r="60" spans="1:26" x14ac:dyDescent="0.3">
      <c r="A60" t="s">
        <v>615</v>
      </c>
      <c r="B60">
        <f>COUNTIFS(Table2[Sub-Sector],Table3[[#This Row],[Sub-Sector]])</f>
        <v>1</v>
      </c>
      <c r="C60" s="1">
        <f>COUNTIFS(Table2[Sub-Sector],Table3[[#This Row],[Sub-Sector]],Table2[Uptrend],"Uptrend")/Table3[[#This Row],[Count]]</f>
        <v>1</v>
      </c>
      <c r="D60" s="1">
        <f>COUNTIFS(Table2[Sub-Sector],Table3[[#This Row],[Sub-Sector]],Table2[1W Return vs Nifty],"&gt;=5")/Table3[[#This Row],[Count]]</f>
        <v>0</v>
      </c>
      <c r="E60" s="1">
        <f>COUNTIFS(Table2[Sub-Sector],Table3[[#This Row],[Sub-Sector]],Table2[1M Return vs Nifty],"&gt;=5")/Table3[[#This Row],[Count]]</f>
        <v>0</v>
      </c>
      <c r="F60" s="1">
        <f>COUNTIFS(Table2[Sub-Sector],Table3[[#This Row],[Sub-Sector]],Table2[6M Return vs Nifty],"&gt;=10")/Table3[[#This Row],[Count]]</f>
        <v>0</v>
      </c>
      <c r="G60" s="1">
        <f>COUNTIFS(Table2[Sub-Sector],Table3[[#This Row],[Sub-Sector]],Table2[1Y Return vs Nifty],"&gt;=10")/Table3[[#This Row],[Count]]</f>
        <v>1</v>
      </c>
      <c r="H60" s="1">
        <f>COUNTIFS(Table2[Sub-Sector],Table3[[#This Row],[Sub-Sector]],Table2[RSI Exponential â€“ 14D],"&gt;=50")/Table3[[#This Row],[Count]]</f>
        <v>0</v>
      </c>
      <c r="I60" s="1">
        <f>COUNTIFS(Table2[Sub-Sector],Table3[[#This Row],[Sub-Sector]],Table2[Relative Volume],"&gt;=1")/Table3[[#This Row],[Count]]</f>
        <v>1</v>
      </c>
      <c r="J60" s="1">
        <f>COUNTIFS(Table2[Sub-Sector],Table3[[#This Row],[Sub-Sector]],Table2[% Away From Day Low],"&gt;=0.05")/Table3[[#This Row],[Count]]</f>
        <v>0</v>
      </c>
      <c r="K60" s="1">
        <f>COUNTIFS(Table2[Sub-Sector],Table3[[#This Row],[Sub-Sector]],Table2[% Away From Day High],"&lt;=0.05")/Table3[[#This Row],[Count]]</f>
        <v>1</v>
      </c>
      <c r="L60" s="1">
        <f>COUNTIFS(Table2[Sub-Sector],Table3[[#This Row],[Sub-Sector]],Table2[% Away From Current Week Low],"&gt;=0.05")/Table3[[#This Row],[Count]]</f>
        <v>0</v>
      </c>
      <c r="M60" s="1">
        <f>COUNTIFS(Table2[Sub-Sector],Table3[[#This Row],[Sub-Sector]],Table2[% Away From Current Week High],"&lt;=0.05")/Table3[[#This Row],[Count]]</f>
        <v>0</v>
      </c>
      <c r="N60" s="1">
        <f>COUNTIFS(Table2[Sub-Sector],Table3[[#This Row],[Sub-Sector]],Table2[% Away From Current Month Low],"&gt;=0.05")/Table3[[#This Row],[Count]]</f>
        <v>0</v>
      </c>
      <c r="O60" s="1">
        <f>COUNTIFS(Table2[Sub-Sector],Table3[[#This Row],[Sub-Sector]],Table2[% Away From Current Month High],"&lt;=0.05")/Table3[[#This Row],[Count]]</f>
        <v>0</v>
      </c>
      <c r="P60" s="1">
        <f>COUNTIFS(Table2[Sub-Sector],Table3[[#This Row],[Sub-Sector]],Table2[% Away From 52W High],"&lt;=10")/Table3[[#This Row],[Count]]</f>
        <v>0</v>
      </c>
      <c r="Q60" s="1">
        <f>COUNTIFS(Table2[Sub-Sector],Table3[[#This Row],[Sub-Sector]],Table2[% Away From 52W Low],"&gt;=10")/Table3[[#This Row],[Count]]</f>
        <v>1</v>
      </c>
      <c r="R60" s="1">
        <f>COUNTIFS(Table2[Sub-Sector],Table3[[#This Row],[Sub-Sector]],Table2[% Price above 20 EMA],"&gt;=0")/Table3[[#This Row],[Count]]</f>
        <v>0</v>
      </c>
      <c r="S60" s="1">
        <f>COUNTIFS(Table2[Sub-Sector],Table3[[#This Row],[Sub-Sector]],Table2[% Price above 50 EMA],"&gt;=0")/Table3[[#This Row],[Count]]</f>
        <v>0</v>
      </c>
      <c r="T60" s="1">
        <f>COUNTIFS(Table2[Sub-Sector],Table3[[#This Row],[Sub-Sector]],Table2[% Price above 200 EMA],"&gt;=0")/Table3[[#This Row],[Count]]</f>
        <v>1</v>
      </c>
      <c r="U60" s="1">
        <f>COUNTIFS(Table2[Sub-Sector],Table3[[#This Row],[Sub-Sector]],Table2[Rate of Change - Zone],"Positive")/Table3[[#This Row],[Count]]</f>
        <v>0</v>
      </c>
      <c r="V60" s="1">
        <f>COUNTIFS(Table2[Sub-Sector],Table3[[#This Row],[Sub-Sector]],Table2[Sharpe Ratio],"&gt;=0.10")/Table3[[#This Row],[Count]]</f>
        <v>1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401</v>
      </c>
      <c r="X60">
        <f>_xlfn.RANK.AVG(Table3[[#This Row],[Score]],Table3[Score],1)</f>
        <v>54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</v>
      </c>
      <c r="Z60">
        <f>_xlfn.RANK.AVG(Table3[[#This Row],[Score 2 ]],Table3[[Score 2 ]],1)</f>
        <v>58.5</v>
      </c>
    </row>
    <row r="61" spans="1:26" x14ac:dyDescent="0.3">
      <c r="A61" t="s">
        <v>176</v>
      </c>
      <c r="B61">
        <f>COUNTIFS(Table2[Sub-Sector],Table3[[#This Row],[Sub-Sector]])</f>
        <v>6</v>
      </c>
      <c r="C61" s="1">
        <f>COUNTIFS(Table2[Sub-Sector],Table3[[#This Row],[Sub-Sector]],Table2[Uptrend],"Uptrend")/Table3[[#This Row],[Count]]</f>
        <v>0.66666666666666663</v>
      </c>
      <c r="D61" s="1">
        <f>COUNTIFS(Table2[Sub-Sector],Table3[[#This Row],[Sub-Sector]],Table2[1W Return vs Nifty],"&gt;=5")/Table3[[#This Row],[Count]]</f>
        <v>0</v>
      </c>
      <c r="E61" s="1">
        <f>COUNTIFS(Table2[Sub-Sector],Table3[[#This Row],[Sub-Sector]],Table2[1M Return vs Nifty],"&gt;=5")/Table3[[#This Row],[Count]]</f>
        <v>0</v>
      </c>
      <c r="F61" s="1">
        <f>COUNTIFS(Table2[Sub-Sector],Table3[[#This Row],[Sub-Sector]],Table2[6M Return vs Nifty],"&gt;=10")/Table3[[#This Row],[Count]]</f>
        <v>0.16666666666666666</v>
      </c>
      <c r="G61" s="1">
        <f>COUNTIFS(Table2[Sub-Sector],Table3[[#This Row],[Sub-Sector]],Table2[1Y Return vs Nifty],"&gt;=10")/Table3[[#This Row],[Count]]</f>
        <v>0.66666666666666663</v>
      </c>
      <c r="H61" s="1">
        <f>COUNTIFS(Table2[Sub-Sector],Table3[[#This Row],[Sub-Sector]],Table2[RSI Exponential â€“ 14D],"&gt;=50")/Table3[[#This Row],[Count]]</f>
        <v>0.5</v>
      </c>
      <c r="I61" s="1">
        <f>COUNTIFS(Table2[Sub-Sector],Table3[[#This Row],[Sub-Sector]],Table2[Relative Volume],"&gt;=1")/Table3[[#This Row],[Count]]</f>
        <v>0.33333333333333331</v>
      </c>
      <c r="J61" s="1">
        <f>COUNTIFS(Table2[Sub-Sector],Table3[[#This Row],[Sub-Sector]],Table2[% Away From Day Low],"&gt;=0.05")/Table3[[#This Row],[Count]]</f>
        <v>0</v>
      </c>
      <c r="K61" s="1">
        <f>COUNTIFS(Table2[Sub-Sector],Table3[[#This Row],[Sub-Sector]],Table2[% Away From Day High],"&lt;=0.05")/Table3[[#This Row],[Count]]</f>
        <v>1</v>
      </c>
      <c r="L61" s="1">
        <f>COUNTIFS(Table2[Sub-Sector],Table3[[#This Row],[Sub-Sector]],Table2[% Away From Current Week Low],"&gt;=0.05")/Table3[[#This Row],[Count]]</f>
        <v>0</v>
      </c>
      <c r="M61" s="1">
        <f>COUNTIFS(Table2[Sub-Sector],Table3[[#This Row],[Sub-Sector]],Table2[% Away From Current Week High],"&lt;=0.05")/Table3[[#This Row],[Count]]</f>
        <v>0.83333333333333337</v>
      </c>
      <c r="N61" s="1">
        <f>COUNTIFS(Table2[Sub-Sector],Table3[[#This Row],[Sub-Sector]],Table2[% Away From Current Month Low],"&gt;=0.05")/Table3[[#This Row],[Count]]</f>
        <v>0</v>
      </c>
      <c r="O61" s="1">
        <f>COUNTIFS(Table2[Sub-Sector],Table3[[#This Row],[Sub-Sector]],Table2[% Away From Current Month High],"&lt;=0.05")/Table3[[#This Row],[Count]]</f>
        <v>0.33333333333333331</v>
      </c>
      <c r="P61" s="1">
        <f>COUNTIFS(Table2[Sub-Sector],Table3[[#This Row],[Sub-Sector]],Table2[% Away From 52W High],"&lt;=10")/Table3[[#This Row],[Count]]</f>
        <v>0.5</v>
      </c>
      <c r="Q61" s="1">
        <f>COUNTIFS(Table2[Sub-Sector],Table3[[#This Row],[Sub-Sector]],Table2[% Away From 52W Low],"&gt;=10")/Table3[[#This Row],[Count]]</f>
        <v>1</v>
      </c>
      <c r="R61" s="1">
        <f>COUNTIFS(Table2[Sub-Sector],Table3[[#This Row],[Sub-Sector]],Table2[% Price above 20 EMA],"&gt;=0")/Table3[[#This Row],[Count]]</f>
        <v>0</v>
      </c>
      <c r="S61" s="1">
        <f>COUNTIFS(Table2[Sub-Sector],Table3[[#This Row],[Sub-Sector]],Table2[% Price above 50 EMA],"&gt;=0")/Table3[[#This Row],[Count]]</f>
        <v>0.33333333333333331</v>
      </c>
      <c r="T61" s="1">
        <f>COUNTIFS(Table2[Sub-Sector],Table3[[#This Row],[Sub-Sector]],Table2[% Price above 200 EMA],"&gt;=0")/Table3[[#This Row],[Count]]</f>
        <v>0.83333333333333337</v>
      </c>
      <c r="U61" s="1">
        <f>COUNTIFS(Table2[Sub-Sector],Table3[[#This Row],[Sub-Sector]],Table2[Rate of Change - Zone],"Positive")/Table3[[#This Row],[Count]]</f>
        <v>0.33333333333333331</v>
      </c>
      <c r="V61" s="1">
        <f>COUNTIFS(Table2[Sub-Sector],Table3[[#This Row],[Sub-Sector]],Table2[Sharpe Ratio],"&gt;=0.10")/Table3[[#This Row],[Count]]</f>
        <v>0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434.5</v>
      </c>
      <c r="X61">
        <f>_xlfn.RANK.AVG(Table3[[#This Row],[Score]],Table3[Score],1)</f>
        <v>65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232.5</v>
      </c>
      <c r="Z61">
        <f>_xlfn.RANK.AVG(Table3[[#This Row],[Score 2 ]],Table3[[Score 2 ]],1)</f>
        <v>60</v>
      </c>
    </row>
    <row r="62" spans="1:26" x14ac:dyDescent="0.3">
      <c r="A62" t="s">
        <v>788</v>
      </c>
      <c r="B62">
        <f>COUNTIFS(Table2[Sub-Sector],Table3[[#This Row],[Sub-Sector]])</f>
        <v>5</v>
      </c>
      <c r="C62" s="1">
        <f>COUNTIFS(Table2[Sub-Sector],Table3[[#This Row],[Sub-Sector]],Table2[Uptrend],"Uptrend")/Table3[[#This Row],[Count]]</f>
        <v>0.2</v>
      </c>
      <c r="D62" s="1">
        <f>COUNTIFS(Table2[Sub-Sector],Table3[[#This Row],[Sub-Sector]],Table2[1W Return vs Nifty],"&gt;=5")/Table3[[#This Row],[Count]]</f>
        <v>0</v>
      </c>
      <c r="E62" s="1">
        <f>COUNTIFS(Table2[Sub-Sector],Table3[[#This Row],[Sub-Sector]],Table2[1M Return vs Nifty],"&gt;=5")/Table3[[#This Row],[Count]]</f>
        <v>0</v>
      </c>
      <c r="F62" s="1">
        <f>COUNTIFS(Table2[Sub-Sector],Table3[[#This Row],[Sub-Sector]],Table2[6M Return vs Nifty],"&gt;=10")/Table3[[#This Row],[Count]]</f>
        <v>0.4</v>
      </c>
      <c r="G62" s="1">
        <f>COUNTIFS(Table2[Sub-Sector],Table3[[#This Row],[Sub-Sector]],Table2[1Y Return vs Nifty],"&gt;=10")/Table3[[#This Row],[Count]]</f>
        <v>1</v>
      </c>
      <c r="H62" s="1">
        <f>COUNTIFS(Table2[Sub-Sector],Table3[[#This Row],[Sub-Sector]],Table2[RSI Exponential â€“ 14D],"&gt;=50")/Table3[[#This Row],[Count]]</f>
        <v>0</v>
      </c>
      <c r="I62" s="1">
        <f>COUNTIFS(Table2[Sub-Sector],Table3[[#This Row],[Sub-Sector]],Table2[Relative Volume],"&gt;=1")/Table3[[#This Row],[Count]]</f>
        <v>0.2</v>
      </c>
      <c r="J62" s="1">
        <f>COUNTIFS(Table2[Sub-Sector],Table3[[#This Row],[Sub-Sector]],Table2[% Away From Day Low],"&gt;=0.05")/Table3[[#This Row],[Count]]</f>
        <v>0.4</v>
      </c>
      <c r="K62" s="1">
        <f>COUNTIFS(Table2[Sub-Sector],Table3[[#This Row],[Sub-Sector]],Table2[% Away From Day High],"&lt;=0.05")/Table3[[#This Row],[Count]]</f>
        <v>1</v>
      </c>
      <c r="L62" s="1">
        <f>COUNTIFS(Table2[Sub-Sector],Table3[[#This Row],[Sub-Sector]],Table2[% Away From Current Week Low],"&gt;=0.05")/Table3[[#This Row],[Count]]</f>
        <v>0.4</v>
      </c>
      <c r="M62" s="1">
        <f>COUNTIFS(Table2[Sub-Sector],Table3[[#This Row],[Sub-Sector]],Table2[% Away From Current Week High],"&lt;=0.05")/Table3[[#This Row],[Count]]</f>
        <v>0.6</v>
      </c>
      <c r="N62" s="1">
        <f>COUNTIFS(Table2[Sub-Sector],Table3[[#This Row],[Sub-Sector]],Table2[% Away From Current Month Low],"&gt;=0.05")/Table3[[#This Row],[Count]]</f>
        <v>0.4</v>
      </c>
      <c r="O62" s="1">
        <f>COUNTIFS(Table2[Sub-Sector],Table3[[#This Row],[Sub-Sector]],Table2[% Away From Current Month High],"&lt;=0.05")/Table3[[#This Row],[Count]]</f>
        <v>0.2</v>
      </c>
      <c r="P62" s="1">
        <f>COUNTIFS(Table2[Sub-Sector],Table3[[#This Row],[Sub-Sector]],Table2[% Away From 52W High],"&lt;=10")/Table3[[#This Row],[Count]]</f>
        <v>0</v>
      </c>
      <c r="Q62" s="1">
        <f>COUNTIFS(Table2[Sub-Sector],Table3[[#This Row],[Sub-Sector]],Table2[% Away From 52W Low],"&gt;=10")/Table3[[#This Row],[Count]]</f>
        <v>1</v>
      </c>
      <c r="R62" s="1">
        <f>COUNTIFS(Table2[Sub-Sector],Table3[[#This Row],[Sub-Sector]],Table2[% Price above 20 EMA],"&gt;=0")/Table3[[#This Row],[Count]]</f>
        <v>0</v>
      </c>
      <c r="S62" s="1">
        <f>COUNTIFS(Table2[Sub-Sector],Table3[[#This Row],[Sub-Sector]],Table2[% Price above 50 EMA],"&gt;=0")/Table3[[#This Row],[Count]]</f>
        <v>0</v>
      </c>
      <c r="T62" s="1">
        <f>COUNTIFS(Table2[Sub-Sector],Table3[[#This Row],[Sub-Sector]],Table2[% Price above 200 EMA],"&gt;=0")/Table3[[#This Row],[Count]]</f>
        <v>0.4</v>
      </c>
      <c r="U62" s="1">
        <f>COUNTIFS(Table2[Sub-Sector],Table3[[#This Row],[Sub-Sector]],Table2[Rate of Change - Zone],"Positive")/Table3[[#This Row],[Count]]</f>
        <v>0.2</v>
      </c>
      <c r="V62" s="1">
        <f>COUNTIFS(Table2[Sub-Sector],Table3[[#This Row],[Sub-Sector]],Table2[Sharpe Ratio],"&gt;=0.10")/Table3[[#This Row],[Count]]</f>
        <v>1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487</v>
      </c>
      <c r="X62">
        <f>_xlfn.RANK.AVG(Table3[[#This Row],[Score]],Table3[Score],1)</f>
        <v>82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</v>
      </c>
      <c r="Z62">
        <f>_xlfn.RANK.AVG(Table3[[#This Row],[Score 2 ]],Table3[[Score 2 ]],1)</f>
        <v>61</v>
      </c>
    </row>
    <row r="63" spans="1:26" x14ac:dyDescent="0.3">
      <c r="A63" t="s">
        <v>48</v>
      </c>
      <c r="B63">
        <f>COUNTIFS(Table2[Sub-Sector],Table3[[#This Row],[Sub-Sector]])</f>
        <v>26</v>
      </c>
      <c r="C63" s="1">
        <f>COUNTIFS(Table2[Sub-Sector],Table3[[#This Row],[Sub-Sector]],Table2[Uptrend],"Uptrend")/Table3[[#This Row],[Count]]</f>
        <v>0.34615384615384615</v>
      </c>
      <c r="D63" s="1">
        <f>COUNTIFS(Table2[Sub-Sector],Table3[[#This Row],[Sub-Sector]],Table2[1W Return vs Nifty],"&gt;=5")/Table3[[#This Row],[Count]]</f>
        <v>3.8461538461538464E-2</v>
      </c>
      <c r="E63" s="1">
        <f>COUNTIFS(Table2[Sub-Sector],Table3[[#This Row],[Sub-Sector]],Table2[1M Return vs Nifty],"&gt;=5")/Table3[[#This Row],[Count]]</f>
        <v>3.8461538461538464E-2</v>
      </c>
      <c r="F63" s="1">
        <f>COUNTIFS(Table2[Sub-Sector],Table3[[#This Row],[Sub-Sector]],Table2[6M Return vs Nifty],"&gt;=10")/Table3[[#This Row],[Count]]</f>
        <v>0.42307692307692307</v>
      </c>
      <c r="G63" s="1">
        <f>COUNTIFS(Table2[Sub-Sector],Table3[[#This Row],[Sub-Sector]],Table2[1Y Return vs Nifty],"&gt;=10")/Table3[[#This Row],[Count]]</f>
        <v>0.65384615384615385</v>
      </c>
      <c r="H63" s="1">
        <f>COUNTIFS(Table2[Sub-Sector],Table3[[#This Row],[Sub-Sector]],Table2[RSI Exponential â€“ 14D],"&gt;=50")/Table3[[#This Row],[Count]]</f>
        <v>0.19230769230769232</v>
      </c>
      <c r="I63" s="1">
        <f>COUNTIFS(Table2[Sub-Sector],Table3[[#This Row],[Sub-Sector]],Table2[Relative Volume],"&gt;=1")/Table3[[#This Row],[Count]]</f>
        <v>0.26923076923076922</v>
      </c>
      <c r="J63" s="1">
        <f>COUNTIFS(Table2[Sub-Sector],Table3[[#This Row],[Sub-Sector]],Table2[% Away From Day Low],"&gt;=0.05")/Table3[[#This Row],[Count]]</f>
        <v>0.46153846153846156</v>
      </c>
      <c r="K63" s="1">
        <f>COUNTIFS(Table2[Sub-Sector],Table3[[#This Row],[Sub-Sector]],Table2[% Away From Day High],"&lt;=0.05")/Table3[[#This Row],[Count]]</f>
        <v>1</v>
      </c>
      <c r="L63" s="1">
        <f>COUNTIFS(Table2[Sub-Sector],Table3[[#This Row],[Sub-Sector]],Table2[% Away From Current Week Low],"&gt;=0.05")/Table3[[#This Row],[Count]]</f>
        <v>0.5</v>
      </c>
      <c r="M63" s="1">
        <f>COUNTIFS(Table2[Sub-Sector],Table3[[#This Row],[Sub-Sector]],Table2[% Away From Current Week High],"&lt;=0.05")/Table3[[#This Row],[Count]]</f>
        <v>0.92307692307692313</v>
      </c>
      <c r="N63" s="1">
        <f>COUNTIFS(Table2[Sub-Sector],Table3[[#This Row],[Sub-Sector]],Table2[% Away From Current Month Low],"&gt;=0.05")/Table3[[#This Row],[Count]]</f>
        <v>0.53846153846153844</v>
      </c>
      <c r="O63" s="1">
        <f>COUNTIFS(Table2[Sub-Sector],Table3[[#This Row],[Sub-Sector]],Table2[% Away From Current Month High],"&lt;=0.05")/Table3[[#This Row],[Count]]</f>
        <v>0.30769230769230771</v>
      </c>
      <c r="P63" s="1">
        <f>COUNTIFS(Table2[Sub-Sector],Table3[[#This Row],[Sub-Sector]],Table2[% Away From 52W High],"&lt;=10")/Table3[[#This Row],[Count]]</f>
        <v>7.6923076923076927E-2</v>
      </c>
      <c r="Q63" s="1">
        <f>COUNTIFS(Table2[Sub-Sector],Table3[[#This Row],[Sub-Sector]],Table2[% Away From 52W Low],"&gt;=10")/Table3[[#This Row],[Count]]</f>
        <v>1</v>
      </c>
      <c r="R63" s="1">
        <f>COUNTIFS(Table2[Sub-Sector],Table3[[#This Row],[Sub-Sector]],Table2[% Price above 20 EMA],"&gt;=0")/Table3[[#This Row],[Count]]</f>
        <v>0.19230769230769232</v>
      </c>
      <c r="S63" s="1">
        <f>COUNTIFS(Table2[Sub-Sector],Table3[[#This Row],[Sub-Sector]],Table2[% Price above 50 EMA],"&gt;=0")/Table3[[#This Row],[Count]]</f>
        <v>0.23076923076923078</v>
      </c>
      <c r="T63" s="1">
        <f>COUNTIFS(Table2[Sub-Sector],Table3[[#This Row],[Sub-Sector]],Table2[% Price above 200 EMA],"&gt;=0")/Table3[[#This Row],[Count]]</f>
        <v>0.69230769230769229</v>
      </c>
      <c r="U63" s="1">
        <f>COUNTIFS(Table2[Sub-Sector],Table3[[#This Row],[Sub-Sector]],Table2[Rate of Change - Zone],"Positive")/Table3[[#This Row],[Count]]</f>
        <v>0.26923076923076922</v>
      </c>
      <c r="V63" s="1">
        <f>COUNTIFS(Table2[Sub-Sector],Table3[[#This Row],[Sub-Sector]],Table2[Sharpe Ratio],"&gt;=0.10")/Table3[[#This Row],[Count]]</f>
        <v>0.61538461538461542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387</v>
      </c>
      <c r="X63">
        <f>_xlfn.RANK.AVG(Table3[[#This Row],[Score]],Table3[Score],1)</f>
        <v>44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</v>
      </c>
      <c r="Z63">
        <f>_xlfn.RANK.AVG(Table3[[#This Row],[Score 2 ]],Table3[[Score 2 ]],1)</f>
        <v>62</v>
      </c>
    </row>
    <row r="64" spans="1:26" x14ac:dyDescent="0.3">
      <c r="A64" t="s">
        <v>839</v>
      </c>
      <c r="B64">
        <f>COUNTIFS(Table2[Sub-Sector],Table3[[#This Row],[Sub-Sector]])</f>
        <v>3</v>
      </c>
      <c r="C64" s="1">
        <f>COUNTIFS(Table2[Sub-Sector],Table3[[#This Row],[Sub-Sector]],Table2[Uptrend],"Uptrend")/Table3[[#This Row],[Count]]</f>
        <v>1</v>
      </c>
      <c r="D64" s="1">
        <f>COUNTIFS(Table2[Sub-Sector],Table3[[#This Row],[Sub-Sector]],Table2[1W Return vs Nifty],"&gt;=5")/Table3[[#This Row],[Count]]</f>
        <v>0</v>
      </c>
      <c r="E64" s="1">
        <f>COUNTIFS(Table2[Sub-Sector],Table3[[#This Row],[Sub-Sector]],Table2[1M Return vs Nifty],"&gt;=5")/Table3[[#This Row],[Count]]</f>
        <v>0.33333333333333331</v>
      </c>
      <c r="F64" s="1">
        <f>COUNTIFS(Table2[Sub-Sector],Table3[[#This Row],[Sub-Sector]],Table2[6M Return vs Nifty],"&gt;=10")/Table3[[#This Row],[Count]]</f>
        <v>1</v>
      </c>
      <c r="G64" s="1">
        <f>COUNTIFS(Table2[Sub-Sector],Table3[[#This Row],[Sub-Sector]],Table2[1Y Return vs Nifty],"&gt;=10")/Table3[[#This Row],[Count]]</f>
        <v>0.33333333333333331</v>
      </c>
      <c r="H64" s="1">
        <f>COUNTIFS(Table2[Sub-Sector],Table3[[#This Row],[Sub-Sector]],Table2[RSI Exponential â€“ 14D],"&gt;=50")/Table3[[#This Row],[Count]]</f>
        <v>0.33333333333333331</v>
      </c>
      <c r="I64" s="1">
        <f>COUNTIFS(Table2[Sub-Sector],Table3[[#This Row],[Sub-Sector]],Table2[Relative Volume],"&gt;=1")/Table3[[#This Row],[Count]]</f>
        <v>0</v>
      </c>
      <c r="J64" s="1">
        <f>COUNTIFS(Table2[Sub-Sector],Table3[[#This Row],[Sub-Sector]],Table2[% Away From Day Low],"&gt;=0.05")/Table3[[#This Row],[Count]]</f>
        <v>0.33333333333333331</v>
      </c>
      <c r="K64" s="1">
        <f>COUNTIFS(Table2[Sub-Sector],Table3[[#This Row],[Sub-Sector]],Table2[% Away From Day High],"&lt;=0.05")/Table3[[#This Row],[Count]]</f>
        <v>1</v>
      </c>
      <c r="L64" s="1">
        <f>COUNTIFS(Table2[Sub-Sector],Table3[[#This Row],[Sub-Sector]],Table2[% Away From Current Week Low],"&gt;=0.05")/Table3[[#This Row],[Count]]</f>
        <v>0.66666666666666663</v>
      </c>
      <c r="M64" s="1">
        <f>COUNTIFS(Table2[Sub-Sector],Table3[[#This Row],[Sub-Sector]],Table2[% Away From Current Week High],"&lt;=0.05")/Table3[[#This Row],[Count]]</f>
        <v>1</v>
      </c>
      <c r="N64" s="1">
        <f>COUNTIFS(Table2[Sub-Sector],Table3[[#This Row],[Sub-Sector]],Table2[% Away From Current Month Low],"&gt;=0.05")/Table3[[#This Row],[Count]]</f>
        <v>0.66666666666666663</v>
      </c>
      <c r="O64" s="1">
        <f>COUNTIFS(Table2[Sub-Sector],Table3[[#This Row],[Sub-Sector]],Table2[% Away From Current Month High],"&lt;=0.05")/Table3[[#This Row],[Count]]</f>
        <v>1</v>
      </c>
      <c r="P64" s="1">
        <f>COUNTIFS(Table2[Sub-Sector],Table3[[#This Row],[Sub-Sector]],Table2[% Away From 52W High],"&lt;=10")/Table3[[#This Row],[Count]]</f>
        <v>0.33333333333333331</v>
      </c>
      <c r="Q64" s="1">
        <f>COUNTIFS(Table2[Sub-Sector],Table3[[#This Row],[Sub-Sector]],Table2[% Away From 52W Low],"&gt;=10")/Table3[[#This Row],[Count]]</f>
        <v>1</v>
      </c>
      <c r="R64" s="1">
        <f>COUNTIFS(Table2[Sub-Sector],Table3[[#This Row],[Sub-Sector]],Table2[% Price above 20 EMA],"&gt;=0")/Table3[[#This Row],[Count]]</f>
        <v>0.66666666666666663</v>
      </c>
      <c r="S64" s="1">
        <f>COUNTIFS(Table2[Sub-Sector],Table3[[#This Row],[Sub-Sector]],Table2[% Price above 50 EMA],"&gt;=0")/Table3[[#This Row],[Count]]</f>
        <v>1</v>
      </c>
      <c r="T64" s="1">
        <f>COUNTIFS(Table2[Sub-Sector],Table3[[#This Row],[Sub-Sector]],Table2[% Price above 200 EMA],"&gt;=0")/Table3[[#This Row],[Count]]</f>
        <v>1</v>
      </c>
      <c r="U64" s="1">
        <f>COUNTIFS(Table2[Sub-Sector],Table3[[#This Row],[Sub-Sector]],Table2[Rate of Change - Zone],"Positive")/Table3[[#This Row],[Count]]</f>
        <v>0.33333333333333331</v>
      </c>
      <c r="V64" s="1">
        <f>COUNTIFS(Table2[Sub-Sector],Table3[[#This Row],[Sub-Sector]],Table2[Sharpe Ratio],"&gt;=0.10")/Table3[[#This Row],[Count]]</f>
        <v>0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340</v>
      </c>
      <c r="X64">
        <f>_xlfn.RANK.AVG(Table3[[#This Row],[Score]],Table3[Score],1)</f>
        <v>31.5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239.5</v>
      </c>
      <c r="Z64">
        <f>_xlfn.RANK.AVG(Table3[[#This Row],[Score 2 ]],Table3[[Score 2 ]],1)</f>
        <v>63</v>
      </c>
    </row>
    <row r="65" spans="1:26" x14ac:dyDescent="0.3">
      <c r="A65" t="s">
        <v>415</v>
      </c>
      <c r="B65">
        <f>COUNTIFS(Table2[Sub-Sector],Table3[[#This Row],[Sub-Sector]])</f>
        <v>6</v>
      </c>
      <c r="C65" s="1">
        <f>COUNTIFS(Table2[Sub-Sector],Table3[[#This Row],[Sub-Sector]],Table2[Uptrend],"Uptrend")/Table3[[#This Row],[Count]]</f>
        <v>0.66666666666666663</v>
      </c>
      <c r="D65" s="1">
        <f>COUNTIFS(Table2[Sub-Sector],Table3[[#This Row],[Sub-Sector]],Table2[1W Return vs Nifty],"&gt;=5")/Table3[[#This Row],[Count]]</f>
        <v>0</v>
      </c>
      <c r="E65" s="1">
        <f>COUNTIFS(Table2[Sub-Sector],Table3[[#This Row],[Sub-Sector]],Table2[1M Return vs Nifty],"&gt;=5")/Table3[[#This Row],[Count]]</f>
        <v>0</v>
      </c>
      <c r="F65" s="1">
        <f>COUNTIFS(Table2[Sub-Sector],Table3[[#This Row],[Sub-Sector]],Table2[6M Return vs Nifty],"&gt;=10")/Table3[[#This Row],[Count]]</f>
        <v>0.33333333333333331</v>
      </c>
      <c r="G65" s="1">
        <f>COUNTIFS(Table2[Sub-Sector],Table3[[#This Row],[Sub-Sector]],Table2[1Y Return vs Nifty],"&gt;=10")/Table3[[#This Row],[Count]]</f>
        <v>0.5</v>
      </c>
      <c r="H65" s="1">
        <f>COUNTIFS(Table2[Sub-Sector],Table3[[#This Row],[Sub-Sector]],Table2[RSI Exponential â€“ 14D],"&gt;=50")/Table3[[#This Row],[Count]]</f>
        <v>0.16666666666666666</v>
      </c>
      <c r="I65" s="1">
        <f>COUNTIFS(Table2[Sub-Sector],Table3[[#This Row],[Sub-Sector]],Table2[Relative Volume],"&gt;=1")/Table3[[#This Row],[Count]]</f>
        <v>0.5</v>
      </c>
      <c r="J65" s="1">
        <f>COUNTIFS(Table2[Sub-Sector],Table3[[#This Row],[Sub-Sector]],Table2[% Away From Day Low],"&gt;=0.05")/Table3[[#This Row],[Count]]</f>
        <v>0.16666666666666666</v>
      </c>
      <c r="K65" s="1">
        <f>COUNTIFS(Table2[Sub-Sector],Table3[[#This Row],[Sub-Sector]],Table2[% Away From Day High],"&lt;=0.05")/Table3[[#This Row],[Count]]</f>
        <v>1</v>
      </c>
      <c r="L65" s="1">
        <f>COUNTIFS(Table2[Sub-Sector],Table3[[#This Row],[Sub-Sector]],Table2[% Away From Current Week Low],"&gt;=0.05")/Table3[[#This Row],[Count]]</f>
        <v>0.16666666666666666</v>
      </c>
      <c r="M65" s="1">
        <f>COUNTIFS(Table2[Sub-Sector],Table3[[#This Row],[Sub-Sector]],Table2[% Away From Current Week High],"&lt;=0.05")/Table3[[#This Row],[Count]]</f>
        <v>1</v>
      </c>
      <c r="N65" s="1">
        <f>COUNTIFS(Table2[Sub-Sector],Table3[[#This Row],[Sub-Sector]],Table2[% Away From Current Month Low],"&gt;=0.05")/Table3[[#This Row],[Count]]</f>
        <v>0.16666666666666666</v>
      </c>
      <c r="O65" s="1">
        <f>COUNTIFS(Table2[Sub-Sector],Table3[[#This Row],[Sub-Sector]],Table2[% Away From Current Month High],"&lt;=0.05")/Table3[[#This Row],[Count]]</f>
        <v>0.33333333333333331</v>
      </c>
      <c r="P65" s="1">
        <f>COUNTIFS(Table2[Sub-Sector],Table3[[#This Row],[Sub-Sector]],Table2[% Away From 52W High],"&lt;=10")/Table3[[#This Row],[Count]]</f>
        <v>0.33333333333333331</v>
      </c>
      <c r="Q65" s="1">
        <f>COUNTIFS(Table2[Sub-Sector],Table3[[#This Row],[Sub-Sector]],Table2[% Away From 52W Low],"&gt;=10")/Table3[[#This Row],[Count]]</f>
        <v>1</v>
      </c>
      <c r="R65" s="1">
        <f>COUNTIFS(Table2[Sub-Sector],Table3[[#This Row],[Sub-Sector]],Table2[% Price above 20 EMA],"&gt;=0")/Table3[[#This Row],[Count]]</f>
        <v>0.33333333333333331</v>
      </c>
      <c r="S65" s="1">
        <f>COUNTIFS(Table2[Sub-Sector],Table3[[#This Row],[Sub-Sector]],Table2[% Price above 50 EMA],"&gt;=0")/Table3[[#This Row],[Count]]</f>
        <v>0.33333333333333331</v>
      </c>
      <c r="T65" s="1">
        <f>COUNTIFS(Table2[Sub-Sector],Table3[[#This Row],[Sub-Sector]],Table2[% Price above 200 EMA],"&gt;=0")/Table3[[#This Row],[Count]]</f>
        <v>0.83333333333333337</v>
      </c>
      <c r="U65" s="1">
        <f>COUNTIFS(Table2[Sub-Sector],Table3[[#This Row],[Sub-Sector]],Table2[Rate of Change - Zone],"Positive")/Table3[[#This Row],[Count]]</f>
        <v>0.16666666666666666</v>
      </c>
      <c r="V65" s="1">
        <f>COUNTIFS(Table2[Sub-Sector],Table3[[#This Row],[Sub-Sector]],Table2[Sharpe Ratio],"&gt;=0.10")/Table3[[#This Row],[Count]]</f>
        <v>0.5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443</v>
      </c>
      <c r="X65">
        <f>_xlfn.RANK.AVG(Table3[[#This Row],[Score]],Table3[Score],1)</f>
        <v>69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</v>
      </c>
      <c r="Z65">
        <f>_xlfn.RANK.AVG(Table3[[#This Row],[Score 2 ]],Table3[[Score 2 ]],1)</f>
        <v>64</v>
      </c>
    </row>
    <row r="66" spans="1:26" x14ac:dyDescent="0.3">
      <c r="A66" t="s">
        <v>287</v>
      </c>
      <c r="B66">
        <f>COUNTIFS(Table2[Sub-Sector],Table3[[#This Row],[Sub-Sector]])</f>
        <v>12</v>
      </c>
      <c r="C66" s="1">
        <f>COUNTIFS(Table2[Sub-Sector],Table3[[#This Row],[Sub-Sector]],Table2[Uptrend],"Uptrend")/Table3[[#This Row],[Count]]</f>
        <v>0.66666666666666663</v>
      </c>
      <c r="D66" s="1">
        <f>COUNTIFS(Table2[Sub-Sector],Table3[[#This Row],[Sub-Sector]],Table2[1W Return vs Nifty],"&gt;=5")/Table3[[#This Row],[Count]]</f>
        <v>0</v>
      </c>
      <c r="E66" s="1">
        <f>COUNTIFS(Table2[Sub-Sector],Table3[[#This Row],[Sub-Sector]],Table2[1M Return vs Nifty],"&gt;=5")/Table3[[#This Row],[Count]]</f>
        <v>0.16666666666666666</v>
      </c>
      <c r="F66" s="1">
        <f>COUNTIFS(Table2[Sub-Sector],Table3[[#This Row],[Sub-Sector]],Table2[6M Return vs Nifty],"&gt;=10")/Table3[[#This Row],[Count]]</f>
        <v>0.33333333333333331</v>
      </c>
      <c r="G66" s="1">
        <f>COUNTIFS(Table2[Sub-Sector],Table3[[#This Row],[Sub-Sector]],Table2[1Y Return vs Nifty],"&gt;=10")/Table3[[#This Row],[Count]]</f>
        <v>0.41666666666666669</v>
      </c>
      <c r="H66" s="1">
        <f>COUNTIFS(Table2[Sub-Sector],Table3[[#This Row],[Sub-Sector]],Table2[RSI Exponential â€“ 14D],"&gt;=50")/Table3[[#This Row],[Count]]</f>
        <v>0.25</v>
      </c>
      <c r="I66" s="1">
        <f>COUNTIFS(Table2[Sub-Sector],Table3[[#This Row],[Sub-Sector]],Table2[Relative Volume],"&gt;=1")/Table3[[#This Row],[Count]]</f>
        <v>0.25</v>
      </c>
      <c r="J66" s="1">
        <f>COUNTIFS(Table2[Sub-Sector],Table3[[#This Row],[Sub-Sector]],Table2[% Away From Day Low],"&gt;=0.05")/Table3[[#This Row],[Count]]</f>
        <v>0</v>
      </c>
      <c r="K66" s="1">
        <f>COUNTIFS(Table2[Sub-Sector],Table3[[#This Row],[Sub-Sector]],Table2[% Away From Day High],"&lt;=0.05")/Table3[[#This Row],[Count]]</f>
        <v>1</v>
      </c>
      <c r="L66" s="1">
        <f>COUNTIFS(Table2[Sub-Sector],Table3[[#This Row],[Sub-Sector]],Table2[% Away From Current Week Low],"&gt;=0.05")/Table3[[#This Row],[Count]]</f>
        <v>8.3333333333333329E-2</v>
      </c>
      <c r="M66" s="1">
        <f>COUNTIFS(Table2[Sub-Sector],Table3[[#This Row],[Sub-Sector]],Table2[% Away From Current Week High],"&lt;=0.05")/Table3[[#This Row],[Count]]</f>
        <v>0.83333333333333337</v>
      </c>
      <c r="N66" s="1">
        <f>COUNTIFS(Table2[Sub-Sector],Table3[[#This Row],[Sub-Sector]],Table2[% Away From Current Month Low],"&gt;=0.05")/Table3[[#This Row],[Count]]</f>
        <v>8.3333333333333329E-2</v>
      </c>
      <c r="O66" s="1">
        <f>COUNTIFS(Table2[Sub-Sector],Table3[[#This Row],[Sub-Sector]],Table2[% Away From Current Month High],"&lt;=0.05")/Table3[[#This Row],[Count]]</f>
        <v>0.66666666666666663</v>
      </c>
      <c r="P66" s="1">
        <f>COUNTIFS(Table2[Sub-Sector],Table3[[#This Row],[Sub-Sector]],Table2[% Away From 52W High],"&lt;=10")/Table3[[#This Row],[Count]]</f>
        <v>0.25</v>
      </c>
      <c r="Q66" s="1">
        <f>COUNTIFS(Table2[Sub-Sector],Table3[[#This Row],[Sub-Sector]],Table2[% Away From 52W Low],"&gt;=10")/Table3[[#This Row],[Count]]</f>
        <v>0.91666666666666663</v>
      </c>
      <c r="R66" s="1">
        <f>COUNTIFS(Table2[Sub-Sector],Table3[[#This Row],[Sub-Sector]],Table2[% Price above 20 EMA],"&gt;=0")/Table3[[#This Row],[Count]]</f>
        <v>0.41666666666666669</v>
      </c>
      <c r="S66" s="1">
        <f>COUNTIFS(Table2[Sub-Sector],Table3[[#This Row],[Sub-Sector]],Table2[% Price above 50 EMA],"&gt;=0")/Table3[[#This Row],[Count]]</f>
        <v>0.5</v>
      </c>
      <c r="T66" s="1">
        <f>COUNTIFS(Table2[Sub-Sector],Table3[[#This Row],[Sub-Sector]],Table2[% Price above 200 EMA],"&gt;=0")/Table3[[#This Row],[Count]]</f>
        <v>0.75</v>
      </c>
      <c r="U66" s="1">
        <f>COUNTIFS(Table2[Sub-Sector],Table3[[#This Row],[Sub-Sector]],Table2[Rate of Change - Zone],"Positive")/Table3[[#This Row],[Count]]</f>
        <v>0.5</v>
      </c>
      <c r="V66" s="1">
        <f>COUNTIFS(Table2[Sub-Sector],Table3[[#This Row],[Sub-Sector]],Table2[Sharpe Ratio],"&gt;=0.10")/Table3[[#This Row],[Count]]</f>
        <v>0.25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395</v>
      </c>
      <c r="X66">
        <f>_xlfn.RANK.AVG(Table3[[#This Row],[Score]],Table3[Score],1)</f>
        <v>46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242.5</v>
      </c>
      <c r="Z66">
        <f>_xlfn.RANK.AVG(Table3[[#This Row],[Score 2 ]],Table3[[Score 2 ]],1)</f>
        <v>65</v>
      </c>
    </row>
    <row r="67" spans="1:26" x14ac:dyDescent="0.3">
      <c r="A67" t="s">
        <v>271</v>
      </c>
      <c r="B67">
        <f>COUNTIFS(Table2[Sub-Sector],Table3[[#This Row],[Sub-Sector]])</f>
        <v>26</v>
      </c>
      <c r="C67" s="1">
        <f>COUNTIFS(Table2[Sub-Sector],Table3[[#This Row],[Sub-Sector]],Table2[Uptrend],"Uptrend")/Table3[[#This Row],[Count]]</f>
        <v>0.30769230769230771</v>
      </c>
      <c r="D67" s="1">
        <f>COUNTIFS(Table2[Sub-Sector],Table3[[#This Row],[Sub-Sector]],Table2[1W Return vs Nifty],"&gt;=5")/Table3[[#This Row],[Count]]</f>
        <v>0</v>
      </c>
      <c r="E67" s="1">
        <f>COUNTIFS(Table2[Sub-Sector],Table3[[#This Row],[Sub-Sector]],Table2[1M Return vs Nifty],"&gt;=5")/Table3[[#This Row],[Count]]</f>
        <v>0.11538461538461539</v>
      </c>
      <c r="F67" s="1">
        <f>COUNTIFS(Table2[Sub-Sector],Table3[[#This Row],[Sub-Sector]],Table2[6M Return vs Nifty],"&gt;=10")/Table3[[#This Row],[Count]]</f>
        <v>0.46153846153846156</v>
      </c>
      <c r="G67" s="1">
        <f>COUNTIFS(Table2[Sub-Sector],Table3[[#This Row],[Sub-Sector]],Table2[1Y Return vs Nifty],"&gt;=10")/Table3[[#This Row],[Count]]</f>
        <v>0.46153846153846156</v>
      </c>
      <c r="H67" s="1">
        <f>COUNTIFS(Table2[Sub-Sector],Table3[[#This Row],[Sub-Sector]],Table2[RSI Exponential â€“ 14D],"&gt;=50")/Table3[[#This Row],[Count]]</f>
        <v>0.26923076923076922</v>
      </c>
      <c r="I67" s="1">
        <f>COUNTIFS(Table2[Sub-Sector],Table3[[#This Row],[Sub-Sector]],Table2[Relative Volume],"&gt;=1")/Table3[[#This Row],[Count]]</f>
        <v>0.38461538461538464</v>
      </c>
      <c r="J67" s="1">
        <f>COUNTIFS(Table2[Sub-Sector],Table3[[#This Row],[Sub-Sector]],Table2[% Away From Day Low],"&gt;=0.05")/Table3[[#This Row],[Count]]</f>
        <v>0.19230769230769232</v>
      </c>
      <c r="K67" s="1">
        <f>COUNTIFS(Table2[Sub-Sector],Table3[[#This Row],[Sub-Sector]],Table2[% Away From Day High],"&lt;=0.05")/Table3[[#This Row],[Count]]</f>
        <v>0.96153846153846156</v>
      </c>
      <c r="L67" s="1">
        <f>COUNTIFS(Table2[Sub-Sector],Table3[[#This Row],[Sub-Sector]],Table2[% Away From Current Week Low],"&gt;=0.05")/Table3[[#This Row],[Count]]</f>
        <v>0.23076923076923078</v>
      </c>
      <c r="M67" s="1">
        <f>COUNTIFS(Table2[Sub-Sector],Table3[[#This Row],[Sub-Sector]],Table2[% Away From Current Week High],"&lt;=0.05")/Table3[[#This Row],[Count]]</f>
        <v>0.76923076923076927</v>
      </c>
      <c r="N67" s="1">
        <f>COUNTIFS(Table2[Sub-Sector],Table3[[#This Row],[Sub-Sector]],Table2[% Away From Current Month Low],"&gt;=0.05")/Table3[[#This Row],[Count]]</f>
        <v>0.26923076923076922</v>
      </c>
      <c r="O67" s="1">
        <f>COUNTIFS(Table2[Sub-Sector],Table3[[#This Row],[Sub-Sector]],Table2[% Away From Current Month High],"&lt;=0.05")/Table3[[#This Row],[Count]]</f>
        <v>0.34615384615384615</v>
      </c>
      <c r="P67" s="1">
        <f>COUNTIFS(Table2[Sub-Sector],Table3[[#This Row],[Sub-Sector]],Table2[% Away From 52W High],"&lt;=10")/Table3[[#This Row],[Count]]</f>
        <v>3.8461538461538464E-2</v>
      </c>
      <c r="Q67" s="1">
        <f>COUNTIFS(Table2[Sub-Sector],Table3[[#This Row],[Sub-Sector]],Table2[% Away From 52W Low],"&gt;=10")/Table3[[#This Row],[Count]]</f>
        <v>0.96153846153846156</v>
      </c>
      <c r="R67" s="1">
        <f>COUNTIFS(Table2[Sub-Sector],Table3[[#This Row],[Sub-Sector]],Table2[% Price above 20 EMA],"&gt;=0")/Table3[[#This Row],[Count]]</f>
        <v>0.11538461538461539</v>
      </c>
      <c r="S67" s="1">
        <f>COUNTIFS(Table2[Sub-Sector],Table3[[#This Row],[Sub-Sector]],Table2[% Price above 50 EMA],"&gt;=0")/Table3[[#This Row],[Count]]</f>
        <v>0.15384615384615385</v>
      </c>
      <c r="T67" s="1">
        <f>COUNTIFS(Table2[Sub-Sector],Table3[[#This Row],[Sub-Sector]],Table2[% Price above 200 EMA],"&gt;=0")/Table3[[#This Row],[Count]]</f>
        <v>0.69230769230769229</v>
      </c>
      <c r="U67" s="1">
        <f>COUNTIFS(Table2[Sub-Sector],Table3[[#This Row],[Sub-Sector]],Table2[Rate of Change - Zone],"Positive")/Table3[[#This Row],[Count]]</f>
        <v>0.23076923076923078</v>
      </c>
      <c r="V67" s="1">
        <f>COUNTIFS(Table2[Sub-Sector],Table3[[#This Row],[Sub-Sector]],Table2[Sharpe Ratio],"&gt;=0.10")/Table3[[#This Row],[Count]]</f>
        <v>0.53846153846153844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446</v>
      </c>
      <c r="X67">
        <f>_xlfn.RANK.AVG(Table3[[#This Row],[Score]],Table3[Score],1)</f>
        <v>70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244.5</v>
      </c>
      <c r="Z67">
        <f>_xlfn.RANK.AVG(Table3[[#This Row],[Score 2 ]],Table3[[Score 2 ]],1)</f>
        <v>66.5</v>
      </c>
    </row>
    <row r="68" spans="1:26" x14ac:dyDescent="0.3">
      <c r="A68" t="s">
        <v>579</v>
      </c>
      <c r="B68">
        <f>COUNTIFS(Table2[Sub-Sector],Table3[[#This Row],[Sub-Sector]])</f>
        <v>7</v>
      </c>
      <c r="C68" s="1">
        <f>COUNTIFS(Table2[Sub-Sector],Table3[[#This Row],[Sub-Sector]],Table2[Uptrend],"Uptrend")/Table3[[#This Row],[Count]]</f>
        <v>0.7142857142857143</v>
      </c>
      <c r="D68" s="1">
        <f>COUNTIFS(Table2[Sub-Sector],Table3[[#This Row],[Sub-Sector]],Table2[1W Return vs Nifty],"&gt;=5")/Table3[[#This Row],[Count]]</f>
        <v>0.2857142857142857</v>
      </c>
      <c r="E68" s="1">
        <f>COUNTIFS(Table2[Sub-Sector],Table3[[#This Row],[Sub-Sector]],Table2[1M Return vs Nifty],"&gt;=5")/Table3[[#This Row],[Count]]</f>
        <v>0.2857142857142857</v>
      </c>
      <c r="F68" s="1">
        <f>COUNTIFS(Table2[Sub-Sector],Table3[[#This Row],[Sub-Sector]],Table2[6M Return vs Nifty],"&gt;=10")/Table3[[#This Row],[Count]]</f>
        <v>0.2857142857142857</v>
      </c>
      <c r="G68" s="1">
        <f>COUNTIFS(Table2[Sub-Sector],Table3[[#This Row],[Sub-Sector]],Table2[1Y Return vs Nifty],"&gt;=10")/Table3[[#This Row],[Count]]</f>
        <v>0.14285714285714285</v>
      </c>
      <c r="H68" s="1">
        <f>COUNTIFS(Table2[Sub-Sector],Table3[[#This Row],[Sub-Sector]],Table2[RSI Exponential â€“ 14D],"&gt;=50")/Table3[[#This Row],[Count]]</f>
        <v>0.2857142857142857</v>
      </c>
      <c r="I68" s="1">
        <f>COUNTIFS(Table2[Sub-Sector],Table3[[#This Row],[Sub-Sector]],Table2[Relative Volume],"&gt;=1")/Table3[[#This Row],[Count]]</f>
        <v>0.42857142857142855</v>
      </c>
      <c r="J68" s="1">
        <f>COUNTIFS(Table2[Sub-Sector],Table3[[#This Row],[Sub-Sector]],Table2[% Away From Day Low],"&gt;=0.05")/Table3[[#This Row],[Count]]</f>
        <v>0</v>
      </c>
      <c r="K68" s="1">
        <f>COUNTIFS(Table2[Sub-Sector],Table3[[#This Row],[Sub-Sector]],Table2[% Away From Day High],"&lt;=0.05")/Table3[[#This Row],[Count]]</f>
        <v>1</v>
      </c>
      <c r="L68" s="1">
        <f>COUNTIFS(Table2[Sub-Sector],Table3[[#This Row],[Sub-Sector]],Table2[% Away From Current Week Low],"&gt;=0.05")/Table3[[#This Row],[Count]]</f>
        <v>0.14285714285714285</v>
      </c>
      <c r="M68" s="1">
        <f>COUNTIFS(Table2[Sub-Sector],Table3[[#This Row],[Sub-Sector]],Table2[% Away From Current Week High],"&lt;=0.05")/Table3[[#This Row],[Count]]</f>
        <v>0.8571428571428571</v>
      </c>
      <c r="N68" s="1">
        <f>COUNTIFS(Table2[Sub-Sector],Table3[[#This Row],[Sub-Sector]],Table2[% Away From Current Month Low],"&gt;=0.05")/Table3[[#This Row],[Count]]</f>
        <v>0.2857142857142857</v>
      </c>
      <c r="O68" s="1">
        <f>COUNTIFS(Table2[Sub-Sector],Table3[[#This Row],[Sub-Sector]],Table2[% Away From Current Month High],"&lt;=0.05")/Table3[[#This Row],[Count]]</f>
        <v>0.2857142857142857</v>
      </c>
      <c r="P68" s="1">
        <f>COUNTIFS(Table2[Sub-Sector],Table3[[#This Row],[Sub-Sector]],Table2[% Away From 52W High],"&lt;=10")/Table3[[#This Row],[Count]]</f>
        <v>0.2857142857142857</v>
      </c>
      <c r="Q68" s="1">
        <f>COUNTIFS(Table2[Sub-Sector],Table3[[#This Row],[Sub-Sector]],Table2[% Away From 52W Low],"&gt;=10")/Table3[[#This Row],[Count]]</f>
        <v>1</v>
      </c>
      <c r="R68" s="1">
        <f>COUNTIFS(Table2[Sub-Sector],Table3[[#This Row],[Sub-Sector]],Table2[% Price above 20 EMA],"&gt;=0")/Table3[[#This Row],[Count]]</f>
        <v>0.2857142857142857</v>
      </c>
      <c r="S68" s="1">
        <f>COUNTIFS(Table2[Sub-Sector],Table3[[#This Row],[Sub-Sector]],Table2[% Price above 50 EMA],"&gt;=0")/Table3[[#This Row],[Count]]</f>
        <v>0.2857142857142857</v>
      </c>
      <c r="T68" s="1">
        <f>COUNTIFS(Table2[Sub-Sector],Table3[[#This Row],[Sub-Sector]],Table2[% Price above 200 EMA],"&gt;=0")/Table3[[#This Row],[Count]]</f>
        <v>0.7142857142857143</v>
      </c>
      <c r="U68" s="1">
        <f>COUNTIFS(Table2[Sub-Sector],Table3[[#This Row],[Sub-Sector]],Table2[Rate of Change - Zone],"Positive")/Table3[[#This Row],[Count]]</f>
        <v>0.42857142857142855</v>
      </c>
      <c r="V68" s="1">
        <f>COUNTIFS(Table2[Sub-Sector],Table3[[#This Row],[Sub-Sector]],Table2[Sharpe Ratio],"&gt;=0.10")/Table3[[#This Row],[Count]]</f>
        <v>0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307</v>
      </c>
      <c r="X68">
        <f>_xlfn.RANK.AVG(Table3[[#This Row],[Score]],Table3[Score],1)</f>
        <v>24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244.5</v>
      </c>
      <c r="Z68">
        <f>_xlfn.RANK.AVG(Table3[[#This Row],[Score 2 ]],Table3[[Score 2 ]],1)</f>
        <v>66.5</v>
      </c>
    </row>
    <row r="69" spans="1:26" x14ac:dyDescent="0.3">
      <c r="A69" t="s">
        <v>187</v>
      </c>
      <c r="B69">
        <f>COUNTIFS(Table2[Sub-Sector],Table3[[#This Row],[Sub-Sector]])</f>
        <v>4</v>
      </c>
      <c r="C69" s="1">
        <f>COUNTIFS(Table2[Sub-Sector],Table3[[#This Row],[Sub-Sector]],Table2[Uptrend],"Uptrend")/Table3[[#This Row],[Count]]</f>
        <v>0.5</v>
      </c>
      <c r="D69" s="1">
        <f>COUNTIFS(Table2[Sub-Sector],Table3[[#This Row],[Sub-Sector]],Table2[1W Return vs Nifty],"&gt;=5")/Table3[[#This Row],[Count]]</f>
        <v>0</v>
      </c>
      <c r="E69" s="1">
        <f>COUNTIFS(Table2[Sub-Sector],Table3[[#This Row],[Sub-Sector]],Table2[1M Return vs Nifty],"&gt;=5")/Table3[[#This Row],[Count]]</f>
        <v>0</v>
      </c>
      <c r="F69" s="1">
        <f>COUNTIFS(Table2[Sub-Sector],Table3[[#This Row],[Sub-Sector]],Table2[6M Return vs Nifty],"&gt;=10")/Table3[[#This Row],[Count]]</f>
        <v>0.5</v>
      </c>
      <c r="G69" s="1">
        <f>COUNTIFS(Table2[Sub-Sector],Table3[[#This Row],[Sub-Sector]],Table2[1Y Return vs Nifty],"&gt;=10")/Table3[[#This Row],[Count]]</f>
        <v>0.5</v>
      </c>
      <c r="H69" s="1">
        <f>COUNTIFS(Table2[Sub-Sector],Table3[[#This Row],[Sub-Sector]],Table2[RSI Exponential â€“ 14D],"&gt;=50")/Table3[[#This Row],[Count]]</f>
        <v>0.25</v>
      </c>
      <c r="I69" s="1">
        <f>COUNTIFS(Table2[Sub-Sector],Table3[[#This Row],[Sub-Sector]],Table2[Relative Volume],"&gt;=1")/Table3[[#This Row],[Count]]</f>
        <v>0.25</v>
      </c>
      <c r="J69" s="1">
        <f>COUNTIFS(Table2[Sub-Sector],Table3[[#This Row],[Sub-Sector]],Table2[% Away From Day Low],"&gt;=0.05")/Table3[[#This Row],[Count]]</f>
        <v>0</v>
      </c>
      <c r="K69" s="1">
        <f>COUNTIFS(Table2[Sub-Sector],Table3[[#This Row],[Sub-Sector]],Table2[% Away From Day High],"&lt;=0.05")/Table3[[#This Row],[Count]]</f>
        <v>1</v>
      </c>
      <c r="L69" s="1">
        <f>COUNTIFS(Table2[Sub-Sector],Table3[[#This Row],[Sub-Sector]],Table2[% Away From Current Week Low],"&gt;=0.05")/Table3[[#This Row],[Count]]</f>
        <v>0.25</v>
      </c>
      <c r="M69" s="1">
        <f>COUNTIFS(Table2[Sub-Sector],Table3[[#This Row],[Sub-Sector]],Table2[% Away From Current Week High],"&lt;=0.05")/Table3[[#This Row],[Count]]</f>
        <v>1</v>
      </c>
      <c r="N69" s="1">
        <f>COUNTIFS(Table2[Sub-Sector],Table3[[#This Row],[Sub-Sector]],Table2[% Away From Current Month Low],"&gt;=0.05")/Table3[[#This Row],[Count]]</f>
        <v>0.5</v>
      </c>
      <c r="O69" s="1">
        <f>COUNTIFS(Table2[Sub-Sector],Table3[[#This Row],[Sub-Sector]],Table2[% Away From Current Month High],"&lt;=0.05")/Table3[[#This Row],[Count]]</f>
        <v>0.5</v>
      </c>
      <c r="P69" s="1">
        <f>COUNTIFS(Table2[Sub-Sector],Table3[[#This Row],[Sub-Sector]],Table2[% Away From 52W High],"&lt;=10")/Table3[[#This Row],[Count]]</f>
        <v>0.5</v>
      </c>
      <c r="Q69" s="1">
        <f>COUNTIFS(Table2[Sub-Sector],Table3[[#This Row],[Sub-Sector]],Table2[% Away From 52W Low],"&gt;=10")/Table3[[#This Row],[Count]]</f>
        <v>1</v>
      </c>
      <c r="R69" s="1">
        <f>COUNTIFS(Table2[Sub-Sector],Table3[[#This Row],[Sub-Sector]],Table2[% Price above 20 EMA],"&gt;=0")/Table3[[#This Row],[Count]]</f>
        <v>0.25</v>
      </c>
      <c r="S69" s="1">
        <f>COUNTIFS(Table2[Sub-Sector],Table3[[#This Row],[Sub-Sector]],Table2[% Price above 50 EMA],"&gt;=0")/Table3[[#This Row],[Count]]</f>
        <v>0.5</v>
      </c>
      <c r="T69" s="1">
        <f>COUNTIFS(Table2[Sub-Sector],Table3[[#This Row],[Sub-Sector]],Table2[% Price above 200 EMA],"&gt;=0")/Table3[[#This Row],[Count]]</f>
        <v>0.75</v>
      </c>
      <c r="U69" s="1">
        <f>COUNTIFS(Table2[Sub-Sector],Table3[[#This Row],[Sub-Sector]],Table2[Rate of Change - Zone],"Positive")/Table3[[#This Row],[Count]]</f>
        <v>0.25</v>
      </c>
      <c r="V69" s="1">
        <f>COUNTIFS(Table2[Sub-Sector],Table3[[#This Row],[Sub-Sector]],Table2[Sharpe Ratio],"&gt;=0.10")/Table3[[#This Row],[Count]]</f>
        <v>0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472.5</v>
      </c>
      <c r="X69">
        <f>_xlfn.RANK.AVG(Table3[[#This Row],[Score]],Table3[Score],1)</f>
        <v>77.5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</v>
      </c>
      <c r="Z69">
        <f>_xlfn.RANK.AVG(Table3[[#This Row],[Score 2 ]],Table3[[Score 2 ]],1)</f>
        <v>68</v>
      </c>
    </row>
    <row r="70" spans="1:26" x14ac:dyDescent="0.3">
      <c r="A70" t="s">
        <v>143</v>
      </c>
      <c r="B70">
        <f>COUNTIFS(Table2[Sub-Sector],Table3[[#This Row],[Sub-Sector]])</f>
        <v>8</v>
      </c>
      <c r="C70" s="1">
        <f>COUNTIFS(Table2[Sub-Sector],Table3[[#This Row],[Sub-Sector]],Table2[Uptrend],"Uptrend")/Table3[[#This Row],[Count]]</f>
        <v>0.125</v>
      </c>
      <c r="D70" s="1">
        <f>COUNTIFS(Table2[Sub-Sector],Table3[[#This Row],[Sub-Sector]],Table2[1W Return vs Nifty],"&gt;=5")/Table3[[#This Row],[Count]]</f>
        <v>0</v>
      </c>
      <c r="E70" s="1">
        <f>COUNTIFS(Table2[Sub-Sector],Table3[[#This Row],[Sub-Sector]],Table2[1M Return vs Nifty],"&gt;=5")/Table3[[#This Row],[Count]]</f>
        <v>0</v>
      </c>
      <c r="F70" s="1">
        <f>COUNTIFS(Table2[Sub-Sector],Table3[[#This Row],[Sub-Sector]],Table2[6M Return vs Nifty],"&gt;=10")/Table3[[#This Row],[Count]]</f>
        <v>0.375</v>
      </c>
      <c r="G70" s="1">
        <f>COUNTIFS(Table2[Sub-Sector],Table3[[#This Row],[Sub-Sector]],Table2[1Y Return vs Nifty],"&gt;=10")/Table3[[#This Row],[Count]]</f>
        <v>0.875</v>
      </c>
      <c r="H70" s="1">
        <f>COUNTIFS(Table2[Sub-Sector],Table3[[#This Row],[Sub-Sector]],Table2[RSI Exponential â€“ 14D],"&gt;=50")/Table3[[#This Row],[Count]]</f>
        <v>0</v>
      </c>
      <c r="I70" s="1">
        <f>COUNTIFS(Table2[Sub-Sector],Table3[[#This Row],[Sub-Sector]],Table2[Relative Volume],"&gt;=1")/Table3[[#This Row],[Count]]</f>
        <v>0.25</v>
      </c>
      <c r="J70" s="1">
        <f>COUNTIFS(Table2[Sub-Sector],Table3[[#This Row],[Sub-Sector]],Table2[% Away From Day Low],"&gt;=0.05")/Table3[[#This Row],[Count]]</f>
        <v>1</v>
      </c>
      <c r="K70" s="1">
        <f>COUNTIFS(Table2[Sub-Sector],Table3[[#This Row],[Sub-Sector]],Table2[% Away From Day High],"&lt;=0.05")/Table3[[#This Row],[Count]]</f>
        <v>1</v>
      </c>
      <c r="L70" s="1">
        <f>COUNTIFS(Table2[Sub-Sector],Table3[[#This Row],[Sub-Sector]],Table2[% Away From Current Week Low],"&gt;=0.05")/Table3[[#This Row],[Count]]</f>
        <v>1</v>
      </c>
      <c r="M70" s="1">
        <f>COUNTIFS(Table2[Sub-Sector],Table3[[#This Row],[Sub-Sector]],Table2[% Away From Current Week High],"&lt;=0.05")/Table3[[#This Row],[Count]]</f>
        <v>1</v>
      </c>
      <c r="N70" s="1">
        <f>COUNTIFS(Table2[Sub-Sector],Table3[[#This Row],[Sub-Sector]],Table2[% Away From Current Month Low],"&gt;=0.05")/Table3[[#This Row],[Count]]</f>
        <v>1</v>
      </c>
      <c r="O70" s="1">
        <f>COUNTIFS(Table2[Sub-Sector],Table3[[#This Row],[Sub-Sector]],Table2[% Away From Current Month High],"&lt;=0.05")/Table3[[#This Row],[Count]]</f>
        <v>0.125</v>
      </c>
      <c r="P70" s="1">
        <f>COUNTIFS(Table2[Sub-Sector],Table3[[#This Row],[Sub-Sector]],Table2[% Away From 52W High],"&lt;=10")/Table3[[#This Row],[Count]]</f>
        <v>0</v>
      </c>
      <c r="Q70" s="1">
        <f>COUNTIFS(Table2[Sub-Sector],Table3[[#This Row],[Sub-Sector]],Table2[% Away From 52W Low],"&gt;=10")/Table3[[#This Row],[Count]]</f>
        <v>1</v>
      </c>
      <c r="R70" s="1">
        <f>COUNTIFS(Table2[Sub-Sector],Table3[[#This Row],[Sub-Sector]],Table2[% Price above 20 EMA],"&gt;=0")/Table3[[#This Row],[Count]]</f>
        <v>0.125</v>
      </c>
      <c r="S70" s="1">
        <f>COUNTIFS(Table2[Sub-Sector],Table3[[#This Row],[Sub-Sector]],Table2[% Price above 50 EMA],"&gt;=0")/Table3[[#This Row],[Count]]</f>
        <v>0.125</v>
      </c>
      <c r="T70" s="1">
        <f>COUNTIFS(Table2[Sub-Sector],Table3[[#This Row],[Sub-Sector]],Table2[% Price above 200 EMA],"&gt;=0")/Table3[[#This Row],[Count]]</f>
        <v>0.875</v>
      </c>
      <c r="U70" s="1">
        <f>COUNTIFS(Table2[Sub-Sector],Table3[[#This Row],[Sub-Sector]],Table2[Rate of Change - Zone],"Positive")/Table3[[#This Row],[Count]]</f>
        <v>0.125</v>
      </c>
      <c r="V70" s="1">
        <f>COUNTIFS(Table2[Sub-Sector],Table3[[#This Row],[Sub-Sector]],Table2[Sharpe Ratio],"&gt;=0.10")/Table3[[#This Row],[Count]]</f>
        <v>0.75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505</v>
      </c>
      <c r="X70">
        <f>_xlfn.RANK.AVG(Table3[[#This Row],[Score]],Table3[Score],1)</f>
        <v>89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</v>
      </c>
      <c r="Z70">
        <f>_xlfn.RANK.AVG(Table3[[#This Row],[Score 2 ]],Table3[[Score 2 ]],1)</f>
        <v>69.5</v>
      </c>
    </row>
    <row r="71" spans="1:26" x14ac:dyDescent="0.3">
      <c r="A71" t="s">
        <v>120</v>
      </c>
      <c r="B71">
        <f>COUNTIFS(Table2[Sub-Sector],Table3[[#This Row],[Sub-Sector]])</f>
        <v>9</v>
      </c>
      <c r="C71" s="1">
        <f>COUNTIFS(Table2[Sub-Sector],Table3[[#This Row],[Sub-Sector]],Table2[Uptrend],"Uptrend")/Table3[[#This Row],[Count]]</f>
        <v>0.77777777777777779</v>
      </c>
      <c r="D71" s="1">
        <f>COUNTIFS(Table2[Sub-Sector],Table3[[#This Row],[Sub-Sector]],Table2[1W Return vs Nifty],"&gt;=5")/Table3[[#This Row],[Count]]</f>
        <v>0</v>
      </c>
      <c r="E71" s="1">
        <f>COUNTIFS(Table2[Sub-Sector],Table3[[#This Row],[Sub-Sector]],Table2[1M Return vs Nifty],"&gt;=5")/Table3[[#This Row],[Count]]</f>
        <v>0.1111111111111111</v>
      </c>
      <c r="F71" s="1">
        <f>COUNTIFS(Table2[Sub-Sector],Table3[[#This Row],[Sub-Sector]],Table2[6M Return vs Nifty],"&gt;=10")/Table3[[#This Row],[Count]]</f>
        <v>0.66666666666666663</v>
      </c>
      <c r="G71" s="1">
        <f>COUNTIFS(Table2[Sub-Sector],Table3[[#This Row],[Sub-Sector]],Table2[1Y Return vs Nifty],"&gt;=10")/Table3[[#This Row],[Count]]</f>
        <v>0.44444444444444442</v>
      </c>
      <c r="H71" s="1">
        <f>COUNTIFS(Table2[Sub-Sector],Table3[[#This Row],[Sub-Sector]],Table2[RSI Exponential â€“ 14D],"&gt;=50")/Table3[[#This Row],[Count]]</f>
        <v>0</v>
      </c>
      <c r="I71" s="1">
        <f>COUNTIFS(Table2[Sub-Sector],Table3[[#This Row],[Sub-Sector]],Table2[Relative Volume],"&gt;=1")/Table3[[#This Row],[Count]]</f>
        <v>0.22222222222222221</v>
      </c>
      <c r="J71" s="1">
        <f>COUNTIFS(Table2[Sub-Sector],Table3[[#This Row],[Sub-Sector]],Table2[% Away From Day Low],"&gt;=0.05")/Table3[[#This Row],[Count]]</f>
        <v>0</v>
      </c>
      <c r="K71" s="1">
        <f>COUNTIFS(Table2[Sub-Sector],Table3[[#This Row],[Sub-Sector]],Table2[% Away From Day High],"&lt;=0.05")/Table3[[#This Row],[Count]]</f>
        <v>1</v>
      </c>
      <c r="L71" s="1">
        <f>COUNTIFS(Table2[Sub-Sector],Table3[[#This Row],[Sub-Sector]],Table2[% Away From Current Week Low],"&gt;=0.05")/Table3[[#This Row],[Count]]</f>
        <v>0</v>
      </c>
      <c r="M71" s="1">
        <f>COUNTIFS(Table2[Sub-Sector],Table3[[#This Row],[Sub-Sector]],Table2[% Away From Current Week High],"&lt;=0.05")/Table3[[#This Row],[Count]]</f>
        <v>0.77777777777777779</v>
      </c>
      <c r="N71" s="1">
        <f>COUNTIFS(Table2[Sub-Sector],Table3[[#This Row],[Sub-Sector]],Table2[% Away From Current Month Low],"&gt;=0.05")/Table3[[#This Row],[Count]]</f>
        <v>0</v>
      </c>
      <c r="O71" s="1">
        <f>COUNTIFS(Table2[Sub-Sector],Table3[[#This Row],[Sub-Sector]],Table2[% Away From Current Month High],"&lt;=0.05")/Table3[[#This Row],[Count]]</f>
        <v>0.44444444444444442</v>
      </c>
      <c r="P71" s="1">
        <f>COUNTIFS(Table2[Sub-Sector],Table3[[#This Row],[Sub-Sector]],Table2[% Away From 52W High],"&lt;=10")/Table3[[#This Row],[Count]]</f>
        <v>0.22222222222222221</v>
      </c>
      <c r="Q71" s="1">
        <f>COUNTIFS(Table2[Sub-Sector],Table3[[#This Row],[Sub-Sector]],Table2[% Away From 52W Low],"&gt;=10")/Table3[[#This Row],[Count]]</f>
        <v>1</v>
      </c>
      <c r="R71" s="1">
        <f>COUNTIFS(Table2[Sub-Sector],Table3[[#This Row],[Sub-Sector]],Table2[% Price above 20 EMA],"&gt;=0")/Table3[[#This Row],[Count]]</f>
        <v>0.22222222222222221</v>
      </c>
      <c r="S71" s="1">
        <f>COUNTIFS(Table2[Sub-Sector],Table3[[#This Row],[Sub-Sector]],Table2[% Price above 50 EMA],"&gt;=0")/Table3[[#This Row],[Count]]</f>
        <v>0.55555555555555558</v>
      </c>
      <c r="T71" s="1">
        <f>COUNTIFS(Table2[Sub-Sector],Table3[[#This Row],[Sub-Sector]],Table2[% Price above 200 EMA],"&gt;=0")/Table3[[#This Row],[Count]]</f>
        <v>0.88888888888888884</v>
      </c>
      <c r="U71" s="1">
        <f>COUNTIFS(Table2[Sub-Sector],Table3[[#This Row],[Sub-Sector]],Table2[Rate of Change - Zone],"Positive")/Table3[[#This Row],[Count]]</f>
        <v>0.22222222222222221</v>
      </c>
      <c r="V71" s="1">
        <f>COUNTIFS(Table2[Sub-Sector],Table3[[#This Row],[Sub-Sector]],Table2[Sharpe Ratio],"&gt;=0.10")/Table3[[#This Row],[Count]]</f>
        <v>0.1111111111111111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397</v>
      </c>
      <c r="X71">
        <f>_xlfn.RANK.AVG(Table3[[#This Row],[Score]],Table3[Score],1)</f>
        <v>47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</v>
      </c>
      <c r="Z71">
        <f>_xlfn.RANK.AVG(Table3[[#This Row],[Score 2 ]],Table3[[Score 2 ]],1)</f>
        <v>69.5</v>
      </c>
    </row>
    <row r="72" spans="1:26" x14ac:dyDescent="0.3">
      <c r="A72" t="s">
        <v>1405</v>
      </c>
      <c r="B72">
        <f>COUNTIFS(Table2[Sub-Sector],Table3[[#This Row],[Sub-Sector]])</f>
        <v>2</v>
      </c>
      <c r="C72" s="1">
        <f>COUNTIFS(Table2[Sub-Sector],Table3[[#This Row],[Sub-Sector]],Table2[Uptrend],"Uptrend")/Table3[[#This Row],[Count]]</f>
        <v>0</v>
      </c>
      <c r="D72" s="1">
        <f>COUNTIFS(Table2[Sub-Sector],Table3[[#This Row],[Sub-Sector]],Table2[1W Return vs Nifty],"&gt;=5")/Table3[[#This Row],[Count]]</f>
        <v>0</v>
      </c>
      <c r="E72" s="1">
        <f>COUNTIFS(Table2[Sub-Sector],Table3[[#This Row],[Sub-Sector]],Table2[1M Return vs Nifty],"&gt;=5")/Table3[[#This Row],[Count]]</f>
        <v>0</v>
      </c>
      <c r="F72" s="1">
        <f>COUNTIFS(Table2[Sub-Sector],Table3[[#This Row],[Sub-Sector]],Table2[6M Return vs Nifty],"&gt;=10")/Table3[[#This Row],[Count]]</f>
        <v>0</v>
      </c>
      <c r="G72" s="1">
        <f>COUNTIFS(Table2[Sub-Sector],Table3[[#This Row],[Sub-Sector]],Table2[1Y Return vs Nifty],"&gt;=10")/Table3[[#This Row],[Count]]</f>
        <v>1</v>
      </c>
      <c r="H72" s="1">
        <f>COUNTIFS(Table2[Sub-Sector],Table3[[#This Row],[Sub-Sector]],Table2[RSI Exponential â€“ 14D],"&gt;=50")/Table3[[#This Row],[Count]]</f>
        <v>0</v>
      </c>
      <c r="I72" s="1">
        <f>COUNTIFS(Table2[Sub-Sector],Table3[[#This Row],[Sub-Sector]],Table2[Relative Volume],"&gt;=1")/Table3[[#This Row],[Count]]</f>
        <v>0</v>
      </c>
      <c r="J72" s="1">
        <f>COUNTIFS(Table2[Sub-Sector],Table3[[#This Row],[Sub-Sector]],Table2[% Away From Day Low],"&gt;=0.05")/Table3[[#This Row],[Count]]</f>
        <v>0.5</v>
      </c>
      <c r="K72" s="1">
        <f>COUNTIFS(Table2[Sub-Sector],Table3[[#This Row],[Sub-Sector]],Table2[% Away From Day High],"&lt;=0.05")/Table3[[#This Row],[Count]]</f>
        <v>1</v>
      </c>
      <c r="L72" s="1">
        <f>COUNTIFS(Table2[Sub-Sector],Table3[[#This Row],[Sub-Sector]],Table2[% Away From Current Week Low],"&gt;=0.05")/Table3[[#This Row],[Count]]</f>
        <v>0.5</v>
      </c>
      <c r="M72" s="1">
        <f>COUNTIFS(Table2[Sub-Sector],Table3[[#This Row],[Sub-Sector]],Table2[% Away From Current Week High],"&lt;=0.05")/Table3[[#This Row],[Count]]</f>
        <v>0.5</v>
      </c>
      <c r="N72" s="1">
        <f>COUNTIFS(Table2[Sub-Sector],Table3[[#This Row],[Sub-Sector]],Table2[% Away From Current Month Low],"&gt;=0.05")/Table3[[#This Row],[Count]]</f>
        <v>0.5</v>
      </c>
      <c r="O72" s="1">
        <f>COUNTIFS(Table2[Sub-Sector],Table3[[#This Row],[Sub-Sector]],Table2[% Away From Current Month High],"&lt;=0.05")/Table3[[#This Row],[Count]]</f>
        <v>0</v>
      </c>
      <c r="P72" s="1">
        <f>COUNTIFS(Table2[Sub-Sector],Table3[[#This Row],[Sub-Sector]],Table2[% Away From 52W High],"&lt;=10")/Table3[[#This Row],[Count]]</f>
        <v>0</v>
      </c>
      <c r="Q72" s="1">
        <f>COUNTIFS(Table2[Sub-Sector],Table3[[#This Row],[Sub-Sector]],Table2[% Away From 52W Low],"&gt;=10")/Table3[[#This Row],[Count]]</f>
        <v>1</v>
      </c>
      <c r="R72" s="1">
        <f>COUNTIFS(Table2[Sub-Sector],Table3[[#This Row],[Sub-Sector]],Table2[% Price above 20 EMA],"&gt;=0")/Table3[[#This Row],[Count]]</f>
        <v>0</v>
      </c>
      <c r="S72" s="1">
        <f>COUNTIFS(Table2[Sub-Sector],Table3[[#This Row],[Sub-Sector]],Table2[% Price above 50 EMA],"&gt;=0")/Table3[[#This Row],[Count]]</f>
        <v>0</v>
      </c>
      <c r="T72" s="1">
        <f>COUNTIFS(Table2[Sub-Sector],Table3[[#This Row],[Sub-Sector]],Table2[% Price above 200 EMA],"&gt;=0")/Table3[[#This Row],[Count]]</f>
        <v>0.5</v>
      </c>
      <c r="U72" s="1">
        <f>COUNTIFS(Table2[Sub-Sector],Table3[[#This Row],[Sub-Sector]],Table2[Rate of Change - Zone],"Positive")/Table3[[#This Row],[Count]]</f>
        <v>0.5</v>
      </c>
      <c r="V72" s="1">
        <f>COUNTIFS(Table2[Sub-Sector],Table3[[#This Row],[Sub-Sector]],Table2[Sharpe Ratio],"&gt;=0.10")/Table3[[#This Row],[Count]]</f>
        <v>0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517.5</v>
      </c>
      <c r="X72">
        <f>_xlfn.RANK.AVG(Table3[[#This Row],[Score]],Table3[Score],1)</f>
        <v>93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250.5</v>
      </c>
      <c r="Z72">
        <f>_xlfn.RANK.AVG(Table3[[#This Row],[Score 2 ]],Table3[[Score 2 ]],1)</f>
        <v>71</v>
      </c>
    </row>
    <row r="73" spans="1:26" x14ac:dyDescent="0.3">
      <c r="A73" t="s">
        <v>469</v>
      </c>
      <c r="B73">
        <f>COUNTIFS(Table2[Sub-Sector],Table3[[#This Row],[Sub-Sector]])</f>
        <v>10</v>
      </c>
      <c r="C73" s="1">
        <f>COUNTIFS(Table2[Sub-Sector],Table3[[#This Row],[Sub-Sector]],Table2[Uptrend],"Uptrend")/Table3[[#This Row],[Count]]</f>
        <v>0.6</v>
      </c>
      <c r="D73" s="1">
        <f>COUNTIFS(Table2[Sub-Sector],Table3[[#This Row],[Sub-Sector]],Table2[1W Return vs Nifty],"&gt;=5")/Table3[[#This Row],[Count]]</f>
        <v>0.1</v>
      </c>
      <c r="E73" s="1">
        <f>COUNTIFS(Table2[Sub-Sector],Table3[[#This Row],[Sub-Sector]],Table2[1M Return vs Nifty],"&gt;=5")/Table3[[#This Row],[Count]]</f>
        <v>0.2</v>
      </c>
      <c r="F73" s="1">
        <f>COUNTIFS(Table2[Sub-Sector],Table3[[#This Row],[Sub-Sector]],Table2[6M Return vs Nifty],"&gt;=10")/Table3[[#This Row],[Count]]</f>
        <v>0.5</v>
      </c>
      <c r="G73" s="1">
        <f>COUNTIFS(Table2[Sub-Sector],Table3[[#This Row],[Sub-Sector]],Table2[1Y Return vs Nifty],"&gt;=10")/Table3[[#This Row],[Count]]</f>
        <v>0.3</v>
      </c>
      <c r="H73" s="1">
        <f>COUNTIFS(Table2[Sub-Sector],Table3[[#This Row],[Sub-Sector]],Table2[RSI Exponential â€“ 14D],"&gt;=50")/Table3[[#This Row],[Count]]</f>
        <v>0.3</v>
      </c>
      <c r="I73" s="1">
        <f>COUNTIFS(Table2[Sub-Sector],Table3[[#This Row],[Sub-Sector]],Table2[Relative Volume],"&gt;=1")/Table3[[#This Row],[Count]]</f>
        <v>0.4</v>
      </c>
      <c r="J73" s="1">
        <f>COUNTIFS(Table2[Sub-Sector],Table3[[#This Row],[Sub-Sector]],Table2[% Away From Day Low],"&gt;=0.05")/Table3[[#This Row],[Count]]</f>
        <v>0.3</v>
      </c>
      <c r="K73" s="1">
        <f>COUNTIFS(Table2[Sub-Sector],Table3[[#This Row],[Sub-Sector]],Table2[% Away From Day High],"&lt;=0.05")/Table3[[#This Row],[Count]]</f>
        <v>1</v>
      </c>
      <c r="L73" s="1">
        <f>COUNTIFS(Table2[Sub-Sector],Table3[[#This Row],[Sub-Sector]],Table2[% Away From Current Week Low],"&gt;=0.05")/Table3[[#This Row],[Count]]</f>
        <v>0.3</v>
      </c>
      <c r="M73" s="1">
        <f>COUNTIFS(Table2[Sub-Sector],Table3[[#This Row],[Sub-Sector]],Table2[% Away From Current Week High],"&lt;=0.05")/Table3[[#This Row],[Count]]</f>
        <v>0.8</v>
      </c>
      <c r="N73" s="1">
        <f>COUNTIFS(Table2[Sub-Sector],Table3[[#This Row],[Sub-Sector]],Table2[% Away From Current Month Low],"&gt;=0.05")/Table3[[#This Row],[Count]]</f>
        <v>0.4</v>
      </c>
      <c r="O73" s="1">
        <f>COUNTIFS(Table2[Sub-Sector],Table3[[#This Row],[Sub-Sector]],Table2[% Away From Current Month High],"&lt;=0.05")/Table3[[#This Row],[Count]]</f>
        <v>0.4</v>
      </c>
      <c r="P73" s="1">
        <f>COUNTIFS(Table2[Sub-Sector],Table3[[#This Row],[Sub-Sector]],Table2[% Away From 52W High],"&lt;=10")/Table3[[#This Row],[Count]]</f>
        <v>0.2</v>
      </c>
      <c r="Q73" s="1">
        <f>COUNTIFS(Table2[Sub-Sector],Table3[[#This Row],[Sub-Sector]],Table2[% Away From 52W Low],"&gt;=10")/Table3[[#This Row],[Count]]</f>
        <v>1</v>
      </c>
      <c r="R73" s="1">
        <f>COUNTIFS(Table2[Sub-Sector],Table3[[#This Row],[Sub-Sector]],Table2[% Price above 20 EMA],"&gt;=0")/Table3[[#This Row],[Count]]</f>
        <v>0.3</v>
      </c>
      <c r="S73" s="1">
        <f>COUNTIFS(Table2[Sub-Sector],Table3[[#This Row],[Sub-Sector]],Table2[% Price above 50 EMA],"&gt;=0")/Table3[[#This Row],[Count]]</f>
        <v>0.4</v>
      </c>
      <c r="T73" s="1">
        <f>COUNTIFS(Table2[Sub-Sector],Table3[[#This Row],[Sub-Sector]],Table2[% Price above 200 EMA],"&gt;=0")/Table3[[#This Row],[Count]]</f>
        <v>0.9</v>
      </c>
      <c r="U73" s="1">
        <f>COUNTIFS(Table2[Sub-Sector],Table3[[#This Row],[Sub-Sector]],Table2[Rate of Change - Zone],"Positive")/Table3[[#This Row],[Count]]</f>
        <v>0.2</v>
      </c>
      <c r="V73" s="1">
        <f>COUNTIFS(Table2[Sub-Sector],Table3[[#This Row],[Sub-Sector]],Table2[Sharpe Ratio],"&gt;=0.10")/Table3[[#This Row],[Count]]</f>
        <v>0.4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350.5</v>
      </c>
      <c r="X73">
        <f>_xlfn.RANK.AVG(Table3[[#This Row],[Score]],Table3[Score],1)</f>
        <v>35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</v>
      </c>
      <c r="Z73">
        <f>_xlfn.RANK.AVG(Table3[[#This Row],[Score 2 ]],Table3[[Score 2 ]],1)</f>
        <v>72</v>
      </c>
    </row>
    <row r="74" spans="1:26" x14ac:dyDescent="0.3">
      <c r="A74" t="s">
        <v>77</v>
      </c>
      <c r="B74">
        <f>COUNTIFS(Table2[Sub-Sector],Table3[[#This Row],[Sub-Sector]])</f>
        <v>17</v>
      </c>
      <c r="C74" s="1">
        <f>COUNTIFS(Table2[Sub-Sector],Table3[[#This Row],[Sub-Sector]],Table2[Uptrend],"Uptrend")/Table3[[#This Row],[Count]]</f>
        <v>0.29411764705882354</v>
      </c>
      <c r="D74" s="1">
        <f>COUNTIFS(Table2[Sub-Sector],Table3[[#This Row],[Sub-Sector]],Table2[1W Return vs Nifty],"&gt;=5")/Table3[[#This Row],[Count]]</f>
        <v>0.11764705882352941</v>
      </c>
      <c r="E74" s="1">
        <f>COUNTIFS(Table2[Sub-Sector],Table3[[#This Row],[Sub-Sector]],Table2[1M Return vs Nifty],"&gt;=5")/Table3[[#This Row],[Count]]</f>
        <v>0</v>
      </c>
      <c r="F74" s="1">
        <f>COUNTIFS(Table2[Sub-Sector],Table3[[#This Row],[Sub-Sector]],Table2[6M Return vs Nifty],"&gt;=10")/Table3[[#This Row],[Count]]</f>
        <v>0.11764705882352941</v>
      </c>
      <c r="G74" s="1">
        <f>COUNTIFS(Table2[Sub-Sector],Table3[[#This Row],[Sub-Sector]],Table2[1Y Return vs Nifty],"&gt;=10")/Table3[[#This Row],[Count]]</f>
        <v>0.35294117647058826</v>
      </c>
      <c r="H74" s="1">
        <f>COUNTIFS(Table2[Sub-Sector],Table3[[#This Row],[Sub-Sector]],Table2[RSI Exponential â€“ 14D],"&gt;=50")/Table3[[#This Row],[Count]]</f>
        <v>0.35294117647058826</v>
      </c>
      <c r="I74" s="1">
        <f>COUNTIFS(Table2[Sub-Sector],Table3[[#This Row],[Sub-Sector]],Table2[Relative Volume],"&gt;=1")/Table3[[#This Row],[Count]]</f>
        <v>0.35294117647058826</v>
      </c>
      <c r="J74" s="1">
        <f>COUNTIFS(Table2[Sub-Sector],Table3[[#This Row],[Sub-Sector]],Table2[% Away From Day Low],"&gt;=0.05")/Table3[[#This Row],[Count]]</f>
        <v>0</v>
      </c>
      <c r="K74" s="1">
        <f>COUNTIFS(Table2[Sub-Sector],Table3[[#This Row],[Sub-Sector]],Table2[% Away From Day High],"&lt;=0.05")/Table3[[#This Row],[Count]]</f>
        <v>1</v>
      </c>
      <c r="L74" s="1">
        <f>COUNTIFS(Table2[Sub-Sector],Table3[[#This Row],[Sub-Sector]],Table2[% Away From Current Week Low],"&gt;=0.05")/Table3[[#This Row],[Count]]</f>
        <v>0</v>
      </c>
      <c r="M74" s="1">
        <f>COUNTIFS(Table2[Sub-Sector],Table3[[#This Row],[Sub-Sector]],Table2[% Away From Current Week High],"&lt;=0.05")/Table3[[#This Row],[Count]]</f>
        <v>0.88235294117647056</v>
      </c>
      <c r="N74" s="1">
        <f>COUNTIFS(Table2[Sub-Sector],Table3[[#This Row],[Sub-Sector]],Table2[% Away From Current Month Low],"&gt;=0.05")/Table3[[#This Row],[Count]]</f>
        <v>5.8823529411764705E-2</v>
      </c>
      <c r="O74" s="1">
        <f>COUNTIFS(Table2[Sub-Sector],Table3[[#This Row],[Sub-Sector]],Table2[% Away From Current Month High],"&lt;=0.05")/Table3[[#This Row],[Count]]</f>
        <v>0.6470588235294118</v>
      </c>
      <c r="P74" s="1">
        <f>COUNTIFS(Table2[Sub-Sector],Table3[[#This Row],[Sub-Sector]],Table2[% Away From 52W High],"&lt;=10")/Table3[[#This Row],[Count]]</f>
        <v>0.17647058823529413</v>
      </c>
      <c r="Q74" s="1">
        <f>COUNTIFS(Table2[Sub-Sector],Table3[[#This Row],[Sub-Sector]],Table2[% Away From 52W Low],"&gt;=10")/Table3[[#This Row],[Count]]</f>
        <v>0.82352941176470584</v>
      </c>
      <c r="R74" s="1">
        <f>COUNTIFS(Table2[Sub-Sector],Table3[[#This Row],[Sub-Sector]],Table2[% Price above 20 EMA],"&gt;=0")/Table3[[#This Row],[Count]]</f>
        <v>0.29411764705882354</v>
      </c>
      <c r="S74" s="1">
        <f>COUNTIFS(Table2[Sub-Sector],Table3[[#This Row],[Sub-Sector]],Table2[% Price above 50 EMA],"&gt;=0")/Table3[[#This Row],[Count]]</f>
        <v>0.41176470588235292</v>
      </c>
      <c r="T74" s="1">
        <f>COUNTIFS(Table2[Sub-Sector],Table3[[#This Row],[Sub-Sector]],Table2[% Price above 200 EMA],"&gt;=0")/Table3[[#This Row],[Count]]</f>
        <v>0.58823529411764708</v>
      </c>
      <c r="U74" s="1">
        <f>COUNTIFS(Table2[Sub-Sector],Table3[[#This Row],[Sub-Sector]],Table2[Rate of Change - Zone],"Positive")/Table3[[#This Row],[Count]]</f>
        <v>0.35294117647058826</v>
      </c>
      <c r="V74" s="1">
        <f>COUNTIFS(Table2[Sub-Sector],Table3[[#This Row],[Sub-Sector]],Table2[Sharpe Ratio],"&gt;=0.10")/Table3[[#This Row],[Count]]</f>
        <v>0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440.5</v>
      </c>
      <c r="X74">
        <f>_xlfn.RANK.AVG(Table3[[#This Row],[Score]],Table3[Score],1)</f>
        <v>67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251.5</v>
      </c>
      <c r="Z74">
        <f>_xlfn.RANK.AVG(Table3[[#This Row],[Score 2 ]],Table3[[Score 2 ]],1)</f>
        <v>73</v>
      </c>
    </row>
    <row r="75" spans="1:26" x14ac:dyDescent="0.3">
      <c r="A75" t="s">
        <v>230</v>
      </c>
      <c r="B75">
        <f>COUNTIFS(Table2[Sub-Sector],Table3[[#This Row],[Sub-Sector]])</f>
        <v>3</v>
      </c>
      <c r="C75" s="1">
        <f>COUNTIFS(Table2[Sub-Sector],Table3[[#This Row],[Sub-Sector]],Table2[Uptrend],"Uptrend")/Table3[[#This Row],[Count]]</f>
        <v>0.66666666666666663</v>
      </c>
      <c r="D75" s="1">
        <f>COUNTIFS(Table2[Sub-Sector],Table3[[#This Row],[Sub-Sector]],Table2[1W Return vs Nifty],"&gt;=5")/Table3[[#This Row],[Count]]</f>
        <v>0</v>
      </c>
      <c r="E75" s="1">
        <f>COUNTIFS(Table2[Sub-Sector],Table3[[#This Row],[Sub-Sector]],Table2[1M Return vs Nifty],"&gt;=5")/Table3[[#This Row],[Count]]</f>
        <v>0</v>
      </c>
      <c r="F75" s="1">
        <f>COUNTIFS(Table2[Sub-Sector],Table3[[#This Row],[Sub-Sector]],Table2[6M Return vs Nifty],"&gt;=10")/Table3[[#This Row],[Count]]</f>
        <v>0.33333333333333331</v>
      </c>
      <c r="G75" s="1">
        <f>COUNTIFS(Table2[Sub-Sector],Table3[[#This Row],[Sub-Sector]],Table2[1Y Return vs Nifty],"&gt;=10")/Table3[[#This Row],[Count]]</f>
        <v>0.33333333333333331</v>
      </c>
      <c r="H75" s="1">
        <f>COUNTIFS(Table2[Sub-Sector],Table3[[#This Row],[Sub-Sector]],Table2[RSI Exponential â€“ 14D],"&gt;=50")/Table3[[#This Row],[Count]]</f>
        <v>0.33333333333333331</v>
      </c>
      <c r="I75" s="1">
        <f>COUNTIFS(Table2[Sub-Sector],Table3[[#This Row],[Sub-Sector]],Table2[Relative Volume],"&gt;=1")/Table3[[#This Row],[Count]]</f>
        <v>0.33333333333333331</v>
      </c>
      <c r="J75" s="1">
        <f>COUNTIFS(Table2[Sub-Sector],Table3[[#This Row],[Sub-Sector]],Table2[% Away From Day Low],"&gt;=0.05")/Table3[[#This Row],[Count]]</f>
        <v>0.33333333333333331</v>
      </c>
      <c r="K75" s="1">
        <f>COUNTIFS(Table2[Sub-Sector],Table3[[#This Row],[Sub-Sector]],Table2[% Away From Day High],"&lt;=0.05")/Table3[[#This Row],[Count]]</f>
        <v>1</v>
      </c>
      <c r="L75" s="1">
        <f>COUNTIFS(Table2[Sub-Sector],Table3[[#This Row],[Sub-Sector]],Table2[% Away From Current Week Low],"&gt;=0.05")/Table3[[#This Row],[Count]]</f>
        <v>0.33333333333333331</v>
      </c>
      <c r="M75" s="1">
        <f>COUNTIFS(Table2[Sub-Sector],Table3[[#This Row],[Sub-Sector]],Table2[% Away From Current Week High],"&lt;=0.05")/Table3[[#This Row],[Count]]</f>
        <v>1</v>
      </c>
      <c r="N75" s="1">
        <f>COUNTIFS(Table2[Sub-Sector],Table3[[#This Row],[Sub-Sector]],Table2[% Away From Current Month Low],"&gt;=0.05")/Table3[[#This Row],[Count]]</f>
        <v>0.33333333333333331</v>
      </c>
      <c r="O75" s="1">
        <f>COUNTIFS(Table2[Sub-Sector],Table3[[#This Row],[Sub-Sector]],Table2[% Away From Current Month High],"&lt;=0.05")/Table3[[#This Row],[Count]]</f>
        <v>0</v>
      </c>
      <c r="P75" s="1">
        <f>COUNTIFS(Table2[Sub-Sector],Table3[[#This Row],[Sub-Sector]],Table2[% Away From 52W High],"&lt;=10")/Table3[[#This Row],[Count]]</f>
        <v>0</v>
      </c>
      <c r="Q75" s="1">
        <f>COUNTIFS(Table2[Sub-Sector],Table3[[#This Row],[Sub-Sector]],Table2[% Away From 52W Low],"&gt;=10")/Table3[[#This Row],[Count]]</f>
        <v>1</v>
      </c>
      <c r="R75" s="1">
        <f>COUNTIFS(Table2[Sub-Sector],Table3[[#This Row],[Sub-Sector]],Table2[% Price above 20 EMA],"&gt;=0")/Table3[[#This Row],[Count]]</f>
        <v>0</v>
      </c>
      <c r="S75" s="1">
        <f>COUNTIFS(Table2[Sub-Sector],Table3[[#This Row],[Sub-Sector]],Table2[% Price above 50 EMA],"&gt;=0")/Table3[[#This Row],[Count]]</f>
        <v>0.33333333333333331</v>
      </c>
      <c r="T75" s="1">
        <f>COUNTIFS(Table2[Sub-Sector],Table3[[#This Row],[Sub-Sector]],Table2[% Price above 200 EMA],"&gt;=0")/Table3[[#This Row],[Count]]</f>
        <v>1</v>
      </c>
      <c r="U75" s="1">
        <f>COUNTIFS(Table2[Sub-Sector],Table3[[#This Row],[Sub-Sector]],Table2[Rate of Change - Zone],"Positive")/Table3[[#This Row],[Count]]</f>
        <v>0.33333333333333331</v>
      </c>
      <c r="V75" s="1">
        <f>COUNTIFS(Table2[Sub-Sector],Table3[[#This Row],[Sub-Sector]],Table2[Sharpe Ratio],"&gt;=0.10")/Table3[[#This Row],[Count]]</f>
        <v>0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457</v>
      </c>
      <c r="X75">
        <f>_xlfn.RANK.AVG(Table3[[#This Row],[Score]],Table3[Score],1)</f>
        <v>72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</v>
      </c>
      <c r="Z75">
        <f>_xlfn.RANK.AVG(Table3[[#This Row],[Score 2 ]],Table3[[Score 2 ]],1)</f>
        <v>74</v>
      </c>
    </row>
    <row r="76" spans="1:26" x14ac:dyDescent="0.3">
      <c r="A76" t="s">
        <v>103</v>
      </c>
      <c r="B76">
        <f>COUNTIFS(Table2[Sub-Sector],Table3[[#This Row],[Sub-Sector]])</f>
        <v>4</v>
      </c>
      <c r="C76" s="1">
        <f>COUNTIFS(Table2[Sub-Sector],Table3[[#This Row],[Sub-Sector]],Table2[Uptrend],"Uptrend")/Table3[[#This Row],[Count]]</f>
        <v>0.5</v>
      </c>
      <c r="D76" s="1">
        <f>COUNTIFS(Table2[Sub-Sector],Table3[[#This Row],[Sub-Sector]],Table2[1W Return vs Nifty],"&gt;=5")/Table3[[#This Row],[Count]]</f>
        <v>0</v>
      </c>
      <c r="E76" s="1">
        <f>COUNTIFS(Table2[Sub-Sector],Table3[[#This Row],[Sub-Sector]],Table2[1M Return vs Nifty],"&gt;=5")/Table3[[#This Row],[Count]]</f>
        <v>0.25</v>
      </c>
      <c r="F76" s="1">
        <f>COUNTIFS(Table2[Sub-Sector],Table3[[#This Row],[Sub-Sector]],Table2[6M Return vs Nifty],"&gt;=10")/Table3[[#This Row],[Count]]</f>
        <v>0</v>
      </c>
      <c r="G76" s="1">
        <f>COUNTIFS(Table2[Sub-Sector],Table3[[#This Row],[Sub-Sector]],Table2[1Y Return vs Nifty],"&gt;=10")/Table3[[#This Row],[Count]]</f>
        <v>1</v>
      </c>
      <c r="H76" s="1">
        <f>COUNTIFS(Table2[Sub-Sector],Table3[[#This Row],[Sub-Sector]],Table2[RSI Exponential â€“ 14D],"&gt;=50")/Table3[[#This Row],[Count]]</f>
        <v>0.25</v>
      </c>
      <c r="I76" s="1">
        <f>COUNTIFS(Table2[Sub-Sector],Table3[[#This Row],[Sub-Sector]],Table2[Relative Volume],"&gt;=1")/Table3[[#This Row],[Count]]</f>
        <v>0.25</v>
      </c>
      <c r="J76" s="1">
        <f>COUNTIFS(Table2[Sub-Sector],Table3[[#This Row],[Sub-Sector]],Table2[% Away From Day Low],"&gt;=0.05")/Table3[[#This Row],[Count]]</f>
        <v>0.5</v>
      </c>
      <c r="K76" s="1">
        <f>COUNTIFS(Table2[Sub-Sector],Table3[[#This Row],[Sub-Sector]],Table2[% Away From Day High],"&lt;=0.05")/Table3[[#This Row],[Count]]</f>
        <v>1</v>
      </c>
      <c r="L76" s="1">
        <f>COUNTIFS(Table2[Sub-Sector],Table3[[#This Row],[Sub-Sector]],Table2[% Away From Current Week Low],"&gt;=0.05")/Table3[[#This Row],[Count]]</f>
        <v>0.5</v>
      </c>
      <c r="M76" s="1">
        <f>COUNTIFS(Table2[Sub-Sector],Table3[[#This Row],[Sub-Sector]],Table2[% Away From Current Week High],"&lt;=0.05")/Table3[[#This Row],[Count]]</f>
        <v>0.75</v>
      </c>
      <c r="N76" s="1">
        <f>COUNTIFS(Table2[Sub-Sector],Table3[[#This Row],[Sub-Sector]],Table2[% Away From Current Month Low],"&gt;=0.05")/Table3[[#This Row],[Count]]</f>
        <v>0.5</v>
      </c>
      <c r="O76" s="1">
        <f>COUNTIFS(Table2[Sub-Sector],Table3[[#This Row],[Sub-Sector]],Table2[% Away From Current Month High],"&lt;=0.05")/Table3[[#This Row],[Count]]</f>
        <v>0.25</v>
      </c>
      <c r="P76" s="1">
        <f>COUNTIFS(Table2[Sub-Sector],Table3[[#This Row],[Sub-Sector]],Table2[% Away From 52W High],"&lt;=10")/Table3[[#This Row],[Count]]</f>
        <v>0</v>
      </c>
      <c r="Q76" s="1">
        <f>COUNTIFS(Table2[Sub-Sector],Table3[[#This Row],[Sub-Sector]],Table2[% Away From 52W Low],"&gt;=10")/Table3[[#This Row],[Count]]</f>
        <v>1</v>
      </c>
      <c r="R76" s="1">
        <f>COUNTIFS(Table2[Sub-Sector],Table3[[#This Row],[Sub-Sector]],Table2[% Price above 20 EMA],"&gt;=0")/Table3[[#This Row],[Count]]</f>
        <v>0.25</v>
      </c>
      <c r="S76" s="1">
        <f>COUNTIFS(Table2[Sub-Sector],Table3[[#This Row],[Sub-Sector]],Table2[% Price above 50 EMA],"&gt;=0")/Table3[[#This Row],[Count]]</f>
        <v>0.25</v>
      </c>
      <c r="T76" s="1">
        <f>COUNTIFS(Table2[Sub-Sector],Table3[[#This Row],[Sub-Sector]],Table2[% Price above 200 EMA],"&gt;=0")/Table3[[#This Row],[Count]]</f>
        <v>0.75</v>
      </c>
      <c r="U76" s="1">
        <f>COUNTIFS(Table2[Sub-Sector],Table3[[#This Row],[Sub-Sector]],Table2[Rate of Change - Zone],"Positive")/Table3[[#This Row],[Count]]</f>
        <v>0.25</v>
      </c>
      <c r="V76" s="1">
        <f>COUNTIFS(Table2[Sub-Sector],Table3[[#This Row],[Sub-Sector]],Table2[Sharpe Ratio],"&gt;=0.10")/Table3[[#This Row],[Count]]</f>
        <v>0.75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427</v>
      </c>
      <c r="X76">
        <f>_xlfn.RANK.AVG(Table3[[#This Row],[Score]],Table3[Score],1)</f>
        <v>60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261.5</v>
      </c>
      <c r="Z76">
        <f>_xlfn.RANK.AVG(Table3[[#This Row],[Score 2 ]],Table3[[Score 2 ]],1)</f>
        <v>75</v>
      </c>
    </row>
    <row r="77" spans="1:26" x14ac:dyDescent="0.3">
      <c r="A77" t="s">
        <v>27</v>
      </c>
      <c r="B77">
        <f>COUNTIFS(Table2[Sub-Sector],Table3[[#This Row],[Sub-Sector]])</f>
        <v>4</v>
      </c>
      <c r="C77" s="1">
        <f>COUNTIFS(Table2[Sub-Sector],Table3[[#This Row],[Sub-Sector]],Table2[Uptrend],"Uptrend")/Table3[[#This Row],[Count]]</f>
        <v>0.5</v>
      </c>
      <c r="D77" s="1">
        <f>COUNTIFS(Table2[Sub-Sector],Table3[[#This Row],[Sub-Sector]],Table2[1W Return vs Nifty],"&gt;=5")/Table3[[#This Row],[Count]]</f>
        <v>0</v>
      </c>
      <c r="E77" s="1">
        <f>COUNTIFS(Table2[Sub-Sector],Table3[[#This Row],[Sub-Sector]],Table2[1M Return vs Nifty],"&gt;=5")/Table3[[#This Row],[Count]]</f>
        <v>0.25</v>
      </c>
      <c r="F77" s="1">
        <f>COUNTIFS(Table2[Sub-Sector],Table3[[#This Row],[Sub-Sector]],Table2[6M Return vs Nifty],"&gt;=10")/Table3[[#This Row],[Count]]</f>
        <v>0.25</v>
      </c>
      <c r="G77" s="1">
        <f>COUNTIFS(Table2[Sub-Sector],Table3[[#This Row],[Sub-Sector]],Table2[1Y Return vs Nifty],"&gt;=10")/Table3[[#This Row],[Count]]</f>
        <v>0.25</v>
      </c>
      <c r="H77" s="1">
        <f>COUNTIFS(Table2[Sub-Sector],Table3[[#This Row],[Sub-Sector]],Table2[RSI Exponential â€“ 14D],"&gt;=50")/Table3[[#This Row],[Count]]</f>
        <v>0.25</v>
      </c>
      <c r="I77" s="1">
        <f>COUNTIFS(Table2[Sub-Sector],Table3[[#This Row],[Sub-Sector]],Table2[Relative Volume],"&gt;=1")/Table3[[#This Row],[Count]]</f>
        <v>0.5</v>
      </c>
      <c r="J77" s="1">
        <f>COUNTIFS(Table2[Sub-Sector],Table3[[#This Row],[Sub-Sector]],Table2[% Away From Day Low],"&gt;=0.05")/Table3[[#This Row],[Count]]</f>
        <v>0.25</v>
      </c>
      <c r="K77" s="1">
        <f>COUNTIFS(Table2[Sub-Sector],Table3[[#This Row],[Sub-Sector]],Table2[% Away From Day High],"&lt;=0.05")/Table3[[#This Row],[Count]]</f>
        <v>1</v>
      </c>
      <c r="L77" s="1">
        <f>COUNTIFS(Table2[Sub-Sector],Table3[[#This Row],[Sub-Sector]],Table2[% Away From Current Week Low],"&gt;=0.05")/Table3[[#This Row],[Count]]</f>
        <v>0.25</v>
      </c>
      <c r="M77" s="1">
        <f>COUNTIFS(Table2[Sub-Sector],Table3[[#This Row],[Sub-Sector]],Table2[% Away From Current Week High],"&lt;=0.05")/Table3[[#This Row],[Count]]</f>
        <v>1</v>
      </c>
      <c r="N77" s="1">
        <f>COUNTIFS(Table2[Sub-Sector],Table3[[#This Row],[Sub-Sector]],Table2[% Away From Current Month Low],"&gt;=0.05")/Table3[[#This Row],[Count]]</f>
        <v>0.25</v>
      </c>
      <c r="O77" s="1">
        <f>COUNTIFS(Table2[Sub-Sector],Table3[[#This Row],[Sub-Sector]],Table2[% Away From Current Month High],"&lt;=0.05")/Table3[[#This Row],[Count]]</f>
        <v>0.25</v>
      </c>
      <c r="P77" s="1">
        <f>COUNTIFS(Table2[Sub-Sector],Table3[[#This Row],[Sub-Sector]],Table2[% Away From 52W High],"&lt;=10")/Table3[[#This Row],[Count]]</f>
        <v>0.5</v>
      </c>
      <c r="Q77" s="1">
        <f>COUNTIFS(Table2[Sub-Sector],Table3[[#This Row],[Sub-Sector]],Table2[% Away From 52W Low],"&gt;=10")/Table3[[#This Row],[Count]]</f>
        <v>0.75</v>
      </c>
      <c r="R77" s="1">
        <f>COUNTIFS(Table2[Sub-Sector],Table3[[#This Row],[Sub-Sector]],Table2[% Price above 20 EMA],"&gt;=0")/Table3[[#This Row],[Count]]</f>
        <v>0</v>
      </c>
      <c r="S77" s="1">
        <f>COUNTIFS(Table2[Sub-Sector],Table3[[#This Row],[Sub-Sector]],Table2[% Price above 50 EMA],"&gt;=0")/Table3[[#This Row],[Count]]</f>
        <v>0.5</v>
      </c>
      <c r="T77" s="1">
        <f>COUNTIFS(Table2[Sub-Sector],Table3[[#This Row],[Sub-Sector]],Table2[% Price above 200 EMA],"&gt;=0")/Table3[[#This Row],[Count]]</f>
        <v>0.5</v>
      </c>
      <c r="U77" s="1">
        <f>COUNTIFS(Table2[Sub-Sector],Table3[[#This Row],[Sub-Sector]],Table2[Rate of Change - Zone],"Positive")/Table3[[#This Row],[Count]]</f>
        <v>0.25</v>
      </c>
      <c r="V77" s="1">
        <f>COUNTIFS(Table2[Sub-Sector],Table3[[#This Row],[Sub-Sector]],Table2[Sharpe Ratio],"&gt;=0.10")/Table3[[#This Row],[Count]]</f>
        <v>0.25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427.5</v>
      </c>
      <c r="X77">
        <f>_xlfn.RANK.AVG(Table3[[#This Row],[Score]],Table3[Score],1)</f>
        <v>61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</v>
      </c>
      <c r="Z77">
        <f>_xlfn.RANK.AVG(Table3[[#This Row],[Score 2 ]],Table3[[Score 2 ]],1)</f>
        <v>77</v>
      </c>
    </row>
    <row r="78" spans="1:26" x14ac:dyDescent="0.3">
      <c r="A78" t="s">
        <v>406</v>
      </c>
      <c r="B78">
        <f>COUNTIFS(Table2[Sub-Sector],Table3[[#This Row],[Sub-Sector]])</f>
        <v>14</v>
      </c>
      <c r="C78" s="1">
        <f>COUNTIFS(Table2[Sub-Sector],Table3[[#This Row],[Sub-Sector]],Table2[Uptrend],"Uptrend")/Table3[[#This Row],[Count]]</f>
        <v>0.42857142857142855</v>
      </c>
      <c r="D78" s="1">
        <f>COUNTIFS(Table2[Sub-Sector],Table3[[#This Row],[Sub-Sector]],Table2[1W Return vs Nifty],"&gt;=5")/Table3[[#This Row],[Count]]</f>
        <v>7.1428571428571425E-2</v>
      </c>
      <c r="E78" s="1">
        <f>COUNTIFS(Table2[Sub-Sector],Table3[[#This Row],[Sub-Sector]],Table2[1M Return vs Nifty],"&gt;=5")/Table3[[#This Row],[Count]]</f>
        <v>0</v>
      </c>
      <c r="F78" s="1">
        <f>COUNTIFS(Table2[Sub-Sector],Table3[[#This Row],[Sub-Sector]],Table2[6M Return vs Nifty],"&gt;=10")/Table3[[#This Row],[Count]]</f>
        <v>0.42857142857142855</v>
      </c>
      <c r="G78" s="1">
        <f>COUNTIFS(Table2[Sub-Sector],Table3[[#This Row],[Sub-Sector]],Table2[1Y Return vs Nifty],"&gt;=10")/Table3[[#This Row],[Count]]</f>
        <v>0.5</v>
      </c>
      <c r="H78" s="1">
        <f>COUNTIFS(Table2[Sub-Sector],Table3[[#This Row],[Sub-Sector]],Table2[RSI Exponential â€“ 14D],"&gt;=50")/Table3[[#This Row],[Count]]</f>
        <v>0.14285714285714285</v>
      </c>
      <c r="I78" s="1">
        <f>COUNTIFS(Table2[Sub-Sector],Table3[[#This Row],[Sub-Sector]],Table2[Relative Volume],"&gt;=1")/Table3[[#This Row],[Count]]</f>
        <v>0.14285714285714285</v>
      </c>
      <c r="J78" s="1">
        <f>COUNTIFS(Table2[Sub-Sector],Table3[[#This Row],[Sub-Sector]],Table2[% Away From Day Low],"&gt;=0.05")/Table3[[#This Row],[Count]]</f>
        <v>0</v>
      </c>
      <c r="K78" s="1">
        <f>COUNTIFS(Table2[Sub-Sector],Table3[[#This Row],[Sub-Sector]],Table2[% Away From Day High],"&lt;=0.05")/Table3[[#This Row],[Count]]</f>
        <v>1</v>
      </c>
      <c r="L78" s="1">
        <f>COUNTIFS(Table2[Sub-Sector],Table3[[#This Row],[Sub-Sector]],Table2[% Away From Current Week Low],"&gt;=0.05")/Table3[[#This Row],[Count]]</f>
        <v>0.14285714285714285</v>
      </c>
      <c r="M78" s="1">
        <f>COUNTIFS(Table2[Sub-Sector],Table3[[#This Row],[Sub-Sector]],Table2[% Away From Current Week High],"&lt;=0.05")/Table3[[#This Row],[Count]]</f>
        <v>1</v>
      </c>
      <c r="N78" s="1">
        <f>COUNTIFS(Table2[Sub-Sector],Table3[[#This Row],[Sub-Sector]],Table2[% Away From Current Month Low],"&gt;=0.05")/Table3[[#This Row],[Count]]</f>
        <v>0.21428571428571427</v>
      </c>
      <c r="O78" s="1">
        <f>COUNTIFS(Table2[Sub-Sector],Table3[[#This Row],[Sub-Sector]],Table2[% Away From Current Month High],"&lt;=0.05")/Table3[[#This Row],[Count]]</f>
        <v>7.1428571428571425E-2</v>
      </c>
      <c r="P78" s="1">
        <f>COUNTIFS(Table2[Sub-Sector],Table3[[#This Row],[Sub-Sector]],Table2[% Away From 52W High],"&lt;=10")/Table3[[#This Row],[Count]]</f>
        <v>0.14285714285714285</v>
      </c>
      <c r="Q78" s="1">
        <f>COUNTIFS(Table2[Sub-Sector],Table3[[#This Row],[Sub-Sector]],Table2[% Away From 52W Low],"&gt;=10")/Table3[[#This Row],[Count]]</f>
        <v>0.8571428571428571</v>
      </c>
      <c r="R78" s="1">
        <f>COUNTIFS(Table2[Sub-Sector],Table3[[#This Row],[Sub-Sector]],Table2[% Price above 20 EMA],"&gt;=0")/Table3[[#This Row],[Count]]</f>
        <v>0.21428571428571427</v>
      </c>
      <c r="S78" s="1">
        <f>COUNTIFS(Table2[Sub-Sector],Table3[[#This Row],[Sub-Sector]],Table2[% Price above 50 EMA],"&gt;=0")/Table3[[#This Row],[Count]]</f>
        <v>0.21428571428571427</v>
      </c>
      <c r="T78" s="1">
        <f>COUNTIFS(Table2[Sub-Sector],Table3[[#This Row],[Sub-Sector]],Table2[% Price above 200 EMA],"&gt;=0")/Table3[[#This Row],[Count]]</f>
        <v>0.7142857142857143</v>
      </c>
      <c r="U78" s="1">
        <f>COUNTIFS(Table2[Sub-Sector],Table3[[#This Row],[Sub-Sector]],Table2[Rate of Change - Zone],"Positive")/Table3[[#This Row],[Count]]</f>
        <v>0.2857142857142857</v>
      </c>
      <c r="V78" s="1">
        <f>COUNTIFS(Table2[Sub-Sector],Table3[[#This Row],[Sub-Sector]],Table2[Sharpe Ratio],"&gt;=0.10")/Table3[[#This Row],[Count]]</f>
        <v>7.1428571428571425E-2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442.5</v>
      </c>
      <c r="X78">
        <f>_xlfn.RANK.AVG(Table3[[#This Row],[Score]],Table3[Score],1)</f>
        <v>68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</v>
      </c>
      <c r="Z78">
        <f>_xlfn.RANK.AVG(Table3[[#This Row],[Score 2 ]],Table3[[Score 2 ]],1)</f>
        <v>77</v>
      </c>
    </row>
    <row r="79" spans="1:26" x14ac:dyDescent="0.3">
      <c r="A79" t="s">
        <v>1443</v>
      </c>
      <c r="B79">
        <f>COUNTIFS(Table2[Sub-Sector],Table3[[#This Row],[Sub-Sector]])</f>
        <v>4</v>
      </c>
      <c r="C79" s="1">
        <f>COUNTIFS(Table2[Sub-Sector],Table3[[#This Row],[Sub-Sector]],Table2[Uptrend],"Uptrend")/Table3[[#This Row],[Count]]</f>
        <v>0.5</v>
      </c>
      <c r="D79" s="1">
        <f>COUNTIFS(Table2[Sub-Sector],Table3[[#This Row],[Sub-Sector]],Table2[1W Return vs Nifty],"&gt;=5")/Table3[[#This Row],[Count]]</f>
        <v>0</v>
      </c>
      <c r="E79" s="1">
        <f>COUNTIFS(Table2[Sub-Sector],Table3[[#This Row],[Sub-Sector]],Table2[1M Return vs Nifty],"&gt;=5")/Table3[[#This Row],[Count]]</f>
        <v>0</v>
      </c>
      <c r="F79" s="1">
        <f>COUNTIFS(Table2[Sub-Sector],Table3[[#This Row],[Sub-Sector]],Table2[6M Return vs Nifty],"&gt;=10")/Table3[[#This Row],[Count]]</f>
        <v>0.25</v>
      </c>
      <c r="G79" s="1">
        <f>COUNTIFS(Table2[Sub-Sector],Table3[[#This Row],[Sub-Sector]],Table2[1Y Return vs Nifty],"&gt;=10")/Table3[[#This Row],[Count]]</f>
        <v>0.25</v>
      </c>
      <c r="H79" s="1">
        <f>COUNTIFS(Table2[Sub-Sector],Table3[[#This Row],[Sub-Sector]],Table2[RSI Exponential â€“ 14D],"&gt;=50")/Table3[[#This Row],[Count]]</f>
        <v>0</v>
      </c>
      <c r="I79" s="1">
        <f>COUNTIFS(Table2[Sub-Sector],Table3[[#This Row],[Sub-Sector]],Table2[Relative Volume],"&gt;=1")/Table3[[#This Row],[Count]]</f>
        <v>0.5</v>
      </c>
      <c r="J79" s="1">
        <f>COUNTIFS(Table2[Sub-Sector],Table3[[#This Row],[Sub-Sector]],Table2[% Away From Day Low],"&gt;=0.05")/Table3[[#This Row],[Count]]</f>
        <v>0.75</v>
      </c>
      <c r="K79" s="1">
        <f>COUNTIFS(Table2[Sub-Sector],Table3[[#This Row],[Sub-Sector]],Table2[% Away From Day High],"&lt;=0.05")/Table3[[#This Row],[Count]]</f>
        <v>1</v>
      </c>
      <c r="L79" s="1">
        <f>COUNTIFS(Table2[Sub-Sector],Table3[[#This Row],[Sub-Sector]],Table2[% Away From Current Week Low],"&gt;=0.05")/Table3[[#This Row],[Count]]</f>
        <v>0.75</v>
      </c>
      <c r="M79" s="1">
        <f>COUNTIFS(Table2[Sub-Sector],Table3[[#This Row],[Sub-Sector]],Table2[% Away From Current Week High],"&lt;=0.05")/Table3[[#This Row],[Count]]</f>
        <v>1</v>
      </c>
      <c r="N79" s="1">
        <f>COUNTIFS(Table2[Sub-Sector],Table3[[#This Row],[Sub-Sector]],Table2[% Away From Current Month Low],"&gt;=0.05")/Table3[[#This Row],[Count]]</f>
        <v>0.75</v>
      </c>
      <c r="O79" s="1">
        <f>COUNTIFS(Table2[Sub-Sector],Table3[[#This Row],[Sub-Sector]],Table2[% Away From Current Month High],"&lt;=0.05")/Table3[[#This Row],[Count]]</f>
        <v>0.25</v>
      </c>
      <c r="P79" s="1">
        <f>COUNTIFS(Table2[Sub-Sector],Table3[[#This Row],[Sub-Sector]],Table2[% Away From 52W High],"&lt;=10")/Table3[[#This Row],[Count]]</f>
        <v>0</v>
      </c>
      <c r="Q79" s="1">
        <f>COUNTIFS(Table2[Sub-Sector],Table3[[#This Row],[Sub-Sector]],Table2[% Away From 52W Low],"&gt;=10")/Table3[[#This Row],[Count]]</f>
        <v>1</v>
      </c>
      <c r="R79" s="1">
        <f>COUNTIFS(Table2[Sub-Sector],Table3[[#This Row],[Sub-Sector]],Table2[% Price above 20 EMA],"&gt;=0")/Table3[[#This Row],[Count]]</f>
        <v>0.25</v>
      </c>
      <c r="S79" s="1">
        <f>COUNTIFS(Table2[Sub-Sector],Table3[[#This Row],[Sub-Sector]],Table2[% Price above 50 EMA],"&gt;=0")/Table3[[#This Row],[Count]]</f>
        <v>0.25</v>
      </c>
      <c r="T79" s="1">
        <f>COUNTIFS(Table2[Sub-Sector],Table3[[#This Row],[Sub-Sector]],Table2[% Price above 200 EMA],"&gt;=0")/Table3[[#This Row],[Count]]</f>
        <v>0.75</v>
      </c>
      <c r="U79" s="1">
        <f>COUNTIFS(Table2[Sub-Sector],Table3[[#This Row],[Sub-Sector]],Table2[Rate of Change - Zone],"Positive")/Table3[[#This Row],[Count]]</f>
        <v>0.25</v>
      </c>
      <c r="V79" s="1">
        <f>COUNTIFS(Table2[Sub-Sector],Table3[[#This Row],[Sub-Sector]],Table2[Sharpe Ratio],"&gt;=0.10")/Table3[[#This Row],[Count]]</f>
        <v>0.5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486.5</v>
      </c>
      <c r="X79">
        <f>_xlfn.RANK.AVG(Table3[[#This Row],[Score]],Table3[Score],1)</f>
        <v>81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</v>
      </c>
      <c r="Z79">
        <f>_xlfn.RANK.AVG(Table3[[#This Row],[Score 2 ]],Table3[[Score 2 ]],1)</f>
        <v>77</v>
      </c>
    </row>
    <row r="80" spans="1:26" x14ac:dyDescent="0.3">
      <c r="A80" t="s">
        <v>1025</v>
      </c>
      <c r="B80">
        <f>COUNTIFS(Table2[Sub-Sector],Table3[[#This Row],[Sub-Sector]])</f>
        <v>2</v>
      </c>
      <c r="C80" s="1">
        <f>COUNTIFS(Table2[Sub-Sector],Table3[[#This Row],[Sub-Sector]],Table2[Uptrend],"Uptrend")/Table3[[#This Row],[Count]]</f>
        <v>0</v>
      </c>
      <c r="D80" s="1">
        <f>COUNTIFS(Table2[Sub-Sector],Table3[[#This Row],[Sub-Sector]],Table2[1W Return vs Nifty],"&gt;=5")/Table3[[#This Row],[Count]]</f>
        <v>0</v>
      </c>
      <c r="E80" s="1">
        <f>COUNTIFS(Table2[Sub-Sector],Table3[[#This Row],[Sub-Sector]],Table2[1M Return vs Nifty],"&gt;=5")/Table3[[#This Row],[Count]]</f>
        <v>0</v>
      </c>
      <c r="F80" s="1">
        <f>COUNTIFS(Table2[Sub-Sector],Table3[[#This Row],[Sub-Sector]],Table2[6M Return vs Nifty],"&gt;=10")/Table3[[#This Row],[Count]]</f>
        <v>0.5</v>
      </c>
      <c r="G80" s="1">
        <f>COUNTIFS(Table2[Sub-Sector],Table3[[#This Row],[Sub-Sector]],Table2[1Y Return vs Nifty],"&gt;=10")/Table3[[#This Row],[Count]]</f>
        <v>1</v>
      </c>
      <c r="H80" s="1">
        <f>COUNTIFS(Table2[Sub-Sector],Table3[[#This Row],[Sub-Sector]],Table2[RSI Exponential â€“ 14D],"&gt;=50")/Table3[[#This Row],[Count]]</f>
        <v>0</v>
      </c>
      <c r="I80" s="1">
        <f>COUNTIFS(Table2[Sub-Sector],Table3[[#This Row],[Sub-Sector]],Table2[Relative Volume],"&gt;=1")/Table3[[#This Row],[Count]]</f>
        <v>0</v>
      </c>
      <c r="J80" s="1">
        <f>COUNTIFS(Table2[Sub-Sector],Table3[[#This Row],[Sub-Sector]],Table2[% Away From Day Low],"&gt;=0.05")/Table3[[#This Row],[Count]]</f>
        <v>1</v>
      </c>
      <c r="K80" s="1">
        <f>COUNTIFS(Table2[Sub-Sector],Table3[[#This Row],[Sub-Sector]],Table2[% Away From Day High],"&lt;=0.05")/Table3[[#This Row],[Count]]</f>
        <v>1</v>
      </c>
      <c r="L80" s="1">
        <f>COUNTIFS(Table2[Sub-Sector],Table3[[#This Row],[Sub-Sector]],Table2[% Away From Current Week Low],"&gt;=0.05")/Table3[[#This Row],[Count]]</f>
        <v>1</v>
      </c>
      <c r="M80" s="1">
        <f>COUNTIFS(Table2[Sub-Sector],Table3[[#This Row],[Sub-Sector]],Table2[% Away From Current Week High],"&lt;=0.05")/Table3[[#This Row],[Count]]</f>
        <v>1</v>
      </c>
      <c r="N80" s="1">
        <f>COUNTIFS(Table2[Sub-Sector],Table3[[#This Row],[Sub-Sector]],Table2[% Away From Current Month Low],"&gt;=0.05")/Table3[[#This Row],[Count]]</f>
        <v>1</v>
      </c>
      <c r="O80" s="1">
        <f>COUNTIFS(Table2[Sub-Sector],Table3[[#This Row],[Sub-Sector]],Table2[% Away From Current Month High],"&lt;=0.05")/Table3[[#This Row],[Count]]</f>
        <v>0</v>
      </c>
      <c r="P80" s="1">
        <f>COUNTIFS(Table2[Sub-Sector],Table3[[#This Row],[Sub-Sector]],Table2[% Away From 52W High],"&lt;=10")/Table3[[#This Row],[Count]]</f>
        <v>0</v>
      </c>
      <c r="Q80" s="1">
        <f>COUNTIFS(Table2[Sub-Sector],Table3[[#This Row],[Sub-Sector]],Table2[% Away From 52W Low],"&gt;=10")/Table3[[#This Row],[Count]]</f>
        <v>1</v>
      </c>
      <c r="R80" s="1">
        <f>COUNTIFS(Table2[Sub-Sector],Table3[[#This Row],[Sub-Sector]],Table2[% Price above 20 EMA],"&gt;=0")/Table3[[#This Row],[Count]]</f>
        <v>0</v>
      </c>
      <c r="S80" s="1">
        <f>COUNTIFS(Table2[Sub-Sector],Table3[[#This Row],[Sub-Sector]],Table2[% Price above 50 EMA],"&gt;=0")/Table3[[#This Row],[Count]]</f>
        <v>0</v>
      </c>
      <c r="T80" s="1">
        <f>COUNTIFS(Table2[Sub-Sector],Table3[[#This Row],[Sub-Sector]],Table2[% Price above 200 EMA],"&gt;=0")/Table3[[#This Row],[Count]]</f>
        <v>1</v>
      </c>
      <c r="U80" s="1">
        <f>COUNTIFS(Table2[Sub-Sector],Table3[[#This Row],[Sub-Sector]],Table2[Rate of Change - Zone],"Positive")/Table3[[#This Row],[Count]]</f>
        <v>0</v>
      </c>
      <c r="V80" s="1">
        <f>COUNTIFS(Table2[Sub-Sector],Table3[[#This Row],[Sub-Sector]],Table2[Sharpe Ratio],"&gt;=0.10")/Table3[[#This Row],[Count]]</f>
        <v>1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533</v>
      </c>
      <c r="X80">
        <f>_xlfn.RANK.AVG(Table3[[#This Row],[Score]],Table3[Score],1)</f>
        <v>96.5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266</v>
      </c>
      <c r="Z80">
        <f>_xlfn.RANK.AVG(Table3[[#This Row],[Score 2 ]],Table3[[Score 2 ]],1)</f>
        <v>80</v>
      </c>
    </row>
    <row r="81" spans="1:26" x14ac:dyDescent="0.3">
      <c r="A81" t="s">
        <v>21</v>
      </c>
      <c r="B81">
        <f>COUNTIFS(Table2[Sub-Sector],Table3[[#This Row],[Sub-Sector]])</f>
        <v>21</v>
      </c>
      <c r="C81" s="1">
        <f>COUNTIFS(Table2[Sub-Sector],Table3[[#This Row],[Sub-Sector]],Table2[Uptrend],"Uptrend")/Table3[[#This Row],[Count]]</f>
        <v>0.52380952380952384</v>
      </c>
      <c r="D81" s="1">
        <f>COUNTIFS(Table2[Sub-Sector],Table3[[#This Row],[Sub-Sector]],Table2[1W Return vs Nifty],"&gt;=5")/Table3[[#This Row],[Count]]</f>
        <v>0.14285714285714285</v>
      </c>
      <c r="E81" s="1">
        <f>COUNTIFS(Table2[Sub-Sector],Table3[[#This Row],[Sub-Sector]],Table2[1M Return vs Nifty],"&gt;=5")/Table3[[#This Row],[Count]]</f>
        <v>9.5238095238095233E-2</v>
      </c>
      <c r="F81" s="1">
        <f>COUNTIFS(Table2[Sub-Sector],Table3[[#This Row],[Sub-Sector]],Table2[6M Return vs Nifty],"&gt;=10")/Table3[[#This Row],[Count]]</f>
        <v>0.23809523809523808</v>
      </c>
      <c r="G81" s="1">
        <f>COUNTIFS(Table2[Sub-Sector],Table3[[#This Row],[Sub-Sector]],Table2[1Y Return vs Nifty],"&gt;=10")/Table3[[#This Row],[Count]]</f>
        <v>0.2857142857142857</v>
      </c>
      <c r="H81" s="1">
        <f>COUNTIFS(Table2[Sub-Sector],Table3[[#This Row],[Sub-Sector]],Table2[RSI Exponential â€“ 14D],"&gt;=50")/Table3[[#This Row],[Count]]</f>
        <v>0.23809523809523808</v>
      </c>
      <c r="I81" s="1">
        <f>COUNTIFS(Table2[Sub-Sector],Table3[[#This Row],[Sub-Sector]],Table2[Relative Volume],"&gt;=1")/Table3[[#This Row],[Count]]</f>
        <v>0.2857142857142857</v>
      </c>
      <c r="J81" s="1">
        <f>COUNTIFS(Table2[Sub-Sector],Table3[[#This Row],[Sub-Sector]],Table2[% Away From Day Low],"&gt;=0.05")/Table3[[#This Row],[Count]]</f>
        <v>0</v>
      </c>
      <c r="K81" s="1">
        <f>COUNTIFS(Table2[Sub-Sector],Table3[[#This Row],[Sub-Sector]],Table2[% Away From Day High],"&lt;=0.05")/Table3[[#This Row],[Count]]</f>
        <v>1</v>
      </c>
      <c r="L81" s="1">
        <f>COUNTIFS(Table2[Sub-Sector],Table3[[#This Row],[Sub-Sector]],Table2[% Away From Current Week Low],"&gt;=0.05")/Table3[[#This Row],[Count]]</f>
        <v>4.7619047619047616E-2</v>
      </c>
      <c r="M81" s="1">
        <f>COUNTIFS(Table2[Sub-Sector],Table3[[#This Row],[Sub-Sector]],Table2[% Away From Current Week High],"&lt;=0.05")/Table3[[#This Row],[Count]]</f>
        <v>0.8571428571428571</v>
      </c>
      <c r="N81" s="1">
        <f>COUNTIFS(Table2[Sub-Sector],Table3[[#This Row],[Sub-Sector]],Table2[% Away From Current Month Low],"&gt;=0.05")/Table3[[#This Row],[Count]]</f>
        <v>0.14285714285714285</v>
      </c>
      <c r="O81" s="1">
        <f>COUNTIFS(Table2[Sub-Sector],Table3[[#This Row],[Sub-Sector]],Table2[% Away From Current Month High],"&lt;=0.05")/Table3[[#This Row],[Count]]</f>
        <v>0.66666666666666663</v>
      </c>
      <c r="P81" s="1">
        <f>COUNTIFS(Table2[Sub-Sector],Table3[[#This Row],[Sub-Sector]],Table2[% Away From 52W High],"&lt;=10")/Table3[[#This Row],[Count]]</f>
        <v>0.38095238095238093</v>
      </c>
      <c r="Q81" s="1">
        <f>COUNTIFS(Table2[Sub-Sector],Table3[[#This Row],[Sub-Sector]],Table2[% Away From 52W Low],"&gt;=10")/Table3[[#This Row],[Count]]</f>
        <v>0.90476190476190477</v>
      </c>
      <c r="R81" s="1">
        <f>COUNTIFS(Table2[Sub-Sector],Table3[[#This Row],[Sub-Sector]],Table2[% Price above 20 EMA],"&gt;=0")/Table3[[#This Row],[Count]]</f>
        <v>0.33333333333333331</v>
      </c>
      <c r="S81" s="1">
        <f>COUNTIFS(Table2[Sub-Sector],Table3[[#This Row],[Sub-Sector]],Table2[% Price above 50 EMA],"&gt;=0")/Table3[[#This Row],[Count]]</f>
        <v>0.33333333333333331</v>
      </c>
      <c r="T81" s="1">
        <f>COUNTIFS(Table2[Sub-Sector],Table3[[#This Row],[Sub-Sector]],Table2[% Price above 200 EMA],"&gt;=0")/Table3[[#This Row],[Count]]</f>
        <v>0.61904761904761907</v>
      </c>
      <c r="U81" s="1">
        <f>COUNTIFS(Table2[Sub-Sector],Table3[[#This Row],[Sub-Sector]],Table2[Rate of Change - Zone],"Positive")/Table3[[#This Row],[Count]]</f>
        <v>0.42857142857142855</v>
      </c>
      <c r="V81" s="1">
        <f>COUNTIFS(Table2[Sub-Sector],Table3[[#This Row],[Sub-Sector]],Table2[Sharpe Ratio],"&gt;=0.10")/Table3[[#This Row],[Count]]</f>
        <v>9.5238095238095233E-2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379</v>
      </c>
      <c r="X81">
        <f>_xlfn.RANK.AVG(Table3[[#This Row],[Score]],Table3[Score],1)</f>
        <v>42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266</v>
      </c>
      <c r="Z81">
        <f>_xlfn.RANK.AVG(Table3[[#This Row],[Score 2 ]],Table3[[Score 2 ]],1)</f>
        <v>80</v>
      </c>
    </row>
    <row r="82" spans="1:26" x14ac:dyDescent="0.3">
      <c r="A82" t="s">
        <v>945</v>
      </c>
      <c r="B82">
        <f>COUNTIFS(Table2[Sub-Sector],Table3[[#This Row],[Sub-Sector]])</f>
        <v>2</v>
      </c>
      <c r="C82" s="1">
        <f>COUNTIFS(Table2[Sub-Sector],Table3[[#This Row],[Sub-Sector]],Table2[Uptrend],"Uptrend")/Table3[[#This Row],[Count]]</f>
        <v>0.5</v>
      </c>
      <c r="D82" s="1">
        <f>COUNTIFS(Table2[Sub-Sector],Table3[[#This Row],[Sub-Sector]],Table2[1W Return vs Nifty],"&gt;=5")/Table3[[#This Row],[Count]]</f>
        <v>0</v>
      </c>
      <c r="E82" s="1">
        <f>COUNTIFS(Table2[Sub-Sector],Table3[[#This Row],[Sub-Sector]],Table2[1M Return vs Nifty],"&gt;=5")/Table3[[#This Row],[Count]]</f>
        <v>0</v>
      </c>
      <c r="F82" s="1">
        <f>COUNTIFS(Table2[Sub-Sector],Table3[[#This Row],[Sub-Sector]],Table2[6M Return vs Nifty],"&gt;=10")/Table3[[#This Row],[Count]]</f>
        <v>0.5</v>
      </c>
      <c r="G82" s="1">
        <f>COUNTIFS(Table2[Sub-Sector],Table3[[#This Row],[Sub-Sector]],Table2[1Y Return vs Nifty],"&gt;=10")/Table3[[#This Row],[Count]]</f>
        <v>1</v>
      </c>
      <c r="H82" s="1">
        <f>COUNTIFS(Table2[Sub-Sector],Table3[[#This Row],[Sub-Sector]],Table2[RSI Exponential â€“ 14D],"&gt;=50")/Table3[[#This Row],[Count]]</f>
        <v>0</v>
      </c>
      <c r="I82" s="1">
        <f>COUNTIFS(Table2[Sub-Sector],Table3[[#This Row],[Sub-Sector]],Table2[Relative Volume],"&gt;=1")/Table3[[#This Row],[Count]]</f>
        <v>0</v>
      </c>
      <c r="J82" s="1">
        <f>COUNTIFS(Table2[Sub-Sector],Table3[[#This Row],[Sub-Sector]],Table2[% Away From Day Low],"&gt;=0.05")/Table3[[#This Row],[Count]]</f>
        <v>0.5</v>
      </c>
      <c r="K82" s="1">
        <f>COUNTIFS(Table2[Sub-Sector],Table3[[#This Row],[Sub-Sector]],Table2[% Away From Day High],"&lt;=0.05")/Table3[[#This Row],[Count]]</f>
        <v>1</v>
      </c>
      <c r="L82" s="1">
        <f>COUNTIFS(Table2[Sub-Sector],Table3[[#This Row],[Sub-Sector]],Table2[% Away From Current Week Low],"&gt;=0.05")/Table3[[#This Row],[Count]]</f>
        <v>0.5</v>
      </c>
      <c r="M82" s="1">
        <f>COUNTIFS(Table2[Sub-Sector],Table3[[#This Row],[Sub-Sector]],Table2[% Away From Current Week High],"&lt;=0.05")/Table3[[#This Row],[Count]]</f>
        <v>1</v>
      </c>
      <c r="N82" s="1">
        <f>COUNTIFS(Table2[Sub-Sector],Table3[[#This Row],[Sub-Sector]],Table2[% Away From Current Month Low],"&gt;=0.05")/Table3[[#This Row],[Count]]</f>
        <v>0.5</v>
      </c>
      <c r="O82" s="1">
        <f>COUNTIFS(Table2[Sub-Sector],Table3[[#This Row],[Sub-Sector]],Table2[% Away From Current Month High],"&lt;=0.05")/Table3[[#This Row],[Count]]</f>
        <v>0</v>
      </c>
      <c r="P82" s="1">
        <f>COUNTIFS(Table2[Sub-Sector],Table3[[#This Row],[Sub-Sector]],Table2[% Away From 52W High],"&lt;=10")/Table3[[#This Row],[Count]]</f>
        <v>0</v>
      </c>
      <c r="Q82" s="1">
        <f>COUNTIFS(Table2[Sub-Sector],Table3[[#This Row],[Sub-Sector]],Table2[% Away From 52W Low],"&gt;=10")/Table3[[#This Row],[Count]]</f>
        <v>1</v>
      </c>
      <c r="R82" s="1">
        <f>COUNTIFS(Table2[Sub-Sector],Table3[[#This Row],[Sub-Sector]],Table2[% Price above 20 EMA],"&gt;=0")/Table3[[#This Row],[Count]]</f>
        <v>0</v>
      </c>
      <c r="S82" s="1">
        <f>COUNTIFS(Table2[Sub-Sector],Table3[[#This Row],[Sub-Sector]],Table2[% Price above 50 EMA],"&gt;=0")/Table3[[#This Row],[Count]]</f>
        <v>0</v>
      </c>
      <c r="T82" s="1">
        <f>COUNTIFS(Table2[Sub-Sector],Table3[[#This Row],[Sub-Sector]],Table2[% Price above 200 EMA],"&gt;=0")/Table3[[#This Row],[Count]]</f>
        <v>1</v>
      </c>
      <c r="U82" s="1">
        <f>COUNTIFS(Table2[Sub-Sector],Table3[[#This Row],[Sub-Sector]],Table2[Rate of Change - Zone],"Positive")/Table3[[#This Row],[Count]]</f>
        <v>0</v>
      </c>
      <c r="V82" s="1">
        <f>COUNTIFS(Table2[Sub-Sector],Table3[[#This Row],[Sub-Sector]],Table2[Sharpe Ratio],"&gt;=0.10")/Table3[[#This Row],[Count]]</f>
        <v>0.5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490.5</v>
      </c>
      <c r="X82">
        <f>_xlfn.RANK.AVG(Table3[[#This Row],[Score]],Table3[Score],1)</f>
        <v>83.5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266</v>
      </c>
      <c r="Z82">
        <f>_xlfn.RANK.AVG(Table3[[#This Row],[Score 2 ]],Table3[[Score 2 ]],1)</f>
        <v>80</v>
      </c>
    </row>
    <row r="83" spans="1:26" x14ac:dyDescent="0.3">
      <c r="A83" t="s">
        <v>527</v>
      </c>
      <c r="B83">
        <f>COUNTIFS(Table2[Sub-Sector],Table3[[#This Row],[Sub-Sector]])</f>
        <v>5</v>
      </c>
      <c r="C83" s="1">
        <f>COUNTIFS(Table2[Sub-Sector],Table3[[#This Row],[Sub-Sector]],Table2[Uptrend],"Uptrend")/Table3[[#This Row],[Count]]</f>
        <v>0.8</v>
      </c>
      <c r="D83" s="1">
        <f>COUNTIFS(Table2[Sub-Sector],Table3[[#This Row],[Sub-Sector]],Table2[1W Return vs Nifty],"&gt;=5")/Table3[[#This Row],[Count]]</f>
        <v>0</v>
      </c>
      <c r="E83" s="1">
        <f>COUNTIFS(Table2[Sub-Sector],Table3[[#This Row],[Sub-Sector]],Table2[1M Return vs Nifty],"&gt;=5")/Table3[[#This Row],[Count]]</f>
        <v>0.4</v>
      </c>
      <c r="F83" s="1">
        <f>COUNTIFS(Table2[Sub-Sector],Table3[[#This Row],[Sub-Sector]],Table2[6M Return vs Nifty],"&gt;=10")/Table3[[#This Row],[Count]]</f>
        <v>0.2</v>
      </c>
      <c r="G83" s="1">
        <f>COUNTIFS(Table2[Sub-Sector],Table3[[#This Row],[Sub-Sector]],Table2[1Y Return vs Nifty],"&gt;=10")/Table3[[#This Row],[Count]]</f>
        <v>0</v>
      </c>
      <c r="H83" s="1">
        <f>COUNTIFS(Table2[Sub-Sector],Table3[[#This Row],[Sub-Sector]],Table2[RSI Exponential â€“ 14D],"&gt;=50")/Table3[[#This Row],[Count]]</f>
        <v>0.4</v>
      </c>
      <c r="I83" s="1">
        <f>COUNTIFS(Table2[Sub-Sector],Table3[[#This Row],[Sub-Sector]],Table2[Relative Volume],"&gt;=1")/Table3[[#This Row],[Count]]</f>
        <v>0.4</v>
      </c>
      <c r="J83" s="1">
        <f>COUNTIFS(Table2[Sub-Sector],Table3[[#This Row],[Sub-Sector]],Table2[% Away From Day Low],"&gt;=0.05")/Table3[[#This Row],[Count]]</f>
        <v>0</v>
      </c>
      <c r="K83" s="1">
        <f>COUNTIFS(Table2[Sub-Sector],Table3[[#This Row],[Sub-Sector]],Table2[% Away From Day High],"&lt;=0.05")/Table3[[#This Row],[Count]]</f>
        <v>1</v>
      </c>
      <c r="L83" s="1">
        <f>COUNTIFS(Table2[Sub-Sector],Table3[[#This Row],[Sub-Sector]],Table2[% Away From Current Week Low],"&gt;=0.05")/Table3[[#This Row],[Count]]</f>
        <v>0</v>
      </c>
      <c r="M83" s="1">
        <f>COUNTIFS(Table2[Sub-Sector],Table3[[#This Row],[Sub-Sector]],Table2[% Away From Current Week High],"&lt;=0.05")/Table3[[#This Row],[Count]]</f>
        <v>0.8</v>
      </c>
      <c r="N83" s="1">
        <f>COUNTIFS(Table2[Sub-Sector],Table3[[#This Row],[Sub-Sector]],Table2[% Away From Current Month Low],"&gt;=0.05")/Table3[[#This Row],[Count]]</f>
        <v>0</v>
      </c>
      <c r="O83" s="1">
        <f>COUNTIFS(Table2[Sub-Sector],Table3[[#This Row],[Sub-Sector]],Table2[% Away From Current Month High],"&lt;=0.05")/Table3[[#This Row],[Count]]</f>
        <v>0</v>
      </c>
      <c r="P83" s="1">
        <f>COUNTIFS(Table2[Sub-Sector],Table3[[#This Row],[Sub-Sector]],Table2[% Away From 52W High],"&lt;=10")/Table3[[#This Row],[Count]]</f>
        <v>0.2</v>
      </c>
      <c r="Q83" s="1">
        <f>COUNTIFS(Table2[Sub-Sector],Table3[[#This Row],[Sub-Sector]],Table2[% Away From 52W Low],"&gt;=10")/Table3[[#This Row],[Count]]</f>
        <v>1</v>
      </c>
      <c r="R83" s="1">
        <f>COUNTIFS(Table2[Sub-Sector],Table3[[#This Row],[Sub-Sector]],Table2[% Price above 20 EMA],"&gt;=0")/Table3[[#This Row],[Count]]</f>
        <v>0.4</v>
      </c>
      <c r="S83" s="1">
        <f>COUNTIFS(Table2[Sub-Sector],Table3[[#This Row],[Sub-Sector]],Table2[% Price above 50 EMA],"&gt;=0")/Table3[[#This Row],[Count]]</f>
        <v>0.4</v>
      </c>
      <c r="T83" s="1">
        <f>COUNTIFS(Table2[Sub-Sector],Table3[[#This Row],[Sub-Sector]],Table2[% Price above 200 EMA],"&gt;=0")/Table3[[#This Row],[Count]]</f>
        <v>0.8</v>
      </c>
      <c r="U83" s="1">
        <f>COUNTIFS(Table2[Sub-Sector],Table3[[#This Row],[Sub-Sector]],Table2[Rate of Change - Zone],"Positive")/Table3[[#This Row],[Count]]</f>
        <v>0.4</v>
      </c>
      <c r="V83" s="1">
        <f>COUNTIFS(Table2[Sub-Sector],Table3[[#This Row],[Sub-Sector]],Table2[Sharpe Ratio],"&gt;=0.10")/Table3[[#This Row],[Count]]</f>
        <v>0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381</v>
      </c>
      <c r="X83">
        <f>_xlfn.RANK.AVG(Table3[[#This Row],[Score]],Table3[Score],1)</f>
        <v>43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270</v>
      </c>
      <c r="Z83">
        <f>_xlfn.RANK.AVG(Table3[[#This Row],[Score 2 ]],Table3[[Score 2 ]],1)</f>
        <v>82</v>
      </c>
    </row>
    <row r="84" spans="1:26" x14ac:dyDescent="0.3">
      <c r="A84" t="s">
        <v>540</v>
      </c>
      <c r="B84">
        <f>COUNTIFS(Table2[Sub-Sector],Table3[[#This Row],[Sub-Sector]])</f>
        <v>5</v>
      </c>
      <c r="C84" s="1">
        <f>COUNTIFS(Table2[Sub-Sector],Table3[[#This Row],[Sub-Sector]],Table2[Uptrend],"Uptrend")/Table3[[#This Row],[Count]]</f>
        <v>0.2</v>
      </c>
      <c r="D84" s="1">
        <f>COUNTIFS(Table2[Sub-Sector],Table3[[#This Row],[Sub-Sector]],Table2[1W Return vs Nifty],"&gt;=5")/Table3[[#This Row],[Count]]</f>
        <v>0</v>
      </c>
      <c r="E84" s="1">
        <f>COUNTIFS(Table2[Sub-Sector],Table3[[#This Row],[Sub-Sector]],Table2[1M Return vs Nifty],"&gt;=5")/Table3[[#This Row],[Count]]</f>
        <v>0.2</v>
      </c>
      <c r="F84" s="1">
        <f>COUNTIFS(Table2[Sub-Sector],Table3[[#This Row],[Sub-Sector]],Table2[6M Return vs Nifty],"&gt;=10")/Table3[[#This Row],[Count]]</f>
        <v>0.2</v>
      </c>
      <c r="G84" s="1">
        <f>COUNTIFS(Table2[Sub-Sector],Table3[[#This Row],[Sub-Sector]],Table2[1Y Return vs Nifty],"&gt;=10")/Table3[[#This Row],[Count]]</f>
        <v>0.2</v>
      </c>
      <c r="H84" s="1">
        <f>COUNTIFS(Table2[Sub-Sector],Table3[[#This Row],[Sub-Sector]],Table2[RSI Exponential â€“ 14D],"&gt;=50")/Table3[[#This Row],[Count]]</f>
        <v>0.2</v>
      </c>
      <c r="I84" s="1">
        <f>COUNTIFS(Table2[Sub-Sector],Table3[[#This Row],[Sub-Sector]],Table2[Relative Volume],"&gt;=1")/Table3[[#This Row],[Count]]</f>
        <v>0.6</v>
      </c>
      <c r="J84" s="1">
        <f>COUNTIFS(Table2[Sub-Sector],Table3[[#This Row],[Sub-Sector]],Table2[% Away From Day Low],"&gt;=0.05")/Table3[[#This Row],[Count]]</f>
        <v>0.4</v>
      </c>
      <c r="K84" s="1">
        <f>COUNTIFS(Table2[Sub-Sector],Table3[[#This Row],[Sub-Sector]],Table2[% Away From Day High],"&lt;=0.05")/Table3[[#This Row],[Count]]</f>
        <v>1</v>
      </c>
      <c r="L84" s="1">
        <f>COUNTIFS(Table2[Sub-Sector],Table3[[#This Row],[Sub-Sector]],Table2[% Away From Current Week Low],"&gt;=0.05")/Table3[[#This Row],[Count]]</f>
        <v>0.4</v>
      </c>
      <c r="M84" s="1">
        <f>COUNTIFS(Table2[Sub-Sector],Table3[[#This Row],[Sub-Sector]],Table2[% Away From Current Week High],"&lt;=0.05")/Table3[[#This Row],[Count]]</f>
        <v>1</v>
      </c>
      <c r="N84" s="1">
        <f>COUNTIFS(Table2[Sub-Sector],Table3[[#This Row],[Sub-Sector]],Table2[% Away From Current Month Low],"&gt;=0.05")/Table3[[#This Row],[Count]]</f>
        <v>0.4</v>
      </c>
      <c r="O84" s="1">
        <f>COUNTIFS(Table2[Sub-Sector],Table3[[#This Row],[Sub-Sector]],Table2[% Away From Current Month High],"&lt;=0.05")/Table3[[#This Row],[Count]]</f>
        <v>0.6</v>
      </c>
      <c r="P84" s="1">
        <f>COUNTIFS(Table2[Sub-Sector],Table3[[#This Row],[Sub-Sector]],Table2[% Away From 52W High],"&lt;=10")/Table3[[#This Row],[Count]]</f>
        <v>0.2</v>
      </c>
      <c r="Q84" s="1">
        <f>COUNTIFS(Table2[Sub-Sector],Table3[[#This Row],[Sub-Sector]],Table2[% Away From 52W Low],"&gt;=10")/Table3[[#This Row],[Count]]</f>
        <v>1</v>
      </c>
      <c r="R84" s="1">
        <f>COUNTIFS(Table2[Sub-Sector],Table3[[#This Row],[Sub-Sector]],Table2[% Price above 20 EMA],"&gt;=0")/Table3[[#This Row],[Count]]</f>
        <v>0.2</v>
      </c>
      <c r="S84" s="1">
        <f>COUNTIFS(Table2[Sub-Sector],Table3[[#This Row],[Sub-Sector]],Table2[% Price above 50 EMA],"&gt;=0")/Table3[[#This Row],[Count]]</f>
        <v>0.2</v>
      </c>
      <c r="T84" s="1">
        <f>COUNTIFS(Table2[Sub-Sector],Table3[[#This Row],[Sub-Sector]],Table2[% Price above 200 EMA],"&gt;=0")/Table3[[#This Row],[Count]]</f>
        <v>0.6</v>
      </c>
      <c r="U84" s="1">
        <f>COUNTIFS(Table2[Sub-Sector],Table3[[#This Row],[Sub-Sector]],Table2[Rate of Change - Zone],"Positive")/Table3[[#This Row],[Count]]</f>
        <v>0.2</v>
      </c>
      <c r="V84" s="1">
        <f>COUNTIFS(Table2[Sub-Sector],Table3[[#This Row],[Sub-Sector]],Table2[Sharpe Ratio],"&gt;=0.10")/Table3[[#This Row],[Count]]</f>
        <v>0.4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472</v>
      </c>
      <c r="X84">
        <f>_xlfn.RANK.AVG(Table3[[#This Row],[Score]],Table3[Score],1)</f>
        <v>76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271.5</v>
      </c>
      <c r="Z84">
        <f>_xlfn.RANK.AVG(Table3[[#This Row],[Score 2 ]],Table3[[Score 2 ]],1)</f>
        <v>83</v>
      </c>
    </row>
    <row r="85" spans="1:26" x14ac:dyDescent="0.3">
      <c r="A85" t="s">
        <v>865</v>
      </c>
      <c r="B85">
        <f>COUNTIFS(Table2[Sub-Sector],Table3[[#This Row],[Sub-Sector]])</f>
        <v>3</v>
      </c>
      <c r="C85" s="1">
        <f>COUNTIFS(Table2[Sub-Sector],Table3[[#This Row],[Sub-Sector]],Table2[Uptrend],"Uptrend")/Table3[[#This Row],[Count]]</f>
        <v>0.33333333333333331</v>
      </c>
      <c r="D85" s="1">
        <f>COUNTIFS(Table2[Sub-Sector],Table3[[#This Row],[Sub-Sector]],Table2[1W Return vs Nifty],"&gt;=5")/Table3[[#This Row],[Count]]</f>
        <v>0</v>
      </c>
      <c r="E85" s="1">
        <f>COUNTIFS(Table2[Sub-Sector],Table3[[#This Row],[Sub-Sector]],Table2[1M Return vs Nifty],"&gt;=5")/Table3[[#This Row],[Count]]</f>
        <v>0</v>
      </c>
      <c r="F85" s="1">
        <f>COUNTIFS(Table2[Sub-Sector],Table3[[#This Row],[Sub-Sector]],Table2[6M Return vs Nifty],"&gt;=10")/Table3[[#This Row],[Count]]</f>
        <v>0.33333333333333331</v>
      </c>
      <c r="G85" s="1">
        <f>COUNTIFS(Table2[Sub-Sector],Table3[[#This Row],[Sub-Sector]],Table2[1Y Return vs Nifty],"&gt;=10")/Table3[[#This Row],[Count]]</f>
        <v>0.66666666666666663</v>
      </c>
      <c r="H85" s="1">
        <f>COUNTIFS(Table2[Sub-Sector],Table3[[#This Row],[Sub-Sector]],Table2[RSI Exponential â€“ 14D],"&gt;=50")/Table3[[#This Row],[Count]]</f>
        <v>0</v>
      </c>
      <c r="I85" s="1">
        <f>COUNTIFS(Table2[Sub-Sector],Table3[[#This Row],[Sub-Sector]],Table2[Relative Volume],"&gt;=1")/Table3[[#This Row],[Count]]</f>
        <v>0.33333333333333331</v>
      </c>
      <c r="J85" s="1">
        <f>COUNTIFS(Table2[Sub-Sector],Table3[[#This Row],[Sub-Sector]],Table2[% Away From Day Low],"&gt;=0.05")/Table3[[#This Row],[Count]]</f>
        <v>0.66666666666666663</v>
      </c>
      <c r="K85" s="1">
        <f>COUNTIFS(Table2[Sub-Sector],Table3[[#This Row],[Sub-Sector]],Table2[% Away From Day High],"&lt;=0.05")/Table3[[#This Row],[Count]]</f>
        <v>1</v>
      </c>
      <c r="L85" s="1">
        <f>COUNTIFS(Table2[Sub-Sector],Table3[[#This Row],[Sub-Sector]],Table2[% Away From Current Week Low],"&gt;=0.05")/Table3[[#This Row],[Count]]</f>
        <v>0.66666666666666663</v>
      </c>
      <c r="M85" s="1">
        <f>COUNTIFS(Table2[Sub-Sector],Table3[[#This Row],[Sub-Sector]],Table2[% Away From Current Week High],"&lt;=0.05")/Table3[[#This Row],[Count]]</f>
        <v>1</v>
      </c>
      <c r="N85" s="1">
        <f>COUNTIFS(Table2[Sub-Sector],Table3[[#This Row],[Sub-Sector]],Table2[% Away From Current Month Low],"&gt;=0.05")/Table3[[#This Row],[Count]]</f>
        <v>0.66666666666666663</v>
      </c>
      <c r="O85" s="1">
        <f>COUNTIFS(Table2[Sub-Sector],Table3[[#This Row],[Sub-Sector]],Table2[% Away From Current Month High],"&lt;=0.05")/Table3[[#This Row],[Count]]</f>
        <v>0.33333333333333331</v>
      </c>
      <c r="P85" s="1">
        <f>COUNTIFS(Table2[Sub-Sector],Table3[[#This Row],[Sub-Sector]],Table2[% Away From 52W High],"&lt;=10")/Table3[[#This Row],[Count]]</f>
        <v>0</v>
      </c>
      <c r="Q85" s="1">
        <f>COUNTIFS(Table2[Sub-Sector],Table3[[#This Row],[Sub-Sector]],Table2[% Away From 52W Low],"&gt;=10")/Table3[[#This Row],[Count]]</f>
        <v>1</v>
      </c>
      <c r="R85" s="1">
        <f>COUNTIFS(Table2[Sub-Sector],Table3[[#This Row],[Sub-Sector]],Table2[% Price above 20 EMA],"&gt;=0")/Table3[[#This Row],[Count]]</f>
        <v>0</v>
      </c>
      <c r="S85" s="1">
        <f>COUNTIFS(Table2[Sub-Sector],Table3[[#This Row],[Sub-Sector]],Table2[% Price above 50 EMA],"&gt;=0")/Table3[[#This Row],[Count]]</f>
        <v>0.33333333333333331</v>
      </c>
      <c r="T85" s="1">
        <f>COUNTIFS(Table2[Sub-Sector],Table3[[#This Row],[Sub-Sector]],Table2[% Price above 200 EMA],"&gt;=0")/Table3[[#This Row],[Count]]</f>
        <v>0.33333333333333331</v>
      </c>
      <c r="U85" s="1">
        <f>COUNTIFS(Table2[Sub-Sector],Table3[[#This Row],[Sub-Sector]],Table2[Rate of Change - Zone],"Positive")/Table3[[#This Row],[Count]]</f>
        <v>0</v>
      </c>
      <c r="V85" s="1">
        <f>COUNTIFS(Table2[Sub-Sector],Table3[[#This Row],[Sub-Sector]],Table2[Sharpe Ratio],"&gt;=0.10")/Table3[[#This Row],[Count]]</f>
        <v>0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513.5</v>
      </c>
      <c r="X85">
        <f>_xlfn.RANK.AVG(Table3[[#This Row],[Score]],Table3[Score],1)</f>
        <v>91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272.5</v>
      </c>
      <c r="Z85">
        <f>_xlfn.RANK.AVG(Table3[[#This Row],[Score 2 ]],Table3[[Score 2 ]],1)</f>
        <v>84</v>
      </c>
    </row>
    <row r="86" spans="1:26" x14ac:dyDescent="0.3">
      <c r="A86" t="s">
        <v>607</v>
      </c>
      <c r="B86">
        <f>COUNTIFS(Table2[Sub-Sector],Table3[[#This Row],[Sub-Sector]])</f>
        <v>13</v>
      </c>
      <c r="C86" s="1">
        <f>COUNTIFS(Table2[Sub-Sector],Table3[[#This Row],[Sub-Sector]],Table2[Uptrend],"Uptrend")/Table3[[#This Row],[Count]]</f>
        <v>0.30769230769230771</v>
      </c>
      <c r="D86" s="1">
        <f>COUNTIFS(Table2[Sub-Sector],Table3[[#This Row],[Sub-Sector]],Table2[1W Return vs Nifty],"&gt;=5")/Table3[[#This Row],[Count]]</f>
        <v>0</v>
      </c>
      <c r="E86" s="1">
        <f>COUNTIFS(Table2[Sub-Sector],Table3[[#This Row],[Sub-Sector]],Table2[1M Return vs Nifty],"&gt;=5")/Table3[[#This Row],[Count]]</f>
        <v>7.6923076923076927E-2</v>
      </c>
      <c r="F86" s="1">
        <f>COUNTIFS(Table2[Sub-Sector],Table3[[#This Row],[Sub-Sector]],Table2[6M Return vs Nifty],"&gt;=10")/Table3[[#This Row],[Count]]</f>
        <v>0.23076923076923078</v>
      </c>
      <c r="G86" s="1">
        <f>COUNTIFS(Table2[Sub-Sector],Table3[[#This Row],[Sub-Sector]],Table2[1Y Return vs Nifty],"&gt;=10")/Table3[[#This Row],[Count]]</f>
        <v>0.53846153846153844</v>
      </c>
      <c r="H86" s="1">
        <f>COUNTIFS(Table2[Sub-Sector],Table3[[#This Row],[Sub-Sector]],Table2[RSI Exponential â€“ 14D],"&gt;=50")/Table3[[#This Row],[Count]]</f>
        <v>0.15384615384615385</v>
      </c>
      <c r="I86" s="1">
        <f>COUNTIFS(Table2[Sub-Sector],Table3[[#This Row],[Sub-Sector]],Table2[Relative Volume],"&gt;=1")/Table3[[#This Row],[Count]]</f>
        <v>0.30769230769230771</v>
      </c>
      <c r="J86" s="1">
        <f>COUNTIFS(Table2[Sub-Sector],Table3[[#This Row],[Sub-Sector]],Table2[% Away From Day Low],"&gt;=0.05")/Table3[[#This Row],[Count]]</f>
        <v>0.38461538461538464</v>
      </c>
      <c r="K86" s="1">
        <f>COUNTIFS(Table2[Sub-Sector],Table3[[#This Row],[Sub-Sector]],Table2[% Away From Day High],"&lt;=0.05")/Table3[[#This Row],[Count]]</f>
        <v>1</v>
      </c>
      <c r="L86" s="1">
        <f>COUNTIFS(Table2[Sub-Sector],Table3[[#This Row],[Sub-Sector]],Table2[% Away From Current Week Low],"&gt;=0.05")/Table3[[#This Row],[Count]]</f>
        <v>0.46153846153846156</v>
      </c>
      <c r="M86" s="1">
        <f>COUNTIFS(Table2[Sub-Sector],Table3[[#This Row],[Sub-Sector]],Table2[% Away From Current Week High],"&lt;=0.05")/Table3[[#This Row],[Count]]</f>
        <v>1</v>
      </c>
      <c r="N86" s="1">
        <f>COUNTIFS(Table2[Sub-Sector],Table3[[#This Row],[Sub-Sector]],Table2[% Away From Current Month Low],"&gt;=0.05")/Table3[[#This Row],[Count]]</f>
        <v>0.46153846153846156</v>
      </c>
      <c r="O86" s="1">
        <f>COUNTIFS(Table2[Sub-Sector],Table3[[#This Row],[Sub-Sector]],Table2[% Away From Current Month High],"&lt;=0.05")/Table3[[#This Row],[Count]]</f>
        <v>0.38461538461538464</v>
      </c>
      <c r="P86" s="1">
        <f>COUNTIFS(Table2[Sub-Sector],Table3[[#This Row],[Sub-Sector]],Table2[% Away From 52W High],"&lt;=10")/Table3[[#This Row],[Count]]</f>
        <v>0.15384615384615385</v>
      </c>
      <c r="Q86" s="1">
        <f>COUNTIFS(Table2[Sub-Sector],Table3[[#This Row],[Sub-Sector]],Table2[% Away From 52W Low],"&gt;=10")/Table3[[#This Row],[Count]]</f>
        <v>0.92307692307692313</v>
      </c>
      <c r="R86" s="1">
        <f>COUNTIFS(Table2[Sub-Sector],Table3[[#This Row],[Sub-Sector]],Table2[% Price above 20 EMA],"&gt;=0")/Table3[[#This Row],[Count]]</f>
        <v>0.23076923076923078</v>
      </c>
      <c r="S86" s="1">
        <f>COUNTIFS(Table2[Sub-Sector],Table3[[#This Row],[Sub-Sector]],Table2[% Price above 50 EMA],"&gt;=0")/Table3[[#This Row],[Count]]</f>
        <v>0.38461538461538464</v>
      </c>
      <c r="T86" s="1">
        <f>COUNTIFS(Table2[Sub-Sector],Table3[[#This Row],[Sub-Sector]],Table2[% Price above 200 EMA],"&gt;=0")/Table3[[#This Row],[Count]]</f>
        <v>0.61538461538461542</v>
      </c>
      <c r="U86" s="1">
        <f>COUNTIFS(Table2[Sub-Sector],Table3[[#This Row],[Sub-Sector]],Table2[Rate of Change - Zone],"Positive")/Table3[[#This Row],[Count]]</f>
        <v>0.23076923076923078</v>
      </c>
      <c r="V86" s="1">
        <f>COUNTIFS(Table2[Sub-Sector],Table3[[#This Row],[Sub-Sector]],Table2[Sharpe Ratio],"&gt;=0.10")/Table3[[#This Row],[Count]]</f>
        <v>7.6923076923076927E-2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484</v>
      </c>
      <c r="X86">
        <f>_xlfn.RANK.AVG(Table3[[#This Row],[Score]],Table3[Score],1)</f>
        <v>80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274.5</v>
      </c>
      <c r="Z86">
        <f>_xlfn.RANK.AVG(Table3[[#This Row],[Score 2 ]],Table3[[Score 2 ]],1)</f>
        <v>85</v>
      </c>
    </row>
    <row r="87" spans="1:26" x14ac:dyDescent="0.3">
      <c r="A87" t="s">
        <v>612</v>
      </c>
      <c r="B87">
        <f>COUNTIFS(Table2[Sub-Sector],Table3[[#This Row],[Sub-Sector]])</f>
        <v>3</v>
      </c>
      <c r="C87" s="1">
        <f>COUNTIFS(Table2[Sub-Sector],Table3[[#This Row],[Sub-Sector]],Table2[Uptrend],"Uptrend")/Table3[[#This Row],[Count]]</f>
        <v>0.33333333333333331</v>
      </c>
      <c r="D87" s="1">
        <f>COUNTIFS(Table2[Sub-Sector],Table3[[#This Row],[Sub-Sector]],Table2[1W Return vs Nifty],"&gt;=5")/Table3[[#This Row],[Count]]</f>
        <v>0</v>
      </c>
      <c r="E87" s="1">
        <f>COUNTIFS(Table2[Sub-Sector],Table3[[#This Row],[Sub-Sector]],Table2[1M Return vs Nifty],"&gt;=5")/Table3[[#This Row],[Count]]</f>
        <v>0</v>
      </c>
      <c r="F87" s="1">
        <f>COUNTIFS(Table2[Sub-Sector],Table3[[#This Row],[Sub-Sector]],Table2[6M Return vs Nifty],"&gt;=10")/Table3[[#This Row],[Count]]</f>
        <v>0.33333333333333331</v>
      </c>
      <c r="G87" s="1">
        <f>COUNTIFS(Table2[Sub-Sector],Table3[[#This Row],[Sub-Sector]],Table2[1Y Return vs Nifty],"&gt;=10")/Table3[[#This Row],[Count]]</f>
        <v>0</v>
      </c>
      <c r="H87" s="1">
        <f>COUNTIFS(Table2[Sub-Sector],Table3[[#This Row],[Sub-Sector]],Table2[RSI Exponential â€“ 14D],"&gt;=50")/Table3[[#This Row],[Count]]</f>
        <v>0</v>
      </c>
      <c r="I87" s="1">
        <f>COUNTIFS(Table2[Sub-Sector],Table3[[#This Row],[Sub-Sector]],Table2[Relative Volume],"&gt;=1")/Table3[[#This Row],[Count]]</f>
        <v>0.33333333333333331</v>
      </c>
      <c r="J87" s="1">
        <f>COUNTIFS(Table2[Sub-Sector],Table3[[#This Row],[Sub-Sector]],Table2[% Away From Day Low],"&gt;=0.05")/Table3[[#This Row],[Count]]</f>
        <v>0</v>
      </c>
      <c r="K87" s="1">
        <f>COUNTIFS(Table2[Sub-Sector],Table3[[#This Row],[Sub-Sector]],Table2[% Away From Day High],"&lt;=0.05")/Table3[[#This Row],[Count]]</f>
        <v>1</v>
      </c>
      <c r="L87" s="1">
        <f>COUNTIFS(Table2[Sub-Sector],Table3[[#This Row],[Sub-Sector]],Table2[% Away From Current Week Low],"&gt;=0.05")/Table3[[#This Row],[Count]]</f>
        <v>0</v>
      </c>
      <c r="M87" s="1">
        <f>COUNTIFS(Table2[Sub-Sector],Table3[[#This Row],[Sub-Sector]],Table2[% Away From Current Week High],"&lt;=0.05")/Table3[[#This Row],[Count]]</f>
        <v>0.66666666666666663</v>
      </c>
      <c r="N87" s="1">
        <f>COUNTIFS(Table2[Sub-Sector],Table3[[#This Row],[Sub-Sector]],Table2[% Away From Current Month Low],"&gt;=0.05")/Table3[[#This Row],[Count]]</f>
        <v>0</v>
      </c>
      <c r="O87" s="1">
        <f>COUNTIFS(Table2[Sub-Sector],Table3[[#This Row],[Sub-Sector]],Table2[% Away From Current Month High],"&lt;=0.05")/Table3[[#This Row],[Count]]</f>
        <v>0</v>
      </c>
      <c r="P87" s="1">
        <f>COUNTIFS(Table2[Sub-Sector],Table3[[#This Row],[Sub-Sector]],Table2[% Away From 52W High],"&lt;=10")/Table3[[#This Row],[Count]]</f>
        <v>0</v>
      </c>
      <c r="Q87" s="1">
        <f>COUNTIFS(Table2[Sub-Sector],Table3[[#This Row],[Sub-Sector]],Table2[% Away From 52W Low],"&gt;=10")/Table3[[#This Row],[Count]]</f>
        <v>0.33333333333333331</v>
      </c>
      <c r="R87" s="1">
        <f>COUNTIFS(Table2[Sub-Sector],Table3[[#This Row],[Sub-Sector]],Table2[% Price above 20 EMA],"&gt;=0")/Table3[[#This Row],[Count]]</f>
        <v>0</v>
      </c>
      <c r="S87" s="1">
        <f>COUNTIFS(Table2[Sub-Sector],Table3[[#This Row],[Sub-Sector]],Table2[% Price above 50 EMA],"&gt;=0")/Table3[[#This Row],[Count]]</f>
        <v>0</v>
      </c>
      <c r="T87" s="1">
        <f>COUNTIFS(Table2[Sub-Sector],Table3[[#This Row],[Sub-Sector]],Table2[% Price above 200 EMA],"&gt;=0")/Table3[[#This Row],[Count]]</f>
        <v>0.33333333333333331</v>
      </c>
      <c r="U87" s="1">
        <f>COUNTIFS(Table2[Sub-Sector],Table3[[#This Row],[Sub-Sector]],Table2[Rate of Change - Zone],"Positive")/Table3[[#This Row],[Count]]</f>
        <v>0.33333333333333331</v>
      </c>
      <c r="V87" s="1">
        <f>COUNTIFS(Table2[Sub-Sector],Table3[[#This Row],[Sub-Sector]],Table2[Sharpe Ratio],"&gt;=0.10")/Table3[[#This Row],[Count]]</f>
        <v>0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523.5</v>
      </c>
      <c r="X87">
        <f>_xlfn.RANK.AVG(Table3[[#This Row],[Score]],Table3[Score],1)</f>
        <v>94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282.5</v>
      </c>
      <c r="Z87">
        <f>_xlfn.RANK.AVG(Table3[[#This Row],[Score 2 ]],Table3[[Score 2 ]],1)</f>
        <v>86</v>
      </c>
    </row>
    <row r="88" spans="1:26" x14ac:dyDescent="0.3">
      <c r="A88" t="s">
        <v>202</v>
      </c>
      <c r="B88">
        <f>COUNTIFS(Table2[Sub-Sector],Table3[[#This Row],[Sub-Sector]])</f>
        <v>2</v>
      </c>
      <c r="C88" s="1">
        <f>COUNTIFS(Table2[Sub-Sector],Table3[[#This Row],[Sub-Sector]],Table2[Uptrend],"Uptrend")/Table3[[#This Row],[Count]]</f>
        <v>0.5</v>
      </c>
      <c r="D88" s="1">
        <f>COUNTIFS(Table2[Sub-Sector],Table3[[#This Row],[Sub-Sector]],Table2[1W Return vs Nifty],"&gt;=5")/Table3[[#This Row],[Count]]</f>
        <v>0</v>
      </c>
      <c r="E88" s="1">
        <f>COUNTIFS(Table2[Sub-Sector],Table3[[#This Row],[Sub-Sector]],Table2[1M Return vs Nifty],"&gt;=5")/Table3[[#This Row],[Count]]</f>
        <v>0</v>
      </c>
      <c r="F88" s="1">
        <f>COUNTIFS(Table2[Sub-Sector],Table3[[#This Row],[Sub-Sector]],Table2[6M Return vs Nifty],"&gt;=10")/Table3[[#This Row],[Count]]</f>
        <v>0.5</v>
      </c>
      <c r="G88" s="1">
        <f>COUNTIFS(Table2[Sub-Sector],Table3[[#This Row],[Sub-Sector]],Table2[1Y Return vs Nifty],"&gt;=10")/Table3[[#This Row],[Count]]</f>
        <v>0</v>
      </c>
      <c r="H88" s="1">
        <f>COUNTIFS(Table2[Sub-Sector],Table3[[#This Row],[Sub-Sector]],Table2[RSI Exponential â€“ 14D],"&gt;=50")/Table3[[#This Row],[Count]]</f>
        <v>0</v>
      </c>
      <c r="I88" s="1">
        <f>COUNTIFS(Table2[Sub-Sector],Table3[[#This Row],[Sub-Sector]],Table2[Relative Volume],"&gt;=1")/Table3[[#This Row],[Count]]</f>
        <v>0.5</v>
      </c>
      <c r="J88" s="1">
        <f>COUNTIFS(Table2[Sub-Sector],Table3[[#This Row],[Sub-Sector]],Table2[% Away From Day Low],"&gt;=0.05")/Table3[[#This Row],[Count]]</f>
        <v>0</v>
      </c>
      <c r="K88" s="1">
        <f>COUNTIFS(Table2[Sub-Sector],Table3[[#This Row],[Sub-Sector]],Table2[% Away From Day High],"&lt;=0.05")/Table3[[#This Row],[Count]]</f>
        <v>1</v>
      </c>
      <c r="L88" s="1">
        <f>COUNTIFS(Table2[Sub-Sector],Table3[[#This Row],[Sub-Sector]],Table2[% Away From Current Week Low],"&gt;=0.05")/Table3[[#This Row],[Count]]</f>
        <v>0</v>
      </c>
      <c r="M88" s="1">
        <f>COUNTIFS(Table2[Sub-Sector],Table3[[#This Row],[Sub-Sector]],Table2[% Away From Current Week High],"&lt;=0.05")/Table3[[#This Row],[Count]]</f>
        <v>1</v>
      </c>
      <c r="N88" s="1">
        <f>COUNTIFS(Table2[Sub-Sector],Table3[[#This Row],[Sub-Sector]],Table2[% Away From Current Month Low],"&gt;=0.05")/Table3[[#This Row],[Count]]</f>
        <v>0</v>
      </c>
      <c r="O88" s="1">
        <f>COUNTIFS(Table2[Sub-Sector],Table3[[#This Row],[Sub-Sector]],Table2[% Away From Current Month High],"&lt;=0.05")/Table3[[#This Row],[Count]]</f>
        <v>0</v>
      </c>
      <c r="P88" s="1">
        <f>COUNTIFS(Table2[Sub-Sector],Table3[[#This Row],[Sub-Sector]],Table2[% Away From 52W High],"&lt;=10")/Table3[[#This Row],[Count]]</f>
        <v>0.5</v>
      </c>
      <c r="Q88" s="1">
        <f>COUNTIFS(Table2[Sub-Sector],Table3[[#This Row],[Sub-Sector]],Table2[% Away From 52W Low],"&gt;=10")/Table3[[#This Row],[Count]]</f>
        <v>1</v>
      </c>
      <c r="R88" s="1">
        <f>COUNTIFS(Table2[Sub-Sector],Table3[[#This Row],[Sub-Sector]],Table2[% Price above 20 EMA],"&gt;=0")/Table3[[#This Row],[Count]]</f>
        <v>0</v>
      </c>
      <c r="S88" s="1">
        <f>COUNTIFS(Table2[Sub-Sector],Table3[[#This Row],[Sub-Sector]],Table2[% Price above 50 EMA],"&gt;=0")/Table3[[#This Row],[Count]]</f>
        <v>0</v>
      </c>
      <c r="T88" s="1">
        <f>COUNTIFS(Table2[Sub-Sector],Table3[[#This Row],[Sub-Sector]],Table2[% Price above 200 EMA],"&gt;=0")/Table3[[#This Row],[Count]]</f>
        <v>1</v>
      </c>
      <c r="U88" s="1">
        <f>COUNTIFS(Table2[Sub-Sector],Table3[[#This Row],[Sub-Sector]],Table2[Rate of Change - Zone],"Positive")/Table3[[#This Row],[Count]]</f>
        <v>0</v>
      </c>
      <c r="V88" s="1">
        <f>COUNTIFS(Table2[Sub-Sector],Table3[[#This Row],[Sub-Sector]],Table2[Sharpe Ratio],"&gt;=0.10")/Table3[[#This Row],[Count]]</f>
        <v>0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509.5</v>
      </c>
      <c r="X88">
        <f>_xlfn.RANK.AVG(Table3[[#This Row],[Score]],Table3[Score],1)</f>
        <v>90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285</v>
      </c>
      <c r="Z88">
        <f>_xlfn.RANK.AVG(Table3[[#This Row],[Score 2 ]],Table3[[Score 2 ]],1)</f>
        <v>87</v>
      </c>
    </row>
    <row r="89" spans="1:26" x14ac:dyDescent="0.3">
      <c r="A89" t="s">
        <v>233</v>
      </c>
      <c r="B89">
        <f>COUNTIFS(Table2[Sub-Sector],Table3[[#This Row],[Sub-Sector]])</f>
        <v>5</v>
      </c>
      <c r="C89" s="1">
        <f>COUNTIFS(Table2[Sub-Sector],Table3[[#This Row],[Sub-Sector]],Table2[Uptrend],"Uptrend")/Table3[[#This Row],[Count]]</f>
        <v>0.8</v>
      </c>
      <c r="D89" s="1">
        <f>COUNTIFS(Table2[Sub-Sector],Table3[[#This Row],[Sub-Sector]],Table2[1W Return vs Nifty],"&gt;=5")/Table3[[#This Row],[Count]]</f>
        <v>0</v>
      </c>
      <c r="E89" s="1">
        <f>COUNTIFS(Table2[Sub-Sector],Table3[[#This Row],[Sub-Sector]],Table2[1M Return vs Nifty],"&gt;=5")/Table3[[#This Row],[Count]]</f>
        <v>0</v>
      </c>
      <c r="F89" s="1">
        <f>COUNTIFS(Table2[Sub-Sector],Table3[[#This Row],[Sub-Sector]],Table2[6M Return vs Nifty],"&gt;=10")/Table3[[#This Row],[Count]]</f>
        <v>0.4</v>
      </c>
      <c r="G89" s="1">
        <f>COUNTIFS(Table2[Sub-Sector],Table3[[#This Row],[Sub-Sector]],Table2[1Y Return vs Nifty],"&gt;=10")/Table3[[#This Row],[Count]]</f>
        <v>0.6</v>
      </c>
      <c r="H89" s="1">
        <f>COUNTIFS(Table2[Sub-Sector],Table3[[#This Row],[Sub-Sector]],Table2[RSI Exponential â€“ 14D],"&gt;=50")/Table3[[#This Row],[Count]]</f>
        <v>0</v>
      </c>
      <c r="I89" s="1">
        <f>COUNTIFS(Table2[Sub-Sector],Table3[[#This Row],[Sub-Sector]],Table2[Relative Volume],"&gt;=1")/Table3[[#This Row],[Count]]</f>
        <v>0.2</v>
      </c>
      <c r="J89" s="1">
        <f>COUNTIFS(Table2[Sub-Sector],Table3[[#This Row],[Sub-Sector]],Table2[% Away From Day Low],"&gt;=0.05")/Table3[[#This Row],[Count]]</f>
        <v>0.2</v>
      </c>
      <c r="K89" s="1">
        <f>COUNTIFS(Table2[Sub-Sector],Table3[[#This Row],[Sub-Sector]],Table2[% Away From Day High],"&lt;=0.05")/Table3[[#This Row],[Count]]</f>
        <v>1</v>
      </c>
      <c r="L89" s="1">
        <f>COUNTIFS(Table2[Sub-Sector],Table3[[#This Row],[Sub-Sector]],Table2[% Away From Current Week Low],"&gt;=0.05")/Table3[[#This Row],[Count]]</f>
        <v>0.2</v>
      </c>
      <c r="M89" s="1">
        <f>COUNTIFS(Table2[Sub-Sector],Table3[[#This Row],[Sub-Sector]],Table2[% Away From Current Week High],"&lt;=0.05")/Table3[[#This Row],[Count]]</f>
        <v>1</v>
      </c>
      <c r="N89" s="1">
        <f>COUNTIFS(Table2[Sub-Sector],Table3[[#This Row],[Sub-Sector]],Table2[% Away From Current Month Low],"&gt;=0.05")/Table3[[#This Row],[Count]]</f>
        <v>0.2</v>
      </c>
      <c r="O89" s="1">
        <f>COUNTIFS(Table2[Sub-Sector],Table3[[#This Row],[Sub-Sector]],Table2[% Away From Current Month High],"&lt;=0.05")/Table3[[#This Row],[Count]]</f>
        <v>0.6</v>
      </c>
      <c r="P89" s="1">
        <f>COUNTIFS(Table2[Sub-Sector],Table3[[#This Row],[Sub-Sector]],Table2[% Away From 52W High],"&lt;=10")/Table3[[#This Row],[Count]]</f>
        <v>0.6</v>
      </c>
      <c r="Q89" s="1">
        <f>COUNTIFS(Table2[Sub-Sector],Table3[[#This Row],[Sub-Sector]],Table2[% Away From 52W Low],"&gt;=10")/Table3[[#This Row],[Count]]</f>
        <v>0.8</v>
      </c>
      <c r="R89" s="1">
        <f>COUNTIFS(Table2[Sub-Sector],Table3[[#This Row],[Sub-Sector]],Table2[% Price above 20 EMA],"&gt;=0")/Table3[[#This Row],[Count]]</f>
        <v>0.4</v>
      </c>
      <c r="S89" s="1">
        <f>COUNTIFS(Table2[Sub-Sector],Table3[[#This Row],[Sub-Sector]],Table2[% Price above 50 EMA],"&gt;=0")/Table3[[#This Row],[Count]]</f>
        <v>0.8</v>
      </c>
      <c r="T89" s="1">
        <f>COUNTIFS(Table2[Sub-Sector],Table3[[#This Row],[Sub-Sector]],Table2[% Price above 200 EMA],"&gt;=0")/Table3[[#This Row],[Count]]</f>
        <v>0.8</v>
      </c>
      <c r="U89" s="1">
        <f>COUNTIFS(Table2[Sub-Sector],Table3[[#This Row],[Sub-Sector]],Table2[Rate of Change - Zone],"Positive")/Table3[[#This Row],[Count]]</f>
        <v>0</v>
      </c>
      <c r="V89" s="1">
        <f>COUNTIFS(Table2[Sub-Sector],Table3[[#This Row],[Sub-Sector]],Table2[Sharpe Ratio],"&gt;=0.10")/Table3[[#This Row],[Count]]</f>
        <v>0.2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483</v>
      </c>
      <c r="X89">
        <f>_xlfn.RANK.AVG(Table3[[#This Row],[Score]],Table3[Score],1)</f>
        <v>79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296.5</v>
      </c>
      <c r="Z89">
        <f>_xlfn.RANK.AVG(Table3[[#This Row],[Score 2 ]],Table3[[Score 2 ]],1)</f>
        <v>88</v>
      </c>
    </row>
    <row r="90" spans="1:26" x14ac:dyDescent="0.3">
      <c r="A90" t="s">
        <v>54</v>
      </c>
      <c r="B90">
        <f>COUNTIFS(Table2[Sub-Sector],Table3[[#This Row],[Sub-Sector]])</f>
        <v>17</v>
      </c>
      <c r="C90" s="1">
        <f>COUNTIFS(Table2[Sub-Sector],Table3[[#This Row],[Sub-Sector]],Table2[Uptrend],"Uptrend")/Table3[[#This Row],[Count]]</f>
        <v>0.58823529411764708</v>
      </c>
      <c r="D90" s="1">
        <f>COUNTIFS(Table2[Sub-Sector],Table3[[#This Row],[Sub-Sector]],Table2[1W Return vs Nifty],"&gt;=5")/Table3[[#This Row],[Count]]</f>
        <v>5.8823529411764705E-2</v>
      </c>
      <c r="E90" s="1">
        <f>COUNTIFS(Table2[Sub-Sector],Table3[[#This Row],[Sub-Sector]],Table2[1M Return vs Nifty],"&gt;=5")/Table3[[#This Row],[Count]]</f>
        <v>5.8823529411764705E-2</v>
      </c>
      <c r="F90" s="1">
        <f>COUNTIFS(Table2[Sub-Sector],Table3[[#This Row],[Sub-Sector]],Table2[6M Return vs Nifty],"&gt;=10")/Table3[[#This Row],[Count]]</f>
        <v>0.11764705882352941</v>
      </c>
      <c r="G90" s="1">
        <f>COUNTIFS(Table2[Sub-Sector],Table3[[#This Row],[Sub-Sector]],Table2[1Y Return vs Nifty],"&gt;=10")/Table3[[#This Row],[Count]]</f>
        <v>0.29411764705882354</v>
      </c>
      <c r="H90" s="1">
        <f>COUNTIFS(Table2[Sub-Sector],Table3[[#This Row],[Sub-Sector]],Table2[RSI Exponential â€“ 14D],"&gt;=50")/Table3[[#This Row],[Count]]</f>
        <v>0.11764705882352941</v>
      </c>
      <c r="I90" s="1">
        <f>COUNTIFS(Table2[Sub-Sector],Table3[[#This Row],[Sub-Sector]],Table2[Relative Volume],"&gt;=1")/Table3[[#This Row],[Count]]</f>
        <v>0.41176470588235292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1</v>
      </c>
      <c r="L90" s="1">
        <f>COUNTIFS(Table2[Sub-Sector],Table3[[#This Row],[Sub-Sector]],Table2[% Away From Current Week Low],"&gt;=0.05")/Table3[[#This Row],[Count]]</f>
        <v>0</v>
      </c>
      <c r="M90" s="1">
        <f>COUNTIFS(Table2[Sub-Sector],Table3[[#This Row],[Sub-Sector]],Table2[% Away From Current Week High],"&lt;=0.05")/Table3[[#This Row],[Count]]</f>
        <v>0.76470588235294112</v>
      </c>
      <c r="N90" s="1">
        <f>COUNTIFS(Table2[Sub-Sector],Table3[[#This Row],[Sub-Sector]],Table2[% Away From Current Month Low],"&gt;=0.05")/Table3[[#This Row],[Count]]</f>
        <v>5.8823529411764705E-2</v>
      </c>
      <c r="O90" s="1">
        <f>COUNTIFS(Table2[Sub-Sector],Table3[[#This Row],[Sub-Sector]],Table2[% Away From Current Month High],"&lt;=0.05")/Table3[[#This Row],[Count]]</f>
        <v>0.29411764705882354</v>
      </c>
      <c r="P90" s="1">
        <f>COUNTIFS(Table2[Sub-Sector],Table3[[#This Row],[Sub-Sector]],Table2[% Away From 52W High],"&lt;=10")/Table3[[#This Row],[Count]]</f>
        <v>0.23529411764705882</v>
      </c>
      <c r="Q90" s="1">
        <f>COUNTIFS(Table2[Sub-Sector],Table3[[#This Row],[Sub-Sector]],Table2[% Away From 52W Low],"&gt;=10")/Table3[[#This Row],[Count]]</f>
        <v>0.82352941176470584</v>
      </c>
      <c r="R90" s="1">
        <f>COUNTIFS(Table2[Sub-Sector],Table3[[#This Row],[Sub-Sector]],Table2[% Price above 20 EMA],"&gt;=0")/Table3[[#This Row],[Count]]</f>
        <v>0.17647058823529413</v>
      </c>
      <c r="S90" s="1">
        <f>COUNTIFS(Table2[Sub-Sector],Table3[[#This Row],[Sub-Sector]],Table2[% Price above 50 EMA],"&gt;=0")/Table3[[#This Row],[Count]]</f>
        <v>0.35294117647058826</v>
      </c>
      <c r="T90" s="1">
        <f>COUNTIFS(Table2[Sub-Sector],Table3[[#This Row],[Sub-Sector]],Table2[% Price above 200 EMA],"&gt;=0")/Table3[[#This Row],[Count]]</f>
        <v>0.52941176470588236</v>
      </c>
      <c r="U90" s="1">
        <f>COUNTIFS(Table2[Sub-Sector],Table3[[#This Row],[Sub-Sector]],Table2[Rate of Change - Zone],"Positive")/Table3[[#This Row],[Count]]</f>
        <v>0.11764705882352941</v>
      </c>
      <c r="V90" s="1">
        <f>COUNTIFS(Table2[Sub-Sector],Table3[[#This Row],[Sub-Sector]],Table2[Sharpe Ratio],"&gt;=0.10")/Table3[[#This Row],[Count]]</f>
        <v>0.11764705882352941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420</v>
      </c>
      <c r="X90">
        <f>_xlfn.RANK.AVG(Table3[[#This Row],[Score]],Table3[Score],1)</f>
        <v>57.5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298.5</v>
      </c>
      <c r="Z90">
        <f>_xlfn.RANK.AVG(Table3[[#This Row],[Score 2 ]],Table3[[Score 2 ]],1)</f>
        <v>89</v>
      </c>
    </row>
    <row r="91" spans="1:26" x14ac:dyDescent="0.3">
      <c r="A91" t="s">
        <v>292</v>
      </c>
      <c r="B91">
        <f>COUNTIFS(Table2[Sub-Sector],Table3[[#This Row],[Sub-Sector]])</f>
        <v>6</v>
      </c>
      <c r="C91" s="1">
        <f>COUNTIFS(Table2[Sub-Sector],Table3[[#This Row],[Sub-Sector]],Table2[Uptrend],"Uptrend")/Table3[[#This Row],[Count]]</f>
        <v>0.5</v>
      </c>
      <c r="D91" s="1">
        <f>COUNTIFS(Table2[Sub-Sector],Table3[[#This Row],[Sub-Sector]],Table2[1W Return vs Nifty],"&gt;=5")/Table3[[#This Row],[Count]]</f>
        <v>0.16666666666666666</v>
      </c>
      <c r="E91" s="1">
        <f>COUNTIFS(Table2[Sub-Sector],Table3[[#This Row],[Sub-Sector]],Table2[1M Return vs Nifty],"&gt;=5")/Table3[[#This Row],[Count]]</f>
        <v>0</v>
      </c>
      <c r="F91" s="1">
        <f>COUNTIFS(Table2[Sub-Sector],Table3[[#This Row],[Sub-Sector]],Table2[6M Return vs Nifty],"&gt;=10")/Table3[[#This Row],[Count]]</f>
        <v>0</v>
      </c>
      <c r="G91" s="1">
        <f>COUNTIFS(Table2[Sub-Sector],Table3[[#This Row],[Sub-Sector]],Table2[1Y Return vs Nifty],"&gt;=10")/Table3[[#This Row],[Count]]</f>
        <v>0.5</v>
      </c>
      <c r="H91" s="1">
        <f>COUNTIFS(Table2[Sub-Sector],Table3[[#This Row],[Sub-Sector]],Table2[RSI Exponential â€“ 14D],"&gt;=50")/Table3[[#This Row],[Count]]</f>
        <v>0.16666666666666666</v>
      </c>
      <c r="I91" s="1">
        <f>COUNTIFS(Table2[Sub-Sector],Table3[[#This Row],[Sub-Sector]],Table2[Relative Volume],"&gt;=1")/Table3[[#This Row],[Count]]</f>
        <v>0.16666666666666666</v>
      </c>
      <c r="J91" s="1">
        <f>COUNTIFS(Table2[Sub-Sector],Table3[[#This Row],[Sub-Sector]],Table2[% Away From Day Low],"&gt;=0.05")/Table3[[#This Row],[Count]]</f>
        <v>0.5</v>
      </c>
      <c r="K91" s="1">
        <f>COUNTIFS(Table2[Sub-Sector],Table3[[#This Row],[Sub-Sector]],Table2[% Away From Day High],"&lt;=0.05")/Table3[[#This Row],[Count]]</f>
        <v>1</v>
      </c>
      <c r="L91" s="1">
        <f>COUNTIFS(Table2[Sub-Sector],Table3[[#This Row],[Sub-Sector]],Table2[% Away From Current Week Low],"&gt;=0.05")/Table3[[#This Row],[Count]]</f>
        <v>0.5</v>
      </c>
      <c r="M91" s="1">
        <f>COUNTIFS(Table2[Sub-Sector],Table3[[#This Row],[Sub-Sector]],Table2[% Away From Current Week High],"&lt;=0.05")/Table3[[#This Row],[Count]]</f>
        <v>1</v>
      </c>
      <c r="N91" s="1">
        <f>COUNTIFS(Table2[Sub-Sector],Table3[[#This Row],[Sub-Sector]],Table2[% Away From Current Month Low],"&gt;=0.05")/Table3[[#This Row],[Count]]</f>
        <v>0.66666666666666663</v>
      </c>
      <c r="O91" s="1">
        <f>COUNTIFS(Table2[Sub-Sector],Table3[[#This Row],[Sub-Sector]],Table2[% Away From Current Month High],"&lt;=0.05")/Table3[[#This Row],[Count]]</f>
        <v>0.83333333333333337</v>
      </c>
      <c r="P91" s="1">
        <f>COUNTIFS(Table2[Sub-Sector],Table3[[#This Row],[Sub-Sector]],Table2[% Away From 52W High],"&lt;=10")/Table3[[#This Row],[Count]]</f>
        <v>0.33333333333333331</v>
      </c>
      <c r="Q91" s="1">
        <f>COUNTIFS(Table2[Sub-Sector],Table3[[#This Row],[Sub-Sector]],Table2[% Away From 52W Low],"&gt;=10")/Table3[[#This Row],[Count]]</f>
        <v>1</v>
      </c>
      <c r="R91" s="1">
        <f>COUNTIFS(Table2[Sub-Sector],Table3[[#This Row],[Sub-Sector]],Table2[% Price above 20 EMA],"&gt;=0")/Table3[[#This Row],[Count]]</f>
        <v>0.5</v>
      </c>
      <c r="S91" s="1">
        <f>COUNTIFS(Table2[Sub-Sector],Table3[[#This Row],[Sub-Sector]],Table2[% Price above 50 EMA],"&gt;=0")/Table3[[#This Row],[Count]]</f>
        <v>0.5</v>
      </c>
      <c r="T91" s="1">
        <f>COUNTIFS(Table2[Sub-Sector],Table3[[#This Row],[Sub-Sector]],Table2[% Price above 200 EMA],"&gt;=0")/Table3[[#This Row],[Count]]</f>
        <v>0.66666666666666663</v>
      </c>
      <c r="U91" s="1">
        <f>COUNTIFS(Table2[Sub-Sector],Table3[[#This Row],[Sub-Sector]],Table2[Rate of Change - Zone],"Positive")/Table3[[#This Row],[Count]]</f>
        <v>0.33333333333333331</v>
      </c>
      <c r="V91" s="1">
        <f>COUNTIFS(Table2[Sub-Sector],Table3[[#This Row],[Sub-Sector]],Table2[Sharpe Ratio],"&gt;=0.10")/Table3[[#This Row],[Count]]</f>
        <v>0.5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461</v>
      </c>
      <c r="X91">
        <f>_xlfn.RANK.AVG(Table3[[#This Row],[Score]],Table3[Score],1)</f>
        <v>73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299.5</v>
      </c>
      <c r="Z91">
        <f>_xlfn.RANK.AVG(Table3[[#This Row],[Score 2 ]],Table3[[Score 2 ]],1)</f>
        <v>90</v>
      </c>
    </row>
    <row r="92" spans="1:26" x14ac:dyDescent="0.3">
      <c r="A92" t="s">
        <v>72</v>
      </c>
      <c r="B92">
        <f>COUNTIFS(Table2[Sub-Sector],Table3[[#This Row],[Sub-Sector]])</f>
        <v>3</v>
      </c>
      <c r="C92" s="1">
        <f>COUNTIFS(Table2[Sub-Sector],Table3[[#This Row],[Sub-Sector]],Table2[Uptrend],"Uptrend")/Table3[[#This Row],[Count]]</f>
        <v>0.33333333333333331</v>
      </c>
      <c r="D92" s="1">
        <f>COUNTIFS(Table2[Sub-Sector],Table3[[#This Row],[Sub-Sector]],Table2[1W Return vs Nifty],"&gt;=5")/Table3[[#This Row],[Count]]</f>
        <v>0</v>
      </c>
      <c r="E92" s="1">
        <f>COUNTIFS(Table2[Sub-Sector],Table3[[#This Row],[Sub-Sector]],Table2[1M Return vs Nifty],"&gt;=5")/Table3[[#This Row],[Count]]</f>
        <v>0</v>
      </c>
      <c r="F92" s="1">
        <f>COUNTIFS(Table2[Sub-Sector],Table3[[#This Row],[Sub-Sector]],Table2[6M Return vs Nifty],"&gt;=10")/Table3[[#This Row],[Count]]</f>
        <v>0</v>
      </c>
      <c r="G92" s="1">
        <f>COUNTIFS(Table2[Sub-Sector],Table3[[#This Row],[Sub-Sector]],Table2[1Y Return vs Nifty],"&gt;=10")/Table3[[#This Row],[Count]]</f>
        <v>0.66666666666666663</v>
      </c>
      <c r="H92" s="1">
        <f>COUNTIFS(Table2[Sub-Sector],Table3[[#This Row],[Sub-Sector]],Table2[RSI Exponential â€“ 14D],"&gt;=50")/Table3[[#This Row],[Count]]</f>
        <v>0.33333333333333331</v>
      </c>
      <c r="I92" s="1">
        <f>COUNTIFS(Table2[Sub-Sector],Table3[[#This Row],[Sub-Sector]],Table2[Relative Volume],"&gt;=1")/Table3[[#This Row],[Count]]</f>
        <v>0</v>
      </c>
      <c r="J92" s="1">
        <f>COUNTIFS(Table2[Sub-Sector],Table3[[#This Row],[Sub-Sector]],Table2[% Away From Day Low],"&gt;=0.05")/Table3[[#This Row],[Count]]</f>
        <v>0.66666666666666663</v>
      </c>
      <c r="K92" s="1">
        <f>COUNTIFS(Table2[Sub-Sector],Table3[[#This Row],[Sub-Sector]],Table2[% Away From Day High],"&lt;=0.05")/Table3[[#This Row],[Count]]</f>
        <v>1</v>
      </c>
      <c r="L92" s="1">
        <f>COUNTIFS(Table2[Sub-Sector],Table3[[#This Row],[Sub-Sector]],Table2[% Away From Current Week Low],"&gt;=0.05")/Table3[[#This Row],[Count]]</f>
        <v>1</v>
      </c>
      <c r="M92" s="1">
        <f>COUNTIFS(Table2[Sub-Sector],Table3[[#This Row],[Sub-Sector]],Table2[% Away From Current Week High],"&lt;=0.05")/Table3[[#This Row],[Count]]</f>
        <v>1</v>
      </c>
      <c r="N92" s="1">
        <f>COUNTIFS(Table2[Sub-Sector],Table3[[#This Row],[Sub-Sector]],Table2[% Away From Current Month Low],"&gt;=0.05")/Table3[[#This Row],[Count]]</f>
        <v>1</v>
      </c>
      <c r="O92" s="1">
        <f>COUNTIFS(Table2[Sub-Sector],Table3[[#This Row],[Sub-Sector]],Table2[% Away From Current Month High],"&lt;=0.05")/Table3[[#This Row],[Count]]</f>
        <v>0.33333333333333331</v>
      </c>
      <c r="P92" s="1">
        <f>COUNTIFS(Table2[Sub-Sector],Table3[[#This Row],[Sub-Sector]],Table2[% Away From 52W High],"&lt;=10")/Table3[[#This Row],[Count]]</f>
        <v>0</v>
      </c>
      <c r="Q92" s="1">
        <f>COUNTIFS(Table2[Sub-Sector],Table3[[#This Row],[Sub-Sector]],Table2[% Away From 52W Low],"&gt;=10")/Table3[[#This Row],[Count]]</f>
        <v>1</v>
      </c>
      <c r="R92" s="1">
        <f>COUNTIFS(Table2[Sub-Sector],Table3[[#This Row],[Sub-Sector]],Table2[% Price above 20 EMA],"&gt;=0")/Table3[[#This Row],[Count]]</f>
        <v>0.33333333333333331</v>
      </c>
      <c r="S92" s="1">
        <f>COUNTIFS(Table2[Sub-Sector],Table3[[#This Row],[Sub-Sector]],Table2[% Price above 50 EMA],"&gt;=0")/Table3[[#This Row],[Count]]</f>
        <v>0.33333333333333331</v>
      </c>
      <c r="T92" s="1">
        <f>COUNTIFS(Table2[Sub-Sector],Table3[[#This Row],[Sub-Sector]],Table2[% Price above 200 EMA],"&gt;=0")/Table3[[#This Row],[Count]]</f>
        <v>0.66666666666666663</v>
      </c>
      <c r="U92" s="1">
        <f>COUNTIFS(Table2[Sub-Sector],Table3[[#This Row],[Sub-Sector]],Table2[Rate of Change - Zone],"Positive")/Table3[[#This Row],[Count]]</f>
        <v>0.33333333333333331</v>
      </c>
      <c r="V92" s="1">
        <f>COUNTIFS(Table2[Sub-Sector],Table3[[#This Row],[Sub-Sector]],Table2[Sharpe Ratio],"&gt;=0.10")/Table3[[#This Row],[Count]]</f>
        <v>0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541</v>
      </c>
      <c r="X92">
        <f>_xlfn.RANK.AVG(Table3[[#This Row],[Score]],Table3[Score],1)</f>
        <v>99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300</v>
      </c>
      <c r="Z92">
        <f>_xlfn.RANK.AVG(Table3[[#This Row],[Score 2 ]],Table3[[Score 2 ]],1)</f>
        <v>91</v>
      </c>
    </row>
    <row r="93" spans="1:26" x14ac:dyDescent="0.3">
      <c r="A93" t="s">
        <v>846</v>
      </c>
      <c r="B93">
        <f>COUNTIFS(Table2[Sub-Sector],Table3[[#This Row],[Sub-Sector]])</f>
        <v>2</v>
      </c>
      <c r="C93" s="1">
        <f>COUNTIFS(Table2[Sub-Sector],Table3[[#This Row],[Sub-Sector]],Table2[Uptrend],"Uptrend")/Table3[[#This Row],[Count]]</f>
        <v>0</v>
      </c>
      <c r="D93" s="1">
        <f>COUNTIFS(Table2[Sub-Sector],Table3[[#This Row],[Sub-Sector]],Table2[1W Return vs Nifty],"&gt;=5")/Table3[[#This Row],[Count]]</f>
        <v>0</v>
      </c>
      <c r="E93" s="1">
        <f>COUNTIFS(Table2[Sub-Sector],Table3[[#This Row],[Sub-Sector]],Table2[1M Return vs Nifty],"&gt;=5")/Table3[[#This Row],[Count]]</f>
        <v>0</v>
      </c>
      <c r="F93" s="1">
        <f>COUNTIFS(Table2[Sub-Sector],Table3[[#This Row],[Sub-Sector]],Table2[6M Return vs Nifty],"&gt;=10")/Table3[[#This Row],[Count]]</f>
        <v>0</v>
      </c>
      <c r="G93" s="1">
        <f>COUNTIFS(Table2[Sub-Sector],Table3[[#This Row],[Sub-Sector]],Table2[1Y Return vs Nifty],"&gt;=10")/Table3[[#This Row],[Count]]</f>
        <v>0.5</v>
      </c>
      <c r="H93" s="1">
        <f>COUNTIFS(Table2[Sub-Sector],Table3[[#This Row],[Sub-Sector]],Table2[RSI Exponential â€“ 14D],"&gt;=50")/Table3[[#This Row],[Count]]</f>
        <v>0</v>
      </c>
      <c r="I93" s="1">
        <f>COUNTIFS(Table2[Sub-Sector],Table3[[#This Row],[Sub-Sector]],Table2[Relative Volume],"&gt;=1")/Table3[[#This Row],[Count]]</f>
        <v>0.5</v>
      </c>
      <c r="J93" s="1">
        <f>COUNTIFS(Table2[Sub-Sector],Table3[[#This Row],[Sub-Sector]],Table2[% Away From Day Low],"&gt;=0.05")/Table3[[#This Row],[Count]]</f>
        <v>0.5</v>
      </c>
      <c r="K93" s="1">
        <f>COUNTIFS(Table2[Sub-Sector],Table3[[#This Row],[Sub-Sector]],Table2[% Away From Day High],"&lt;=0.05")/Table3[[#This Row],[Count]]</f>
        <v>1</v>
      </c>
      <c r="L93" s="1">
        <f>COUNTIFS(Table2[Sub-Sector],Table3[[#This Row],[Sub-Sector]],Table2[% Away From Current Week Low],"&gt;=0.05")/Table3[[#This Row],[Count]]</f>
        <v>0.5</v>
      </c>
      <c r="M93" s="1">
        <f>COUNTIFS(Table2[Sub-Sector],Table3[[#This Row],[Sub-Sector]],Table2[% Away From Current Week High],"&lt;=0.05")/Table3[[#This Row],[Count]]</f>
        <v>1</v>
      </c>
      <c r="N93" s="1">
        <f>COUNTIFS(Table2[Sub-Sector],Table3[[#This Row],[Sub-Sector]],Table2[% Away From Current Month Low],"&gt;=0.05")/Table3[[#This Row],[Count]]</f>
        <v>0.5</v>
      </c>
      <c r="O93" s="1">
        <f>COUNTIFS(Table2[Sub-Sector],Table3[[#This Row],[Sub-Sector]],Table2[% Away From Current Month High],"&lt;=0.05")/Table3[[#This Row],[Count]]</f>
        <v>0</v>
      </c>
      <c r="P93" s="1">
        <f>COUNTIFS(Table2[Sub-Sector],Table3[[#This Row],[Sub-Sector]],Table2[% Away From 52W High],"&lt;=10")/Table3[[#This Row],[Count]]</f>
        <v>0</v>
      </c>
      <c r="Q93" s="1">
        <f>COUNTIFS(Table2[Sub-Sector],Table3[[#This Row],[Sub-Sector]],Table2[% Away From 52W Low],"&gt;=10")/Table3[[#This Row],[Count]]</f>
        <v>0.5</v>
      </c>
      <c r="R93" s="1">
        <f>COUNTIFS(Table2[Sub-Sector],Table3[[#This Row],[Sub-Sector]],Table2[% Price above 20 EMA],"&gt;=0")/Table3[[#This Row],[Count]]</f>
        <v>0</v>
      </c>
      <c r="S93" s="1">
        <f>COUNTIFS(Table2[Sub-Sector],Table3[[#This Row],[Sub-Sector]],Table2[% Price above 50 EMA],"&gt;=0")/Table3[[#This Row],[Count]]</f>
        <v>0</v>
      </c>
      <c r="T93" s="1">
        <f>COUNTIFS(Table2[Sub-Sector],Table3[[#This Row],[Sub-Sector]],Table2[% Price above 200 EMA],"&gt;=0")/Table3[[#This Row],[Count]]</f>
        <v>0</v>
      </c>
      <c r="U93" s="1">
        <f>COUNTIFS(Table2[Sub-Sector],Table3[[#This Row],[Sub-Sector]],Table2[Rate of Change - Zone],"Positive")/Table3[[#This Row],[Count]]</f>
        <v>0</v>
      </c>
      <c r="V93" s="1">
        <f>COUNTIFS(Table2[Sub-Sector],Table3[[#This Row],[Sub-Sector]],Table2[Sharpe Ratio],"&gt;=0.10")/Table3[[#This Row],[Count]]</f>
        <v>0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569</v>
      </c>
      <c r="X93">
        <f>_xlfn.RANK.AVG(Table3[[#This Row],[Score]],Table3[Score],1)</f>
        <v>101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302</v>
      </c>
      <c r="Z93">
        <f>_xlfn.RANK.AVG(Table3[[#This Row],[Score 2 ]],Table3[[Score 2 ]],1)</f>
        <v>92</v>
      </c>
    </row>
    <row r="94" spans="1:26" x14ac:dyDescent="0.3">
      <c r="A94" t="s">
        <v>34</v>
      </c>
      <c r="B94">
        <f>COUNTIFS(Table2[Sub-Sector],Table3[[#This Row],[Sub-Sector]])</f>
        <v>11</v>
      </c>
      <c r="C94" s="1">
        <f>COUNTIFS(Table2[Sub-Sector],Table3[[#This Row],[Sub-Sector]],Table2[Uptrend],"Uptrend")/Table3[[#This Row],[Count]]</f>
        <v>0</v>
      </c>
      <c r="D94" s="1">
        <f>COUNTIFS(Table2[Sub-Sector],Table3[[#This Row],[Sub-Sector]],Table2[1W Return vs Nifty],"&gt;=5")/Table3[[#This Row],[Count]]</f>
        <v>0</v>
      </c>
      <c r="E94" s="1">
        <f>COUNTIFS(Table2[Sub-Sector],Table3[[#This Row],[Sub-Sector]],Table2[1M Return vs Nifty],"&gt;=5")/Table3[[#This Row],[Count]]</f>
        <v>0</v>
      </c>
      <c r="F94" s="1">
        <f>COUNTIFS(Table2[Sub-Sector],Table3[[#This Row],[Sub-Sector]],Table2[6M Return vs Nifty],"&gt;=10")/Table3[[#This Row],[Count]]</f>
        <v>0</v>
      </c>
      <c r="G94" s="1">
        <f>COUNTIFS(Table2[Sub-Sector],Table3[[#This Row],[Sub-Sector]],Table2[1Y Return vs Nifty],"&gt;=10")/Table3[[#This Row],[Count]]</f>
        <v>0.18181818181818182</v>
      </c>
      <c r="H94" s="1">
        <f>COUNTIFS(Table2[Sub-Sector],Table3[[#This Row],[Sub-Sector]],Table2[RSI Exponential â€“ 14D],"&gt;=50")/Table3[[#This Row],[Count]]</f>
        <v>0.18181818181818182</v>
      </c>
      <c r="I94" s="1">
        <f>COUNTIFS(Table2[Sub-Sector],Table3[[#This Row],[Sub-Sector]],Table2[Relative Volume],"&gt;=1")/Table3[[#This Row],[Count]]</f>
        <v>0.36363636363636365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1</v>
      </c>
      <c r="L94" s="1">
        <f>COUNTIFS(Table2[Sub-Sector],Table3[[#This Row],[Sub-Sector]],Table2[% Away From Current Week Low],"&gt;=0.05")/Table3[[#This Row],[Count]]</f>
        <v>0</v>
      </c>
      <c r="M94" s="1">
        <f>COUNTIFS(Table2[Sub-Sector],Table3[[#This Row],[Sub-Sector]],Table2[% Away From Current Week High],"&lt;=0.05")/Table3[[#This Row],[Count]]</f>
        <v>1</v>
      </c>
      <c r="N94" s="1">
        <f>COUNTIFS(Table2[Sub-Sector],Table3[[#This Row],[Sub-Sector]],Table2[% Away From Current Month Low],"&gt;=0.05")/Table3[[#This Row],[Count]]</f>
        <v>0</v>
      </c>
      <c r="O94" s="1">
        <f>COUNTIFS(Table2[Sub-Sector],Table3[[#This Row],[Sub-Sector]],Table2[% Away From Current Month High],"&lt;=0.05")/Table3[[#This Row],[Count]]</f>
        <v>0.45454545454545453</v>
      </c>
      <c r="P94" s="1">
        <f>COUNTIFS(Table2[Sub-Sector],Table3[[#This Row],[Sub-Sector]],Table2[% Away From 52W High],"&lt;=10")/Table3[[#This Row],[Count]]</f>
        <v>0</v>
      </c>
      <c r="Q94" s="1">
        <f>COUNTIFS(Table2[Sub-Sector],Table3[[#This Row],[Sub-Sector]],Table2[% Away From 52W Low],"&gt;=10")/Table3[[#This Row],[Count]]</f>
        <v>1</v>
      </c>
      <c r="R94" s="1">
        <f>COUNTIFS(Table2[Sub-Sector],Table3[[#This Row],[Sub-Sector]],Table2[% Price above 20 EMA],"&gt;=0")/Table3[[#This Row],[Count]]</f>
        <v>0.18181818181818182</v>
      </c>
      <c r="S94" s="1">
        <f>COUNTIFS(Table2[Sub-Sector],Table3[[#This Row],[Sub-Sector]],Table2[% Price above 50 EMA],"&gt;=0")/Table3[[#This Row],[Count]]</f>
        <v>9.0909090909090912E-2</v>
      </c>
      <c r="T94" s="1">
        <f>COUNTIFS(Table2[Sub-Sector],Table3[[#This Row],[Sub-Sector]],Table2[% Price above 200 EMA],"&gt;=0")/Table3[[#This Row],[Count]]</f>
        <v>0.27272727272727271</v>
      </c>
      <c r="U94" s="1">
        <f>COUNTIFS(Table2[Sub-Sector],Table3[[#This Row],[Sub-Sector]],Table2[Rate of Change - Zone],"Positive")/Table3[[#This Row],[Count]]</f>
        <v>0.27272727272727271</v>
      </c>
      <c r="V94" s="1">
        <f>COUNTIFS(Table2[Sub-Sector],Table3[[#This Row],[Sub-Sector]],Table2[Sharpe Ratio],"&gt;=0.10")/Table3[[#This Row],[Count]]</f>
        <v>0.72727272727272729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576</v>
      </c>
      <c r="X94">
        <f>_xlfn.RANK.AVG(Table3[[#This Row],[Score]],Table3[Score],1)</f>
        <v>104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309</v>
      </c>
      <c r="Z94">
        <f>_xlfn.RANK.AVG(Table3[[#This Row],[Score 2 ]],Table3[[Score 2 ]],1)</f>
        <v>93</v>
      </c>
    </row>
    <row r="95" spans="1:26" x14ac:dyDescent="0.3">
      <c r="A95" t="s">
        <v>37</v>
      </c>
      <c r="B95">
        <f>COUNTIFS(Table2[Sub-Sector],Table3[[#This Row],[Sub-Sector]])</f>
        <v>3</v>
      </c>
      <c r="C95" s="1">
        <f>COUNTIFS(Table2[Sub-Sector],Table3[[#This Row],[Sub-Sector]],Table2[Uptrend],"Uptrend")/Table3[[#This Row],[Count]]</f>
        <v>0.66666666666666663</v>
      </c>
      <c r="D95" s="1">
        <f>COUNTIFS(Table2[Sub-Sector],Table3[[#This Row],[Sub-Sector]],Table2[1W Return vs Nifty],"&gt;=5")/Table3[[#This Row],[Count]]</f>
        <v>0</v>
      </c>
      <c r="E95" s="1">
        <f>COUNTIFS(Table2[Sub-Sector],Table3[[#This Row],[Sub-Sector]],Table2[1M Return vs Nifty],"&gt;=5")/Table3[[#This Row],[Count]]</f>
        <v>0</v>
      </c>
      <c r="F95" s="1">
        <f>COUNTIFS(Table2[Sub-Sector],Table3[[#This Row],[Sub-Sector]],Table2[6M Return vs Nifty],"&gt;=10")/Table3[[#This Row],[Count]]</f>
        <v>0.66666666666666663</v>
      </c>
      <c r="G95" s="1">
        <f>COUNTIFS(Table2[Sub-Sector],Table3[[#This Row],[Sub-Sector]],Table2[1Y Return vs Nifty],"&gt;=10")/Table3[[#This Row],[Count]]</f>
        <v>0.33333333333333331</v>
      </c>
      <c r="H95" s="1">
        <f>COUNTIFS(Table2[Sub-Sector],Table3[[#This Row],[Sub-Sector]],Table2[RSI Exponential â€“ 14D],"&gt;=50")/Table3[[#This Row],[Count]]</f>
        <v>0.33333333333333331</v>
      </c>
      <c r="I95" s="1">
        <f>COUNTIFS(Table2[Sub-Sector],Table3[[#This Row],[Sub-Sector]],Table2[Relative Volume],"&gt;=1")/Table3[[#This Row],[Count]]</f>
        <v>0</v>
      </c>
      <c r="J95" s="1">
        <f>COUNTIFS(Table2[Sub-Sector],Table3[[#This Row],[Sub-Sector]],Table2[% Away From Day Low],"&gt;=0.05")/Table3[[#This Row],[Count]]</f>
        <v>0</v>
      </c>
      <c r="K95" s="1">
        <f>COUNTIFS(Table2[Sub-Sector],Table3[[#This Row],[Sub-Sector]],Table2[% Away From Day High],"&lt;=0.05")/Table3[[#This Row],[Count]]</f>
        <v>1</v>
      </c>
      <c r="L95" s="1">
        <f>COUNTIFS(Table2[Sub-Sector],Table3[[#This Row],[Sub-Sector]],Table2[% Away From Current Week Low],"&gt;=0.05")/Table3[[#This Row],[Count]]</f>
        <v>0</v>
      </c>
      <c r="M95" s="1">
        <f>COUNTIFS(Table2[Sub-Sector],Table3[[#This Row],[Sub-Sector]],Table2[% Away From Current Week High],"&lt;=0.05")/Table3[[#This Row],[Count]]</f>
        <v>1</v>
      </c>
      <c r="N95" s="1">
        <f>COUNTIFS(Table2[Sub-Sector],Table3[[#This Row],[Sub-Sector]],Table2[% Away From Current Month Low],"&gt;=0.05")/Table3[[#This Row],[Count]]</f>
        <v>0</v>
      </c>
      <c r="O95" s="1">
        <f>COUNTIFS(Table2[Sub-Sector],Table3[[#This Row],[Sub-Sector]],Table2[% Away From Current Month High],"&lt;=0.05")/Table3[[#This Row],[Count]]</f>
        <v>0.33333333333333331</v>
      </c>
      <c r="P95" s="1">
        <f>COUNTIFS(Table2[Sub-Sector],Table3[[#This Row],[Sub-Sector]],Table2[% Away From 52W High],"&lt;=10")/Table3[[#This Row],[Count]]</f>
        <v>0.33333333333333331</v>
      </c>
      <c r="Q95" s="1">
        <f>COUNTIFS(Table2[Sub-Sector],Table3[[#This Row],[Sub-Sector]],Table2[% Away From 52W Low],"&gt;=10")/Table3[[#This Row],[Count]]</f>
        <v>1</v>
      </c>
      <c r="R95" s="1">
        <f>COUNTIFS(Table2[Sub-Sector],Table3[[#This Row],[Sub-Sector]],Table2[% Price above 20 EMA],"&gt;=0")/Table3[[#This Row],[Count]]</f>
        <v>0</v>
      </c>
      <c r="S95" s="1">
        <f>COUNTIFS(Table2[Sub-Sector],Table3[[#This Row],[Sub-Sector]],Table2[% Price above 50 EMA],"&gt;=0")/Table3[[#This Row],[Count]]</f>
        <v>0.33333333333333331</v>
      </c>
      <c r="T95" s="1">
        <f>COUNTIFS(Table2[Sub-Sector],Table3[[#This Row],[Sub-Sector]],Table2[% Price above 200 EMA],"&gt;=0")/Table3[[#This Row],[Count]]</f>
        <v>1</v>
      </c>
      <c r="U95" s="1">
        <f>COUNTIFS(Table2[Sub-Sector],Table3[[#This Row],[Sub-Sector]],Table2[Rate of Change - Zone],"Positive")/Table3[[#This Row],[Count]]</f>
        <v>0</v>
      </c>
      <c r="V95" s="1">
        <f>COUNTIFS(Table2[Sub-Sector],Table3[[#This Row],[Sub-Sector]],Table2[Sharpe Ratio],"&gt;=0.10")/Table3[[#This Row],[Count]]</f>
        <v>0.33333333333333331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514.5</v>
      </c>
      <c r="X95">
        <f>_xlfn.RANK.AVG(Table3[[#This Row],[Score]],Table3[Score],1)</f>
        <v>92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312.5</v>
      </c>
      <c r="Z95">
        <f>_xlfn.RANK.AVG(Table3[[#This Row],[Score 2 ]],Table3[[Score 2 ]],1)</f>
        <v>94</v>
      </c>
    </row>
    <row r="96" spans="1:26" x14ac:dyDescent="0.3">
      <c r="A96" t="s">
        <v>446</v>
      </c>
      <c r="B96">
        <f>COUNTIFS(Table2[Sub-Sector],Table3[[#This Row],[Sub-Sector]])</f>
        <v>9</v>
      </c>
      <c r="C96" s="1">
        <f>COUNTIFS(Table2[Sub-Sector],Table3[[#This Row],[Sub-Sector]],Table2[Uptrend],"Uptrend")/Table3[[#This Row],[Count]]</f>
        <v>0.33333333333333331</v>
      </c>
      <c r="D96" s="1">
        <f>COUNTIFS(Table2[Sub-Sector],Table3[[#This Row],[Sub-Sector]],Table2[1W Return vs Nifty],"&gt;=5")/Table3[[#This Row],[Count]]</f>
        <v>0.22222222222222221</v>
      </c>
      <c r="E96" s="1">
        <f>COUNTIFS(Table2[Sub-Sector],Table3[[#This Row],[Sub-Sector]],Table2[1M Return vs Nifty],"&gt;=5")/Table3[[#This Row],[Count]]</f>
        <v>0.22222222222222221</v>
      </c>
      <c r="F96" s="1">
        <f>COUNTIFS(Table2[Sub-Sector],Table3[[#This Row],[Sub-Sector]],Table2[6M Return vs Nifty],"&gt;=10")/Table3[[#This Row],[Count]]</f>
        <v>0.1111111111111111</v>
      </c>
      <c r="G96" s="1">
        <f>COUNTIFS(Table2[Sub-Sector],Table3[[#This Row],[Sub-Sector]],Table2[1Y Return vs Nifty],"&gt;=10")/Table3[[#This Row],[Count]]</f>
        <v>0.22222222222222221</v>
      </c>
      <c r="H96" s="1">
        <f>COUNTIFS(Table2[Sub-Sector],Table3[[#This Row],[Sub-Sector]],Table2[RSI Exponential â€“ 14D],"&gt;=50")/Table3[[#This Row],[Count]]</f>
        <v>0.22222222222222221</v>
      </c>
      <c r="I96" s="1">
        <f>COUNTIFS(Table2[Sub-Sector],Table3[[#This Row],[Sub-Sector]],Table2[Relative Volume],"&gt;=1")/Table3[[#This Row],[Count]]</f>
        <v>0.33333333333333331</v>
      </c>
      <c r="J96" s="1">
        <f>COUNTIFS(Table2[Sub-Sector],Table3[[#This Row],[Sub-Sector]],Table2[% Away From Day Low],"&gt;=0.05")/Table3[[#This Row],[Count]]</f>
        <v>0</v>
      </c>
      <c r="K96" s="1">
        <f>COUNTIFS(Table2[Sub-Sector],Table3[[#This Row],[Sub-Sector]],Table2[% Away From Day High],"&lt;=0.05")/Table3[[#This Row],[Count]]</f>
        <v>0.88888888888888884</v>
      </c>
      <c r="L96" s="1">
        <f>COUNTIFS(Table2[Sub-Sector],Table3[[#This Row],[Sub-Sector]],Table2[% Away From Current Week Low],"&gt;=0.05")/Table3[[#This Row],[Count]]</f>
        <v>0.22222222222222221</v>
      </c>
      <c r="M96" s="1">
        <f>COUNTIFS(Table2[Sub-Sector],Table3[[#This Row],[Sub-Sector]],Table2[% Away From Current Week High],"&lt;=0.05")/Table3[[#This Row],[Count]]</f>
        <v>0.88888888888888884</v>
      </c>
      <c r="N96" s="1">
        <f>COUNTIFS(Table2[Sub-Sector],Table3[[#This Row],[Sub-Sector]],Table2[% Away From Current Month Low],"&gt;=0.05")/Table3[[#This Row],[Count]]</f>
        <v>0.22222222222222221</v>
      </c>
      <c r="O96" s="1">
        <f>COUNTIFS(Table2[Sub-Sector],Table3[[#This Row],[Sub-Sector]],Table2[% Away From Current Month High],"&lt;=0.05")/Table3[[#This Row],[Count]]</f>
        <v>0.33333333333333331</v>
      </c>
      <c r="P96" s="1">
        <f>COUNTIFS(Table2[Sub-Sector],Table3[[#This Row],[Sub-Sector]],Table2[% Away From 52W High],"&lt;=10")/Table3[[#This Row],[Count]]</f>
        <v>0.1111111111111111</v>
      </c>
      <c r="Q96" s="1">
        <f>COUNTIFS(Table2[Sub-Sector],Table3[[#This Row],[Sub-Sector]],Table2[% Away From 52W Low],"&gt;=10")/Table3[[#This Row],[Count]]</f>
        <v>0.66666666666666663</v>
      </c>
      <c r="R96" s="1">
        <f>COUNTIFS(Table2[Sub-Sector],Table3[[#This Row],[Sub-Sector]],Table2[% Price above 20 EMA],"&gt;=0")/Table3[[#This Row],[Count]]</f>
        <v>0.1111111111111111</v>
      </c>
      <c r="S96" s="1">
        <f>COUNTIFS(Table2[Sub-Sector],Table3[[#This Row],[Sub-Sector]],Table2[% Price above 50 EMA],"&gt;=0")/Table3[[#This Row],[Count]]</f>
        <v>0.22222222222222221</v>
      </c>
      <c r="T96" s="1">
        <f>COUNTIFS(Table2[Sub-Sector],Table3[[#This Row],[Sub-Sector]],Table2[% Price above 200 EMA],"&gt;=0")/Table3[[#This Row],[Count]]</f>
        <v>0.55555555555555558</v>
      </c>
      <c r="U96" s="1">
        <f>COUNTIFS(Table2[Sub-Sector],Table3[[#This Row],[Sub-Sector]],Table2[Rate of Change - Zone],"Positive")/Table3[[#This Row],[Count]]</f>
        <v>0.22222222222222221</v>
      </c>
      <c r="V96" s="1">
        <f>COUNTIFS(Table2[Sub-Sector],Table3[[#This Row],[Sub-Sector]],Table2[Sharpe Ratio],"&gt;=0.10")/Table3[[#This Row],[Count]]</f>
        <v>0.44444444444444442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433.5</v>
      </c>
      <c r="X96">
        <f>_xlfn.RANK.AVG(Table3[[#This Row],[Score]],Table3[Score],1)</f>
        <v>64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314.5</v>
      </c>
      <c r="Z96">
        <f>_xlfn.RANK.AVG(Table3[[#This Row],[Score 2 ]],Table3[[Score 2 ]],1)</f>
        <v>95.5</v>
      </c>
    </row>
    <row r="97" spans="1:26" x14ac:dyDescent="0.3">
      <c r="A97" t="s">
        <v>436</v>
      </c>
      <c r="B97">
        <f>COUNTIFS(Table2[Sub-Sector],Table3[[#This Row],[Sub-Sector]])</f>
        <v>11</v>
      </c>
      <c r="C97" s="1">
        <f>COUNTIFS(Table2[Sub-Sector],Table3[[#This Row],[Sub-Sector]],Table2[Uptrend],"Uptrend")/Table3[[#This Row],[Count]]</f>
        <v>0.27272727272727271</v>
      </c>
      <c r="D97" s="1">
        <f>COUNTIFS(Table2[Sub-Sector],Table3[[#This Row],[Sub-Sector]],Table2[1W Return vs Nifty],"&gt;=5")/Table3[[#This Row],[Count]]</f>
        <v>9.0909090909090912E-2</v>
      </c>
      <c r="E97" s="1">
        <f>COUNTIFS(Table2[Sub-Sector],Table3[[#This Row],[Sub-Sector]],Table2[1M Return vs Nifty],"&gt;=5")/Table3[[#This Row],[Count]]</f>
        <v>9.0909090909090912E-2</v>
      </c>
      <c r="F97" s="1">
        <f>COUNTIFS(Table2[Sub-Sector],Table3[[#This Row],[Sub-Sector]],Table2[6M Return vs Nifty],"&gt;=10")/Table3[[#This Row],[Count]]</f>
        <v>9.0909090909090912E-2</v>
      </c>
      <c r="G97" s="1">
        <f>COUNTIFS(Table2[Sub-Sector],Table3[[#This Row],[Sub-Sector]],Table2[1Y Return vs Nifty],"&gt;=10")/Table3[[#This Row],[Count]]</f>
        <v>9.0909090909090912E-2</v>
      </c>
      <c r="H97" s="1">
        <f>COUNTIFS(Table2[Sub-Sector],Table3[[#This Row],[Sub-Sector]],Table2[RSI Exponential â€“ 14D],"&gt;=50")/Table3[[#This Row],[Count]]</f>
        <v>9.0909090909090912E-2</v>
      </c>
      <c r="I97" s="1">
        <f>COUNTIFS(Table2[Sub-Sector],Table3[[#This Row],[Sub-Sector]],Table2[Relative Volume],"&gt;=1")/Table3[[#This Row],[Count]]</f>
        <v>0.27272727272727271</v>
      </c>
      <c r="J97" s="1">
        <f>COUNTIFS(Table2[Sub-Sector],Table3[[#This Row],[Sub-Sector]],Table2[% Away From Day Low],"&gt;=0.05")/Table3[[#This Row],[Count]]</f>
        <v>0.27272727272727271</v>
      </c>
      <c r="K97" s="1">
        <f>COUNTIFS(Table2[Sub-Sector],Table3[[#This Row],[Sub-Sector]],Table2[% Away From Day High],"&lt;=0.05")/Table3[[#This Row],[Count]]</f>
        <v>1</v>
      </c>
      <c r="L97" s="1">
        <f>COUNTIFS(Table2[Sub-Sector],Table3[[#This Row],[Sub-Sector]],Table2[% Away From Current Week Low],"&gt;=0.05")/Table3[[#This Row],[Count]]</f>
        <v>0.36363636363636365</v>
      </c>
      <c r="M97" s="1">
        <f>COUNTIFS(Table2[Sub-Sector],Table3[[#This Row],[Sub-Sector]],Table2[% Away From Current Week High],"&lt;=0.05")/Table3[[#This Row],[Count]]</f>
        <v>1</v>
      </c>
      <c r="N97" s="1">
        <f>COUNTIFS(Table2[Sub-Sector],Table3[[#This Row],[Sub-Sector]],Table2[% Away From Current Month Low],"&gt;=0.05")/Table3[[#This Row],[Count]]</f>
        <v>0.36363636363636365</v>
      </c>
      <c r="O97" s="1">
        <f>COUNTIFS(Table2[Sub-Sector],Table3[[#This Row],[Sub-Sector]],Table2[% Away From Current Month High],"&lt;=0.05")/Table3[[#This Row],[Count]]</f>
        <v>0.45454545454545453</v>
      </c>
      <c r="P97" s="1">
        <f>COUNTIFS(Table2[Sub-Sector],Table3[[#This Row],[Sub-Sector]],Table2[% Away From 52W High],"&lt;=10")/Table3[[#This Row],[Count]]</f>
        <v>0</v>
      </c>
      <c r="Q97" s="1">
        <f>COUNTIFS(Table2[Sub-Sector],Table3[[#This Row],[Sub-Sector]],Table2[% Away From 52W Low],"&gt;=10")/Table3[[#This Row],[Count]]</f>
        <v>0.63636363636363635</v>
      </c>
      <c r="R97" s="1">
        <f>COUNTIFS(Table2[Sub-Sector],Table3[[#This Row],[Sub-Sector]],Table2[% Price above 20 EMA],"&gt;=0")/Table3[[#This Row],[Count]]</f>
        <v>0.18181818181818182</v>
      </c>
      <c r="S97" s="1">
        <f>COUNTIFS(Table2[Sub-Sector],Table3[[#This Row],[Sub-Sector]],Table2[% Price above 50 EMA],"&gt;=0")/Table3[[#This Row],[Count]]</f>
        <v>0.18181818181818182</v>
      </c>
      <c r="T97" s="1">
        <f>COUNTIFS(Table2[Sub-Sector],Table3[[#This Row],[Sub-Sector]],Table2[% Price above 200 EMA],"&gt;=0")/Table3[[#This Row],[Count]]</f>
        <v>0.36363636363636365</v>
      </c>
      <c r="U97" s="1">
        <f>COUNTIFS(Table2[Sub-Sector],Table3[[#This Row],[Sub-Sector]],Table2[Rate of Change - Zone],"Positive")/Table3[[#This Row],[Count]]</f>
        <v>0.27272727272727271</v>
      </c>
      <c r="V97" s="1">
        <f>COUNTIFS(Table2[Sub-Sector],Table3[[#This Row],[Sub-Sector]],Table2[Sharpe Ratio],"&gt;=0.10")/Table3[[#This Row],[Count]]</f>
        <v>0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470.5</v>
      </c>
      <c r="X97">
        <f>_xlfn.RANK.AVG(Table3[[#This Row],[Score]],Table3[Score],1)</f>
        <v>75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314.5</v>
      </c>
      <c r="Z97">
        <f>_xlfn.RANK.AVG(Table3[[#This Row],[Score 2 ]],Table3[[Score 2 ]],1)</f>
        <v>95.5</v>
      </c>
    </row>
    <row r="98" spans="1:26" x14ac:dyDescent="0.3">
      <c r="A98" t="s">
        <v>1151</v>
      </c>
      <c r="B98">
        <f>COUNTIFS(Table2[Sub-Sector],Table3[[#This Row],[Sub-Sector]])</f>
        <v>2</v>
      </c>
      <c r="C98" s="1">
        <f>COUNTIFS(Table2[Sub-Sector],Table3[[#This Row],[Sub-Sector]],Table2[Uptrend],"Uptrend")/Table3[[#This Row],[Count]]</f>
        <v>0.5</v>
      </c>
      <c r="D98" s="1">
        <f>COUNTIFS(Table2[Sub-Sector],Table3[[#This Row],[Sub-Sector]],Table2[1W Return vs Nifty],"&gt;=5")/Table3[[#This Row],[Count]]</f>
        <v>0</v>
      </c>
      <c r="E98" s="1">
        <f>COUNTIFS(Table2[Sub-Sector],Table3[[#This Row],[Sub-Sector]],Table2[1M Return vs Nifty],"&gt;=5")/Table3[[#This Row],[Count]]</f>
        <v>0</v>
      </c>
      <c r="F98" s="1">
        <f>COUNTIFS(Table2[Sub-Sector],Table3[[#This Row],[Sub-Sector]],Table2[6M Return vs Nifty],"&gt;=10")/Table3[[#This Row],[Count]]</f>
        <v>0.5</v>
      </c>
      <c r="G98" s="1">
        <f>COUNTIFS(Table2[Sub-Sector],Table3[[#This Row],[Sub-Sector]],Table2[1Y Return vs Nifty],"&gt;=10")/Table3[[#This Row],[Count]]</f>
        <v>0.5</v>
      </c>
      <c r="H98" s="1">
        <f>COUNTIFS(Table2[Sub-Sector],Table3[[#This Row],[Sub-Sector]],Table2[RSI Exponential â€“ 14D],"&gt;=50")/Table3[[#This Row],[Count]]</f>
        <v>0</v>
      </c>
      <c r="I98" s="1">
        <f>COUNTIFS(Table2[Sub-Sector],Table3[[#This Row],[Sub-Sector]],Table2[Relative Volume],"&gt;=1")/Table3[[#This Row],[Count]]</f>
        <v>0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1</v>
      </c>
      <c r="L98" s="1">
        <f>COUNTIFS(Table2[Sub-Sector],Table3[[#This Row],[Sub-Sector]],Table2[% Away From Current Week Low],"&gt;=0.05")/Table3[[#This Row],[Count]]</f>
        <v>0.5</v>
      </c>
      <c r="M98" s="1">
        <f>COUNTIFS(Table2[Sub-Sector],Table3[[#This Row],[Sub-Sector]],Table2[% Away From Current Week High],"&lt;=0.05")/Table3[[#This Row],[Count]]</f>
        <v>1</v>
      </c>
      <c r="N98" s="1">
        <f>COUNTIFS(Table2[Sub-Sector],Table3[[#This Row],[Sub-Sector]],Table2[% Away From Current Month Low],"&gt;=0.05")/Table3[[#This Row],[Count]]</f>
        <v>0.5</v>
      </c>
      <c r="O98" s="1">
        <f>COUNTIFS(Table2[Sub-Sector],Table3[[#This Row],[Sub-Sector]],Table2[% Away From Current Month High],"&lt;=0.05")/Table3[[#This Row],[Count]]</f>
        <v>0.5</v>
      </c>
      <c r="P98" s="1">
        <f>COUNTIFS(Table2[Sub-Sector],Table3[[#This Row],[Sub-Sector]],Table2[% Away From 52W High],"&lt;=10")/Table3[[#This Row],[Count]]</f>
        <v>0</v>
      </c>
      <c r="Q98" s="1">
        <f>COUNTIFS(Table2[Sub-Sector],Table3[[#This Row],[Sub-Sector]],Table2[% Away From 52W Low],"&gt;=10")/Table3[[#This Row],[Count]]</f>
        <v>1</v>
      </c>
      <c r="R98" s="1">
        <f>COUNTIFS(Table2[Sub-Sector],Table3[[#This Row],[Sub-Sector]],Table2[% Price above 20 EMA],"&gt;=0")/Table3[[#This Row],[Count]]</f>
        <v>0</v>
      </c>
      <c r="S98" s="1">
        <f>COUNTIFS(Table2[Sub-Sector],Table3[[#This Row],[Sub-Sector]],Table2[% Price above 50 EMA],"&gt;=0")/Table3[[#This Row],[Count]]</f>
        <v>0</v>
      </c>
      <c r="T98" s="1">
        <f>COUNTIFS(Table2[Sub-Sector],Table3[[#This Row],[Sub-Sector]],Table2[% Price above 200 EMA],"&gt;=0")/Table3[[#This Row],[Count]]</f>
        <v>0.5</v>
      </c>
      <c r="U98" s="1">
        <f>COUNTIFS(Table2[Sub-Sector],Table3[[#This Row],[Sub-Sector]],Table2[Rate of Change - Zone],"Positive")/Table3[[#This Row],[Count]]</f>
        <v>0</v>
      </c>
      <c r="V98" s="1">
        <f>COUNTIFS(Table2[Sub-Sector],Table3[[#This Row],[Sub-Sector]],Table2[Sharpe Ratio],"&gt;=0.10")/Table3[[#This Row],[Count]]</f>
        <v>0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539.5</v>
      </c>
      <c r="X98">
        <f>_xlfn.RANK.AVG(Table3[[#This Row],[Score]],Table3[Score],1)</f>
        <v>98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</v>
      </c>
      <c r="Z98">
        <f>_xlfn.RANK.AVG(Table3[[#This Row],[Score 2 ]],Table3[[Score 2 ]],1)</f>
        <v>97</v>
      </c>
    </row>
    <row r="99" spans="1:26" x14ac:dyDescent="0.3">
      <c r="A99" t="s">
        <v>1971</v>
      </c>
      <c r="B99">
        <f>COUNTIFS(Table2[Sub-Sector],Table3[[#This Row],[Sub-Sector]])</f>
        <v>3</v>
      </c>
      <c r="C99" s="1">
        <f>COUNTIFS(Table2[Sub-Sector],Table3[[#This Row],[Sub-Sector]],Table2[Uptrend],"Uptrend")/Table3[[#This Row],[Count]]</f>
        <v>0</v>
      </c>
      <c r="D99" s="1">
        <f>COUNTIFS(Table2[Sub-Sector],Table3[[#This Row],[Sub-Sector]],Table2[1W Return vs Nifty],"&gt;=5")/Table3[[#This Row],[Count]]</f>
        <v>0</v>
      </c>
      <c r="E99" s="1">
        <f>COUNTIFS(Table2[Sub-Sector],Table3[[#This Row],[Sub-Sector]],Table2[1M Return vs Nifty],"&gt;=5")/Table3[[#This Row],[Count]]</f>
        <v>0</v>
      </c>
      <c r="F99" s="1">
        <f>COUNTIFS(Table2[Sub-Sector],Table3[[#This Row],[Sub-Sector]],Table2[6M Return vs Nifty],"&gt;=10")/Table3[[#This Row],[Count]]</f>
        <v>0</v>
      </c>
      <c r="G99" s="1">
        <f>COUNTIFS(Table2[Sub-Sector],Table3[[#This Row],[Sub-Sector]],Table2[1Y Return vs Nifty],"&gt;=10")/Table3[[#This Row],[Count]]</f>
        <v>0</v>
      </c>
      <c r="H99" s="1">
        <f>COUNTIFS(Table2[Sub-Sector],Table3[[#This Row],[Sub-Sector]],Table2[RSI Exponential â€“ 14D],"&gt;=50")/Table3[[#This Row],[Count]]</f>
        <v>0.33333333333333331</v>
      </c>
      <c r="I99" s="1">
        <f>COUNTIFS(Table2[Sub-Sector],Table3[[#This Row],[Sub-Sector]],Table2[Relative Volume],"&gt;=1")/Table3[[#This Row],[Count]]</f>
        <v>0.33333333333333331</v>
      </c>
      <c r="J99" s="1">
        <f>COUNTIFS(Table2[Sub-Sector],Table3[[#This Row],[Sub-Sector]],Table2[% Away From Day Low],"&gt;=0.05")/Table3[[#This Row],[Count]]</f>
        <v>0.33333333333333331</v>
      </c>
      <c r="K99" s="1">
        <f>COUNTIFS(Table2[Sub-Sector],Table3[[#This Row],[Sub-Sector]],Table2[% Away From Day High],"&lt;=0.05")/Table3[[#This Row],[Count]]</f>
        <v>1</v>
      </c>
      <c r="L99" s="1">
        <f>COUNTIFS(Table2[Sub-Sector],Table3[[#This Row],[Sub-Sector]],Table2[% Away From Current Week Low],"&gt;=0.05")/Table3[[#This Row],[Count]]</f>
        <v>0.33333333333333331</v>
      </c>
      <c r="M99" s="1">
        <f>COUNTIFS(Table2[Sub-Sector],Table3[[#This Row],[Sub-Sector]],Table2[% Away From Current Week High],"&lt;=0.05")/Table3[[#This Row],[Count]]</f>
        <v>1</v>
      </c>
      <c r="N99" s="1">
        <f>COUNTIFS(Table2[Sub-Sector],Table3[[#This Row],[Sub-Sector]],Table2[% Away From Current Month Low],"&gt;=0.05")/Table3[[#This Row],[Count]]</f>
        <v>0.33333333333333331</v>
      </c>
      <c r="O99" s="1">
        <f>COUNTIFS(Table2[Sub-Sector],Table3[[#This Row],[Sub-Sector]],Table2[% Away From Current Month High],"&lt;=0.05")/Table3[[#This Row],[Count]]</f>
        <v>0</v>
      </c>
      <c r="P99" s="1">
        <f>COUNTIFS(Table2[Sub-Sector],Table3[[#This Row],[Sub-Sector]],Table2[% Away From 52W High],"&lt;=10")/Table3[[#This Row],[Count]]</f>
        <v>0</v>
      </c>
      <c r="Q99" s="1">
        <f>COUNTIFS(Table2[Sub-Sector],Table3[[#This Row],[Sub-Sector]],Table2[% Away From 52W Low],"&gt;=10")/Table3[[#This Row],[Count]]</f>
        <v>1</v>
      </c>
      <c r="R99" s="1">
        <f>COUNTIFS(Table2[Sub-Sector],Table3[[#This Row],[Sub-Sector]],Table2[% Price above 20 EMA],"&gt;=0")/Table3[[#This Row],[Count]]</f>
        <v>0.33333333333333331</v>
      </c>
      <c r="S99" s="1">
        <f>COUNTIFS(Table2[Sub-Sector],Table3[[#This Row],[Sub-Sector]],Table2[% Price above 50 EMA],"&gt;=0")/Table3[[#This Row],[Count]]</f>
        <v>0</v>
      </c>
      <c r="T99" s="1">
        <f>COUNTIFS(Table2[Sub-Sector],Table3[[#This Row],[Sub-Sector]],Table2[% Price above 200 EMA],"&gt;=0")/Table3[[#This Row],[Count]]</f>
        <v>0</v>
      </c>
      <c r="U99" s="1">
        <f>COUNTIFS(Table2[Sub-Sector],Table3[[#This Row],[Sub-Sector]],Table2[Rate of Change - Zone],"Positive")/Table3[[#This Row],[Count]]</f>
        <v>0.33333333333333331</v>
      </c>
      <c r="V99" s="1">
        <f>COUNTIFS(Table2[Sub-Sector],Table3[[#This Row],[Sub-Sector]],Table2[Sharpe Ratio],"&gt;=0.10")/Table3[[#This Row],[Count]]</f>
        <v>0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588</v>
      </c>
      <c r="X99">
        <f>_xlfn.RANK.AVG(Table3[[#This Row],[Score]],Table3[Score],1)</f>
        <v>105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321</v>
      </c>
      <c r="Z99">
        <f>_xlfn.RANK.AVG(Table3[[#This Row],[Score 2 ]],Table3[[Score 2 ]],1)</f>
        <v>98</v>
      </c>
    </row>
    <row r="100" spans="1:26" x14ac:dyDescent="0.3">
      <c r="A100" t="s">
        <v>524</v>
      </c>
      <c r="B100">
        <f>COUNTIFS(Table2[Sub-Sector],Table3[[#This Row],[Sub-Sector]])</f>
        <v>1</v>
      </c>
      <c r="C100" s="1">
        <f>COUNTIFS(Table2[Sub-Sector],Table3[[#This Row],[Sub-Sector]],Table2[Uptrend],"Uptrend")/Table3[[#This Row],[Count]]</f>
        <v>1</v>
      </c>
      <c r="D100" s="1">
        <f>COUNTIFS(Table2[Sub-Sector],Table3[[#This Row],[Sub-Sector]],Table2[1W Return vs Nifty],"&gt;=5")/Table3[[#This Row],[Count]]</f>
        <v>0</v>
      </c>
      <c r="E100" s="1">
        <f>COUNTIFS(Table2[Sub-Sector],Table3[[#This Row],[Sub-Sector]],Table2[1M Return vs Nifty],"&gt;=5")/Table3[[#This Row],[Count]]</f>
        <v>0</v>
      </c>
      <c r="F100" s="1">
        <f>COUNTIFS(Table2[Sub-Sector],Table3[[#This Row],[Sub-Sector]],Table2[6M Return vs Nifty],"&gt;=10")/Table3[[#This Row],[Count]]</f>
        <v>1</v>
      </c>
      <c r="G100" s="1">
        <f>COUNTIFS(Table2[Sub-Sector],Table3[[#This Row],[Sub-Sector]],Table2[1Y Return vs Nifty],"&gt;=10")/Table3[[#This Row],[Count]]</f>
        <v>0</v>
      </c>
      <c r="H100" s="1">
        <f>COUNTIFS(Table2[Sub-Sector],Table3[[#This Row],[Sub-Sector]],Table2[RSI Exponential â€“ 14D],"&gt;=50")/Table3[[#This Row],[Count]]</f>
        <v>0</v>
      </c>
      <c r="I100" s="1">
        <f>COUNTIFS(Table2[Sub-Sector],Table3[[#This Row],[Sub-Sector]],Table2[Relative Volume],"&gt;=1")/Table3[[#This Row],[Count]]</f>
        <v>0</v>
      </c>
      <c r="J100" s="1">
        <f>COUNTIFS(Table2[Sub-Sector],Table3[[#This Row],[Sub-Sector]],Table2[% Away From Day Low],"&gt;=0.05")/Table3[[#This Row],[Count]]</f>
        <v>0</v>
      </c>
      <c r="K100" s="1">
        <f>COUNTIFS(Table2[Sub-Sector],Table3[[#This Row],[Sub-Sector]],Table2[% Away From Day High],"&lt;=0.05")/Table3[[#This Row],[Count]]</f>
        <v>1</v>
      </c>
      <c r="L100" s="1">
        <f>COUNTIFS(Table2[Sub-Sector],Table3[[#This Row],[Sub-Sector]],Table2[% Away From Current Week Low],"&gt;=0.05")/Table3[[#This Row],[Count]]</f>
        <v>0</v>
      </c>
      <c r="M100" s="1">
        <f>COUNTIFS(Table2[Sub-Sector],Table3[[#This Row],[Sub-Sector]],Table2[% Away From Current Week High],"&lt;=0.05")/Table3[[#This Row],[Count]]</f>
        <v>1</v>
      </c>
      <c r="N100" s="1">
        <f>COUNTIFS(Table2[Sub-Sector],Table3[[#This Row],[Sub-Sector]],Table2[% Away From Current Month Low],"&gt;=0.05")/Table3[[#This Row],[Count]]</f>
        <v>0</v>
      </c>
      <c r="O100" s="1">
        <f>COUNTIFS(Table2[Sub-Sector],Table3[[#This Row],[Sub-Sector]],Table2[% Away From Current Month High],"&lt;=0.05")/Table3[[#This Row],[Count]]</f>
        <v>0</v>
      </c>
      <c r="P100" s="1">
        <f>COUNTIFS(Table2[Sub-Sector],Table3[[#This Row],[Sub-Sector]],Table2[% Away From 52W High],"&lt;=10")/Table3[[#This Row],[Count]]</f>
        <v>0</v>
      </c>
      <c r="Q100" s="1">
        <f>COUNTIFS(Table2[Sub-Sector],Table3[[#This Row],[Sub-Sector]],Table2[% Away From 52W Low],"&gt;=10")/Table3[[#This Row],[Count]]</f>
        <v>1</v>
      </c>
      <c r="R100" s="1">
        <f>COUNTIFS(Table2[Sub-Sector],Table3[[#This Row],[Sub-Sector]],Table2[% Price above 20 EMA],"&gt;=0")/Table3[[#This Row],[Count]]</f>
        <v>0</v>
      </c>
      <c r="S100" s="1">
        <f>COUNTIFS(Table2[Sub-Sector],Table3[[#This Row],[Sub-Sector]],Table2[% Price above 50 EMA],"&gt;=0")/Table3[[#This Row],[Count]]</f>
        <v>0</v>
      </c>
      <c r="T100" s="1">
        <f>COUNTIFS(Table2[Sub-Sector],Table3[[#This Row],[Sub-Sector]],Table2[% Price above 200 EMA],"&gt;=0")/Table3[[#This Row],[Count]]</f>
        <v>1</v>
      </c>
      <c r="U100" s="1">
        <f>COUNTIFS(Table2[Sub-Sector],Table3[[#This Row],[Sub-Sector]],Table2[Rate of Change - Zone],"Positive")/Table3[[#This Row],[Count]]</f>
        <v>0</v>
      </c>
      <c r="V100" s="1">
        <f>COUNTIFS(Table2[Sub-Sector],Table3[[#This Row],[Sub-Sector]],Table2[Sharpe Ratio],"&gt;=0.10")/Table3[[#This Row],[Count]]</f>
        <v>0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493.5</v>
      </c>
      <c r="X100">
        <f>_xlfn.RANK.AVG(Table3[[#This Row],[Score]],Table3[Score],1)</f>
        <v>85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323.5</v>
      </c>
      <c r="Z100">
        <f>_xlfn.RANK.AVG(Table3[[#This Row],[Score 2 ]],Table3[[Score 2 ]],1)</f>
        <v>99</v>
      </c>
    </row>
    <row r="101" spans="1:26" x14ac:dyDescent="0.3">
      <c r="A101" t="s">
        <v>543</v>
      </c>
      <c r="B101">
        <f>COUNTIFS(Table2[Sub-Sector],Table3[[#This Row],[Sub-Sector]])</f>
        <v>1</v>
      </c>
      <c r="C101" s="1">
        <f>COUNTIFS(Table2[Sub-Sector],Table3[[#This Row],[Sub-Sector]],Table2[Uptrend],"Uptrend")/Table3[[#This Row],[Count]]</f>
        <v>0</v>
      </c>
      <c r="D101" s="1">
        <f>COUNTIFS(Table2[Sub-Sector],Table3[[#This Row],[Sub-Sector]],Table2[1W Return vs Nifty],"&gt;=5")/Table3[[#This Row],[Count]]</f>
        <v>0</v>
      </c>
      <c r="E101" s="1">
        <f>COUNTIFS(Table2[Sub-Sector],Table3[[#This Row],[Sub-Sector]],Table2[1M Return vs Nifty],"&gt;=5")/Table3[[#This Row],[Count]]</f>
        <v>0</v>
      </c>
      <c r="F101" s="1">
        <f>COUNTIFS(Table2[Sub-Sector],Table3[[#This Row],[Sub-Sector]],Table2[6M Return vs Nifty],"&gt;=10")/Table3[[#This Row],[Count]]</f>
        <v>0</v>
      </c>
      <c r="G101" s="1">
        <f>COUNTIFS(Table2[Sub-Sector],Table3[[#This Row],[Sub-Sector]],Table2[1Y Return vs Nifty],"&gt;=10")/Table3[[#This Row],[Count]]</f>
        <v>0</v>
      </c>
      <c r="H101" s="1">
        <f>COUNTIFS(Table2[Sub-Sector],Table3[[#This Row],[Sub-Sector]],Table2[RSI Exponential â€“ 14D],"&gt;=50")/Table3[[#This Row],[Count]]</f>
        <v>0</v>
      </c>
      <c r="I101" s="1">
        <f>COUNTIFS(Table2[Sub-Sector],Table3[[#This Row],[Sub-Sector]],Table2[Relative Volume],"&gt;=1")/Table3[[#This Row],[Count]]</f>
        <v>1</v>
      </c>
      <c r="J101" s="1">
        <f>COUNTIFS(Table2[Sub-Sector],Table3[[#This Row],[Sub-Sector]],Table2[% Away From Day Low],"&gt;=0.05")/Table3[[#This Row],[Count]]</f>
        <v>0</v>
      </c>
      <c r="K101" s="1">
        <f>COUNTIFS(Table2[Sub-Sector],Table3[[#This Row],[Sub-Sector]],Table2[% Away From Day High],"&lt;=0.05")/Table3[[#This Row],[Count]]</f>
        <v>1</v>
      </c>
      <c r="L101" s="1">
        <f>COUNTIFS(Table2[Sub-Sector],Table3[[#This Row],[Sub-Sector]],Table2[% Away From Current Week Low],"&gt;=0.05")/Table3[[#This Row],[Count]]</f>
        <v>0</v>
      </c>
      <c r="M101" s="1">
        <f>COUNTIFS(Table2[Sub-Sector],Table3[[#This Row],[Sub-Sector]],Table2[% Away From Current Week High],"&lt;=0.05")/Table3[[#This Row],[Count]]</f>
        <v>1</v>
      </c>
      <c r="N101" s="1">
        <f>COUNTIFS(Table2[Sub-Sector],Table3[[#This Row],[Sub-Sector]],Table2[% Away From Current Month Low],"&gt;=0.05")/Table3[[#This Row],[Count]]</f>
        <v>0</v>
      </c>
      <c r="O101" s="1">
        <f>COUNTIFS(Table2[Sub-Sector],Table3[[#This Row],[Sub-Sector]],Table2[% Away From Current Month High],"&lt;=0.05")/Table3[[#This Row],[Count]]</f>
        <v>1</v>
      </c>
      <c r="P101" s="1">
        <f>COUNTIFS(Table2[Sub-Sector],Table3[[#This Row],[Sub-Sector]],Table2[% Away From 52W High],"&lt;=10")/Table3[[#This Row],[Count]]</f>
        <v>0</v>
      </c>
      <c r="Q101" s="1">
        <f>COUNTIFS(Table2[Sub-Sector],Table3[[#This Row],[Sub-Sector]],Table2[% Away From 52W Low],"&gt;=10")/Table3[[#This Row],[Count]]</f>
        <v>1</v>
      </c>
      <c r="R101" s="1">
        <f>COUNTIFS(Table2[Sub-Sector],Table3[[#This Row],[Sub-Sector]],Table2[% Price above 20 EMA],"&gt;=0")/Table3[[#This Row],[Count]]</f>
        <v>0</v>
      </c>
      <c r="S101" s="1">
        <f>COUNTIFS(Table2[Sub-Sector],Table3[[#This Row],[Sub-Sector]],Table2[% Price above 50 EMA],"&gt;=0")/Table3[[#This Row],[Count]]</f>
        <v>0</v>
      </c>
      <c r="T101" s="1">
        <f>COUNTIFS(Table2[Sub-Sector],Table3[[#This Row],[Sub-Sector]],Table2[% Price above 200 EMA],"&gt;=0")/Table3[[#This Row],[Count]]</f>
        <v>1</v>
      </c>
      <c r="U101" s="1">
        <f>COUNTIFS(Table2[Sub-Sector],Table3[[#This Row],[Sub-Sector]],Table2[Rate of Change - Zone],"Positive")/Table3[[#This Row],[Count]]</f>
        <v>0</v>
      </c>
      <c r="V101" s="1">
        <f>COUNTIFS(Table2[Sub-Sector],Table3[[#This Row],[Sub-Sector]],Table2[Sharpe Ratio],"&gt;=0.10")/Table3[[#This Row],[Count]]</f>
        <v>0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592.5</v>
      </c>
      <c r="X101">
        <f>_xlfn.RANK.AVG(Table3[[#This Row],[Score]],Table3[Score],1)</f>
        <v>107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325.5</v>
      </c>
      <c r="Z101">
        <f>_xlfn.RANK.AVG(Table3[[#This Row],[Score 2 ]],Table3[[Score 2 ]],1)</f>
        <v>100</v>
      </c>
    </row>
    <row r="102" spans="1:26" x14ac:dyDescent="0.3">
      <c r="A102" t="s">
        <v>279</v>
      </c>
      <c r="B102">
        <f>COUNTIFS(Table2[Sub-Sector],Table3[[#This Row],[Sub-Sector]])</f>
        <v>1</v>
      </c>
      <c r="C102" s="1">
        <f>COUNTIFS(Table2[Sub-Sector],Table3[[#This Row],[Sub-Sector]],Table2[Uptrend],"Uptrend")/Table3[[#This Row],[Count]]</f>
        <v>0</v>
      </c>
      <c r="D102" s="1">
        <f>COUNTIFS(Table2[Sub-Sector],Table3[[#This Row],[Sub-Sector]],Table2[1W Return vs Nifty],"&gt;=5")/Table3[[#This Row],[Count]]</f>
        <v>0</v>
      </c>
      <c r="E102" s="1">
        <f>COUNTIFS(Table2[Sub-Sector],Table3[[#This Row],[Sub-Sector]],Table2[1M Return vs Nifty],"&gt;=5")/Table3[[#This Row],[Count]]</f>
        <v>0</v>
      </c>
      <c r="F102" s="1">
        <f>COUNTIFS(Table2[Sub-Sector],Table3[[#This Row],[Sub-Sector]],Table2[6M Return vs Nifty],"&gt;=10")/Table3[[#This Row],[Count]]</f>
        <v>0</v>
      </c>
      <c r="G102" s="1">
        <f>COUNTIFS(Table2[Sub-Sector],Table3[[#This Row],[Sub-Sector]],Table2[1Y Return vs Nifty],"&gt;=10")/Table3[[#This Row],[Count]]</f>
        <v>1</v>
      </c>
      <c r="H102" s="1">
        <f>COUNTIFS(Table2[Sub-Sector],Table3[[#This Row],[Sub-Sector]],Table2[RSI Exponential â€“ 14D],"&gt;=50")/Table3[[#This Row],[Count]]</f>
        <v>0</v>
      </c>
      <c r="I102" s="1">
        <f>COUNTIFS(Table2[Sub-Sector],Table3[[#This Row],[Sub-Sector]],Table2[Relative Volume],"&gt;=1")/Table3[[#This Row],[Count]]</f>
        <v>0</v>
      </c>
      <c r="J102" s="1">
        <f>COUNTIFS(Table2[Sub-Sector],Table3[[#This Row],[Sub-Sector]],Table2[% Away From Day Low],"&gt;=0.05")/Table3[[#This Row],[Count]]</f>
        <v>0</v>
      </c>
      <c r="K102" s="1">
        <f>COUNTIFS(Table2[Sub-Sector],Table3[[#This Row],[Sub-Sector]],Table2[% Away From Day High],"&lt;=0.05")/Table3[[#This Row],[Count]]</f>
        <v>1</v>
      </c>
      <c r="L102" s="1">
        <f>COUNTIFS(Table2[Sub-Sector],Table3[[#This Row],[Sub-Sector]],Table2[% Away From Current Week Low],"&gt;=0.05")/Table3[[#This Row],[Count]]</f>
        <v>1</v>
      </c>
      <c r="M102" s="1">
        <f>COUNTIFS(Table2[Sub-Sector],Table3[[#This Row],[Sub-Sector]],Table2[% Away From Current Week High],"&lt;=0.05")/Table3[[#This Row],[Count]]</f>
        <v>1</v>
      </c>
      <c r="N102" s="1">
        <f>COUNTIFS(Table2[Sub-Sector],Table3[[#This Row],[Sub-Sector]],Table2[% Away From Current Month Low],"&gt;=0.05")/Table3[[#This Row],[Count]]</f>
        <v>1</v>
      </c>
      <c r="O102" s="1">
        <f>COUNTIFS(Table2[Sub-Sector],Table3[[#This Row],[Sub-Sector]],Table2[% Away From Current Month High],"&lt;=0.05")/Table3[[#This Row],[Count]]</f>
        <v>0</v>
      </c>
      <c r="P102" s="1">
        <f>COUNTIFS(Table2[Sub-Sector],Table3[[#This Row],[Sub-Sector]],Table2[% Away From 52W High],"&lt;=10")/Table3[[#This Row],[Count]]</f>
        <v>0</v>
      </c>
      <c r="Q102" s="1">
        <f>COUNTIFS(Table2[Sub-Sector],Table3[[#This Row],[Sub-Sector]],Table2[% Away From 52W Low],"&gt;=10")/Table3[[#This Row],[Count]]</f>
        <v>1</v>
      </c>
      <c r="R102" s="1">
        <f>COUNTIFS(Table2[Sub-Sector],Table3[[#This Row],[Sub-Sector]],Table2[% Price above 20 EMA],"&gt;=0")/Table3[[#This Row],[Count]]</f>
        <v>0</v>
      </c>
      <c r="S102" s="1">
        <f>COUNTIFS(Table2[Sub-Sector],Table3[[#This Row],[Sub-Sector]],Table2[% Price above 50 EMA],"&gt;=0")/Table3[[#This Row],[Count]]</f>
        <v>0</v>
      </c>
      <c r="T102" s="1">
        <f>COUNTIFS(Table2[Sub-Sector],Table3[[#This Row],[Sub-Sector]],Table2[% Price above 200 EMA],"&gt;=0")/Table3[[#This Row],[Count]]</f>
        <v>1</v>
      </c>
      <c r="U102" s="1">
        <f>COUNTIFS(Table2[Sub-Sector],Table3[[#This Row],[Sub-Sector]],Table2[Rate of Change - Zone],"Positive")/Table3[[#This Row],[Count]]</f>
        <v>0</v>
      </c>
      <c r="V102" s="1">
        <f>COUNTIFS(Table2[Sub-Sector],Table3[[#This Row],[Sub-Sector]],Table2[Sharpe Ratio],"&gt;=0.10")/Table3[[#This Row],[Count]]</f>
        <v>0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595.5</v>
      </c>
      <c r="X102">
        <f>_xlfn.RANK.AVG(Table3[[#This Row],[Score]],Table3[Score],1)</f>
        <v>112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328.5</v>
      </c>
      <c r="Z102">
        <f>_xlfn.RANK.AVG(Table3[[#This Row],[Score 2 ]],Table3[[Score 2 ]],1)</f>
        <v>101</v>
      </c>
    </row>
    <row r="103" spans="1:26" x14ac:dyDescent="0.3">
      <c r="A103" t="s">
        <v>482</v>
      </c>
      <c r="B103">
        <f>COUNTIFS(Table2[Sub-Sector],Table3[[#This Row],[Sub-Sector]])</f>
        <v>17</v>
      </c>
      <c r="C103" s="1">
        <f>COUNTIFS(Table2[Sub-Sector],Table3[[#This Row],[Sub-Sector]],Table2[Uptrend],"Uptrend")/Table3[[#This Row],[Count]]</f>
        <v>0.70588235294117652</v>
      </c>
      <c r="D103" s="1">
        <f>COUNTIFS(Table2[Sub-Sector],Table3[[#This Row],[Sub-Sector]],Table2[1W Return vs Nifty],"&gt;=5")/Table3[[#This Row],[Count]]</f>
        <v>0</v>
      </c>
      <c r="E103" s="1">
        <f>COUNTIFS(Table2[Sub-Sector],Table3[[#This Row],[Sub-Sector]],Table2[1M Return vs Nifty],"&gt;=5")/Table3[[#This Row],[Count]]</f>
        <v>5.8823529411764705E-2</v>
      </c>
      <c r="F103" s="1">
        <f>COUNTIFS(Table2[Sub-Sector],Table3[[#This Row],[Sub-Sector]],Table2[6M Return vs Nifty],"&gt;=10")/Table3[[#This Row],[Count]]</f>
        <v>0.29411764705882354</v>
      </c>
      <c r="G103" s="1">
        <f>COUNTIFS(Table2[Sub-Sector],Table3[[#This Row],[Sub-Sector]],Table2[1Y Return vs Nifty],"&gt;=10")/Table3[[#This Row],[Count]]</f>
        <v>0.23529411764705882</v>
      </c>
      <c r="H103" s="1">
        <f>COUNTIFS(Table2[Sub-Sector],Table3[[#This Row],[Sub-Sector]],Table2[RSI Exponential â€“ 14D],"&gt;=50")/Table3[[#This Row],[Count]]</f>
        <v>0.35294117647058826</v>
      </c>
      <c r="I103" s="1">
        <f>COUNTIFS(Table2[Sub-Sector],Table3[[#This Row],[Sub-Sector]],Table2[Relative Volume],"&gt;=1")/Table3[[#This Row],[Count]]</f>
        <v>0.11764705882352941</v>
      </c>
      <c r="J103" s="1">
        <f>COUNTIFS(Table2[Sub-Sector],Table3[[#This Row],[Sub-Sector]],Table2[% Away From Day Low],"&gt;=0.05")/Table3[[#This Row],[Count]]</f>
        <v>0.23529411764705882</v>
      </c>
      <c r="K103" s="1">
        <f>COUNTIFS(Table2[Sub-Sector],Table3[[#This Row],[Sub-Sector]],Table2[% Away From Day High],"&lt;=0.05")/Table3[[#This Row],[Count]]</f>
        <v>1</v>
      </c>
      <c r="L103" s="1">
        <f>COUNTIFS(Table2[Sub-Sector],Table3[[#This Row],[Sub-Sector]],Table2[% Away From Current Week Low],"&gt;=0.05")/Table3[[#This Row],[Count]]</f>
        <v>0.23529411764705882</v>
      </c>
      <c r="M103" s="1">
        <f>COUNTIFS(Table2[Sub-Sector],Table3[[#This Row],[Sub-Sector]],Table2[% Away From Current Week High],"&lt;=0.05")/Table3[[#This Row],[Count]]</f>
        <v>0.88235294117647056</v>
      </c>
      <c r="N103" s="1">
        <f>COUNTIFS(Table2[Sub-Sector],Table3[[#This Row],[Sub-Sector]],Table2[% Away From Current Month Low],"&gt;=0.05")/Table3[[#This Row],[Count]]</f>
        <v>0.23529411764705882</v>
      </c>
      <c r="O103" s="1">
        <f>COUNTIFS(Table2[Sub-Sector],Table3[[#This Row],[Sub-Sector]],Table2[% Away From Current Month High],"&lt;=0.05")/Table3[[#This Row],[Count]]</f>
        <v>5.8823529411764705E-2</v>
      </c>
      <c r="P103" s="1">
        <f>COUNTIFS(Table2[Sub-Sector],Table3[[#This Row],[Sub-Sector]],Table2[% Away From 52W High],"&lt;=10")/Table3[[#This Row],[Count]]</f>
        <v>0.11764705882352941</v>
      </c>
      <c r="Q103" s="1">
        <f>COUNTIFS(Table2[Sub-Sector],Table3[[#This Row],[Sub-Sector]],Table2[% Away From 52W Low],"&gt;=10")/Table3[[#This Row],[Count]]</f>
        <v>0.94117647058823528</v>
      </c>
      <c r="R103" s="1">
        <f>COUNTIFS(Table2[Sub-Sector],Table3[[#This Row],[Sub-Sector]],Table2[% Price above 20 EMA],"&gt;=0")/Table3[[#This Row],[Count]]</f>
        <v>0.17647058823529413</v>
      </c>
      <c r="S103" s="1">
        <f>COUNTIFS(Table2[Sub-Sector],Table3[[#This Row],[Sub-Sector]],Table2[% Price above 50 EMA],"&gt;=0")/Table3[[#This Row],[Count]]</f>
        <v>0.47058823529411764</v>
      </c>
      <c r="T103" s="1">
        <f>COUNTIFS(Table2[Sub-Sector],Table3[[#This Row],[Sub-Sector]],Table2[% Price above 200 EMA],"&gt;=0")/Table3[[#This Row],[Count]]</f>
        <v>0.76470588235294112</v>
      </c>
      <c r="U103" s="1">
        <f>COUNTIFS(Table2[Sub-Sector],Table3[[#This Row],[Sub-Sector]],Table2[Rate of Change - Zone],"Positive")/Table3[[#This Row],[Count]]</f>
        <v>0.17647058823529413</v>
      </c>
      <c r="V103" s="1">
        <f>COUNTIFS(Table2[Sub-Sector],Table3[[#This Row],[Sub-Sector]],Table2[Sharpe Ratio],"&gt;=0.10")/Table3[[#This Row],[Count]]</f>
        <v>0.11764705882352941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490.5</v>
      </c>
      <c r="X103">
        <f>_xlfn.RANK.AVG(Table3[[#This Row],[Score]],Table3[Score],1)</f>
        <v>83.5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331</v>
      </c>
      <c r="Z103">
        <f>_xlfn.RANK.AVG(Table3[[#This Row],[Score 2 ]],Table3[[Score 2 ]],1)</f>
        <v>102</v>
      </c>
    </row>
    <row r="104" spans="1:26" x14ac:dyDescent="0.3">
      <c r="A104" t="s">
        <v>43</v>
      </c>
      <c r="B104">
        <f>COUNTIFS(Table2[Sub-Sector],Table3[[#This Row],[Sub-Sector]])</f>
        <v>10</v>
      </c>
      <c r="C104" s="1">
        <f>COUNTIFS(Table2[Sub-Sector],Table3[[#This Row],[Sub-Sector]],Table2[Uptrend],"Uptrend")/Table3[[#This Row],[Count]]</f>
        <v>0.7</v>
      </c>
      <c r="D104" s="1">
        <f>COUNTIFS(Table2[Sub-Sector],Table3[[#This Row],[Sub-Sector]],Table2[1W Return vs Nifty],"&gt;=5")/Table3[[#This Row],[Count]]</f>
        <v>0</v>
      </c>
      <c r="E104" s="1">
        <f>COUNTIFS(Table2[Sub-Sector],Table3[[#This Row],[Sub-Sector]],Table2[1M Return vs Nifty],"&gt;=5")/Table3[[#This Row],[Count]]</f>
        <v>0</v>
      </c>
      <c r="F104" s="1">
        <f>COUNTIFS(Table2[Sub-Sector],Table3[[#This Row],[Sub-Sector]],Table2[6M Return vs Nifty],"&gt;=10")/Table3[[#This Row],[Count]]</f>
        <v>0.1</v>
      </c>
      <c r="G104" s="1">
        <f>COUNTIFS(Table2[Sub-Sector],Table3[[#This Row],[Sub-Sector]],Table2[1Y Return vs Nifty],"&gt;=10")/Table3[[#This Row],[Count]]</f>
        <v>0.4</v>
      </c>
      <c r="H104" s="1">
        <f>COUNTIFS(Table2[Sub-Sector],Table3[[#This Row],[Sub-Sector]],Table2[RSI Exponential â€“ 14D],"&gt;=50")/Table3[[#This Row],[Count]]</f>
        <v>0</v>
      </c>
      <c r="I104" s="1">
        <f>COUNTIFS(Table2[Sub-Sector],Table3[[#This Row],[Sub-Sector]],Table2[Relative Volume],"&gt;=1")/Table3[[#This Row],[Count]]</f>
        <v>0.1</v>
      </c>
      <c r="J104" s="1">
        <f>COUNTIFS(Table2[Sub-Sector],Table3[[#This Row],[Sub-Sector]],Table2[% Away From Day Low],"&gt;=0.05")/Table3[[#This Row],[Count]]</f>
        <v>0</v>
      </c>
      <c r="K104" s="1">
        <f>COUNTIFS(Table2[Sub-Sector],Table3[[#This Row],[Sub-Sector]],Table2[% Away From Day High],"&lt;=0.05")/Table3[[#This Row],[Count]]</f>
        <v>1</v>
      </c>
      <c r="L104" s="1">
        <f>COUNTIFS(Table2[Sub-Sector],Table3[[#This Row],[Sub-Sector]],Table2[% Away From Current Week Low],"&gt;=0.05")/Table3[[#This Row],[Count]]</f>
        <v>0</v>
      </c>
      <c r="M104" s="1">
        <f>COUNTIFS(Table2[Sub-Sector],Table3[[#This Row],[Sub-Sector]],Table2[% Away From Current Week High],"&lt;=0.05")/Table3[[#This Row],[Count]]</f>
        <v>0.8</v>
      </c>
      <c r="N104" s="1">
        <f>COUNTIFS(Table2[Sub-Sector],Table3[[#This Row],[Sub-Sector]],Table2[% Away From Current Month Low],"&gt;=0.05")/Table3[[#This Row],[Count]]</f>
        <v>0</v>
      </c>
      <c r="O104" s="1">
        <f>COUNTIFS(Table2[Sub-Sector],Table3[[#This Row],[Sub-Sector]],Table2[% Away From Current Month High],"&lt;=0.05")/Table3[[#This Row],[Count]]</f>
        <v>0.3</v>
      </c>
      <c r="P104" s="1">
        <f>COUNTIFS(Table2[Sub-Sector],Table3[[#This Row],[Sub-Sector]],Table2[% Away From 52W High],"&lt;=10")/Table3[[#This Row],[Count]]</f>
        <v>0.4</v>
      </c>
      <c r="Q104" s="1">
        <f>COUNTIFS(Table2[Sub-Sector],Table3[[#This Row],[Sub-Sector]],Table2[% Away From 52W Low],"&gt;=10")/Table3[[#This Row],[Count]]</f>
        <v>1</v>
      </c>
      <c r="R104" s="1">
        <f>COUNTIFS(Table2[Sub-Sector],Table3[[#This Row],[Sub-Sector]],Table2[% Price above 20 EMA],"&gt;=0")/Table3[[#This Row],[Count]]</f>
        <v>0</v>
      </c>
      <c r="S104" s="1">
        <f>COUNTIFS(Table2[Sub-Sector],Table3[[#This Row],[Sub-Sector]],Table2[% Price above 50 EMA],"&gt;=0")/Table3[[#This Row],[Count]]</f>
        <v>0.5</v>
      </c>
      <c r="T104" s="1">
        <f>COUNTIFS(Table2[Sub-Sector],Table3[[#This Row],[Sub-Sector]],Table2[% Price above 200 EMA],"&gt;=0")/Table3[[#This Row],[Count]]</f>
        <v>0.7</v>
      </c>
      <c r="U104" s="1">
        <f>COUNTIFS(Table2[Sub-Sector],Table3[[#This Row],[Sub-Sector]],Table2[Rate of Change - Zone],"Positive")/Table3[[#This Row],[Count]]</f>
        <v>0.1</v>
      </c>
      <c r="V104" s="1">
        <f>COUNTIFS(Table2[Sub-Sector],Table3[[#This Row],[Sub-Sector]],Table2[Sharpe Ratio],"&gt;=0.10")/Table3[[#This Row],[Count]]</f>
        <v>0.1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533</v>
      </c>
      <c r="X104">
        <f>_xlfn.RANK.AVG(Table3[[#This Row],[Score]],Table3[Score],1)</f>
        <v>96.5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337</v>
      </c>
      <c r="Z104">
        <f>_xlfn.RANK.AVG(Table3[[#This Row],[Score 2 ]],Table3[[Score 2 ]],1)</f>
        <v>103</v>
      </c>
    </row>
    <row r="105" spans="1:26" x14ac:dyDescent="0.3">
      <c r="A105" t="s">
        <v>728</v>
      </c>
      <c r="B105">
        <f>COUNTIFS(Table2[Sub-Sector],Table3[[#This Row],[Sub-Sector]])</f>
        <v>4</v>
      </c>
      <c r="C105" s="1">
        <f>COUNTIFS(Table2[Sub-Sector],Table3[[#This Row],[Sub-Sector]],Table2[Uptrend],"Uptrend")/Table3[[#This Row],[Count]]</f>
        <v>0.25</v>
      </c>
      <c r="D105" s="1">
        <f>COUNTIFS(Table2[Sub-Sector],Table3[[#This Row],[Sub-Sector]],Table2[1W Return vs Nifty],"&gt;=5")/Table3[[#This Row],[Count]]</f>
        <v>0</v>
      </c>
      <c r="E105" s="1">
        <f>COUNTIFS(Table2[Sub-Sector],Table3[[#This Row],[Sub-Sector]],Table2[1M Return vs Nifty],"&gt;=5")/Table3[[#This Row],[Count]]</f>
        <v>0</v>
      </c>
      <c r="F105" s="1">
        <f>COUNTIFS(Table2[Sub-Sector],Table3[[#This Row],[Sub-Sector]],Table2[6M Return vs Nifty],"&gt;=10")/Table3[[#This Row],[Count]]</f>
        <v>0.5</v>
      </c>
      <c r="G105" s="1">
        <f>COUNTIFS(Table2[Sub-Sector],Table3[[#This Row],[Sub-Sector]],Table2[1Y Return vs Nifty],"&gt;=10")/Table3[[#This Row],[Count]]</f>
        <v>0.25</v>
      </c>
      <c r="H105" s="1">
        <f>COUNTIFS(Table2[Sub-Sector],Table3[[#This Row],[Sub-Sector]],Table2[RSI Exponential â€“ 14D],"&gt;=50")/Table3[[#This Row],[Count]]</f>
        <v>0</v>
      </c>
      <c r="I105" s="1">
        <f>COUNTIFS(Table2[Sub-Sector],Table3[[#This Row],[Sub-Sector]],Table2[Relative Volume],"&gt;=1")/Table3[[#This Row],[Count]]</f>
        <v>0</v>
      </c>
      <c r="J105" s="1">
        <f>COUNTIFS(Table2[Sub-Sector],Table3[[#This Row],[Sub-Sector]],Table2[% Away From Day Low],"&gt;=0.05")/Table3[[#This Row],[Count]]</f>
        <v>0.75</v>
      </c>
      <c r="K105" s="1">
        <f>COUNTIFS(Table2[Sub-Sector],Table3[[#This Row],[Sub-Sector]],Table2[% Away From Day High],"&lt;=0.05")/Table3[[#This Row],[Count]]</f>
        <v>1</v>
      </c>
      <c r="L105" s="1">
        <f>COUNTIFS(Table2[Sub-Sector],Table3[[#This Row],[Sub-Sector]],Table2[% Away From Current Week Low],"&gt;=0.05")/Table3[[#This Row],[Count]]</f>
        <v>0.75</v>
      </c>
      <c r="M105" s="1">
        <f>COUNTIFS(Table2[Sub-Sector],Table3[[#This Row],[Sub-Sector]],Table2[% Away From Current Week High],"&lt;=0.05")/Table3[[#This Row],[Count]]</f>
        <v>1</v>
      </c>
      <c r="N105" s="1">
        <f>COUNTIFS(Table2[Sub-Sector],Table3[[#This Row],[Sub-Sector]],Table2[% Away From Current Month Low],"&gt;=0.05")/Table3[[#This Row],[Count]]</f>
        <v>0.75</v>
      </c>
      <c r="O105" s="1">
        <f>COUNTIFS(Table2[Sub-Sector],Table3[[#This Row],[Sub-Sector]],Table2[% Away From Current Month High],"&lt;=0.05")/Table3[[#This Row],[Count]]</f>
        <v>0.25</v>
      </c>
      <c r="P105" s="1">
        <f>COUNTIFS(Table2[Sub-Sector],Table3[[#This Row],[Sub-Sector]],Table2[% Away From 52W High],"&lt;=10")/Table3[[#This Row],[Count]]</f>
        <v>0</v>
      </c>
      <c r="Q105" s="1">
        <f>COUNTIFS(Table2[Sub-Sector],Table3[[#This Row],[Sub-Sector]],Table2[% Away From 52W Low],"&gt;=10")/Table3[[#This Row],[Count]]</f>
        <v>1</v>
      </c>
      <c r="R105" s="1">
        <f>COUNTIFS(Table2[Sub-Sector],Table3[[#This Row],[Sub-Sector]],Table2[% Price above 20 EMA],"&gt;=0")/Table3[[#This Row],[Count]]</f>
        <v>0</v>
      </c>
      <c r="S105" s="1">
        <f>COUNTIFS(Table2[Sub-Sector],Table3[[#This Row],[Sub-Sector]],Table2[% Price above 50 EMA],"&gt;=0")/Table3[[#This Row],[Count]]</f>
        <v>0</v>
      </c>
      <c r="T105" s="1">
        <f>COUNTIFS(Table2[Sub-Sector],Table3[[#This Row],[Sub-Sector]],Table2[% Price above 200 EMA],"&gt;=0")/Table3[[#This Row],[Count]]</f>
        <v>0.5</v>
      </c>
      <c r="U105" s="1">
        <f>COUNTIFS(Table2[Sub-Sector],Table3[[#This Row],[Sub-Sector]],Table2[Rate of Change - Zone],"Positive")/Table3[[#This Row],[Count]]</f>
        <v>0</v>
      </c>
      <c r="V105" s="1">
        <f>COUNTIFS(Table2[Sub-Sector],Table3[[#This Row],[Sub-Sector]],Table2[Sharpe Ratio],"&gt;=0.10")/Table3[[#This Row],[Count]]</f>
        <v>0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592</v>
      </c>
      <c r="X105">
        <f>_xlfn.RANK.AVG(Table3[[#This Row],[Score]],Table3[Score],1)</f>
        <v>106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341</v>
      </c>
      <c r="Z105">
        <f>_xlfn.RANK.AVG(Table3[[#This Row],[Score 2 ]],Table3[[Score 2 ]],1)</f>
        <v>104</v>
      </c>
    </row>
    <row r="106" spans="1:26" x14ac:dyDescent="0.3">
      <c r="A106" t="s">
        <v>403</v>
      </c>
      <c r="B106">
        <f>COUNTIFS(Table2[Sub-Sector],Table3[[#This Row],[Sub-Sector]])</f>
        <v>5</v>
      </c>
      <c r="C106" s="1">
        <f>COUNTIFS(Table2[Sub-Sector],Table3[[#This Row],[Sub-Sector]],Table2[Uptrend],"Uptrend")/Table3[[#This Row],[Count]]</f>
        <v>0.2</v>
      </c>
      <c r="D106" s="1">
        <f>COUNTIFS(Table2[Sub-Sector],Table3[[#This Row],[Sub-Sector]],Table2[1W Return vs Nifty],"&gt;=5")/Table3[[#This Row],[Count]]</f>
        <v>0</v>
      </c>
      <c r="E106" s="1">
        <f>COUNTIFS(Table2[Sub-Sector],Table3[[#This Row],[Sub-Sector]],Table2[1M Return vs Nifty],"&gt;=5")/Table3[[#This Row],[Count]]</f>
        <v>0</v>
      </c>
      <c r="F106" s="1">
        <f>COUNTIFS(Table2[Sub-Sector],Table3[[#This Row],[Sub-Sector]],Table2[6M Return vs Nifty],"&gt;=10")/Table3[[#This Row],[Count]]</f>
        <v>0.4</v>
      </c>
      <c r="G106" s="1">
        <f>COUNTIFS(Table2[Sub-Sector],Table3[[#This Row],[Sub-Sector]],Table2[1Y Return vs Nifty],"&gt;=10")/Table3[[#This Row],[Count]]</f>
        <v>0.4</v>
      </c>
      <c r="H106" s="1">
        <f>COUNTIFS(Table2[Sub-Sector],Table3[[#This Row],[Sub-Sector]],Table2[RSI Exponential â€“ 14D],"&gt;=50")/Table3[[#This Row],[Count]]</f>
        <v>0</v>
      </c>
      <c r="I106" s="1">
        <f>COUNTIFS(Table2[Sub-Sector],Table3[[#This Row],[Sub-Sector]],Table2[Relative Volume],"&gt;=1")/Table3[[#This Row],[Count]]</f>
        <v>0</v>
      </c>
      <c r="J106" s="1">
        <f>COUNTIFS(Table2[Sub-Sector],Table3[[#This Row],[Sub-Sector]],Table2[% Away From Day Low],"&gt;=0.05")/Table3[[#This Row],[Count]]</f>
        <v>0.4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0.4</v>
      </c>
      <c r="M106" s="1">
        <f>COUNTIFS(Table2[Sub-Sector],Table3[[#This Row],[Sub-Sector]],Table2[% Away From Current Week High],"&lt;=0.05")/Table3[[#This Row],[Count]]</f>
        <v>1</v>
      </c>
      <c r="N106" s="1">
        <f>COUNTIFS(Table2[Sub-Sector],Table3[[#This Row],[Sub-Sector]],Table2[% Away From Current Month Low],"&gt;=0.05")/Table3[[#This Row],[Count]]</f>
        <v>0.4</v>
      </c>
      <c r="O106" s="1">
        <f>COUNTIFS(Table2[Sub-Sector],Table3[[#This Row],[Sub-Sector]],Table2[% Away From Current Month High],"&lt;=0.05")/Table3[[#This Row],[Count]]</f>
        <v>0.4</v>
      </c>
      <c r="P106" s="1">
        <f>COUNTIFS(Table2[Sub-Sector],Table3[[#This Row],[Sub-Sector]],Table2[% Away From 52W High],"&lt;=10")/Table3[[#This Row],[Count]]</f>
        <v>0</v>
      </c>
      <c r="Q106" s="1">
        <f>COUNTIFS(Table2[Sub-Sector],Table3[[#This Row],[Sub-Sector]],Table2[% Away From 52W Low],"&gt;=10")/Table3[[#This Row],[Count]]</f>
        <v>0.8</v>
      </c>
      <c r="R106" s="1">
        <f>COUNTIFS(Table2[Sub-Sector],Table3[[#This Row],[Sub-Sector]],Table2[% Price above 20 EMA],"&gt;=0")/Table3[[#This Row],[Count]]</f>
        <v>0</v>
      </c>
      <c r="S106" s="1">
        <f>COUNTIFS(Table2[Sub-Sector],Table3[[#This Row],[Sub-Sector]],Table2[% Price above 50 EMA],"&gt;=0")/Table3[[#This Row],[Count]]</f>
        <v>0.2</v>
      </c>
      <c r="T106" s="1">
        <f>COUNTIFS(Table2[Sub-Sector],Table3[[#This Row],[Sub-Sector]],Table2[% Price above 200 EMA],"&gt;=0")/Table3[[#This Row],[Count]]</f>
        <v>0.6</v>
      </c>
      <c r="U106" s="1">
        <f>COUNTIFS(Table2[Sub-Sector],Table3[[#This Row],[Sub-Sector]],Table2[Rate of Change - Zone],"Positive")/Table3[[#This Row],[Count]]</f>
        <v>0</v>
      </c>
      <c r="V106" s="1">
        <f>COUNTIFS(Table2[Sub-Sector],Table3[[#This Row],[Sub-Sector]],Table2[Sharpe Ratio],"&gt;=0.10")/Table3[[#This Row],[Count]]</f>
        <v>0.2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598</v>
      </c>
      <c r="X106">
        <f>_xlfn.RANK.AVG(Table3[[#This Row],[Score]],Table3[Score],1)</f>
        <v>114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345</v>
      </c>
      <c r="Z106">
        <f>_xlfn.RANK.AVG(Table3[[#This Row],[Score 2 ]],Table3[[Score 2 ]],1)</f>
        <v>105.5</v>
      </c>
    </row>
    <row r="107" spans="1:26" x14ac:dyDescent="0.3">
      <c r="A107" t="s">
        <v>1582</v>
      </c>
      <c r="B107">
        <f>COUNTIFS(Table2[Sub-Sector],Table3[[#This Row],[Sub-Sector]])</f>
        <v>2</v>
      </c>
      <c r="C107" s="1">
        <f>COUNTIFS(Table2[Sub-Sector],Table3[[#This Row],[Sub-Sector]],Table2[Uptrend],"Uptrend")/Table3[[#This Row],[Count]]</f>
        <v>0.5</v>
      </c>
      <c r="D107" s="1">
        <f>COUNTIFS(Table2[Sub-Sector],Table3[[#This Row],[Sub-Sector]],Table2[1W Return vs Nifty],"&gt;=5")/Table3[[#This Row],[Count]]</f>
        <v>0</v>
      </c>
      <c r="E107" s="1">
        <f>COUNTIFS(Table2[Sub-Sector],Table3[[#This Row],[Sub-Sector]],Table2[1M Return vs Nifty],"&gt;=5")/Table3[[#This Row],[Count]]</f>
        <v>0</v>
      </c>
      <c r="F107" s="1">
        <f>COUNTIFS(Table2[Sub-Sector],Table3[[#This Row],[Sub-Sector]],Table2[6M Return vs Nifty],"&gt;=10")/Table3[[#This Row],[Count]]</f>
        <v>0</v>
      </c>
      <c r="G107" s="1">
        <f>COUNTIFS(Table2[Sub-Sector],Table3[[#This Row],[Sub-Sector]],Table2[1Y Return vs Nifty],"&gt;=10")/Table3[[#This Row],[Count]]</f>
        <v>0</v>
      </c>
      <c r="H107" s="1">
        <f>COUNTIFS(Table2[Sub-Sector],Table3[[#This Row],[Sub-Sector]],Table2[RSI Exponential â€“ 14D],"&gt;=50")/Table3[[#This Row],[Count]]</f>
        <v>0.5</v>
      </c>
      <c r="I107" s="1">
        <f>COUNTIFS(Table2[Sub-Sector],Table3[[#This Row],[Sub-Sector]],Table2[Relative Volume],"&gt;=1")/Table3[[#This Row],[Count]]</f>
        <v>0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1</v>
      </c>
      <c r="L107" s="1">
        <f>COUNTIFS(Table2[Sub-Sector],Table3[[#This Row],[Sub-Sector]],Table2[% Away From Current Week Low],"&gt;=0.05")/Table3[[#This Row],[Count]]</f>
        <v>0</v>
      </c>
      <c r="M107" s="1">
        <f>COUNTIFS(Table2[Sub-Sector],Table3[[#This Row],[Sub-Sector]],Table2[% Away From Current Week High],"&lt;=0.05")/Table3[[#This Row],[Count]]</f>
        <v>1</v>
      </c>
      <c r="N107" s="1">
        <f>COUNTIFS(Table2[Sub-Sector],Table3[[#This Row],[Sub-Sector]],Table2[% Away From Current Month Low],"&gt;=0.05")/Table3[[#This Row],[Count]]</f>
        <v>0</v>
      </c>
      <c r="O107" s="1">
        <f>COUNTIFS(Table2[Sub-Sector],Table3[[#This Row],[Sub-Sector]],Table2[% Away From Current Month High],"&lt;=0.05")/Table3[[#This Row],[Count]]</f>
        <v>0.5</v>
      </c>
      <c r="P107" s="1">
        <f>COUNTIFS(Table2[Sub-Sector],Table3[[#This Row],[Sub-Sector]],Table2[% Away From 52W High],"&lt;=10")/Table3[[#This Row],[Count]]</f>
        <v>0.5</v>
      </c>
      <c r="Q107" s="1">
        <f>COUNTIFS(Table2[Sub-Sector],Table3[[#This Row],[Sub-Sector]],Table2[% Away From 52W Low],"&gt;=10")/Table3[[#This Row],[Count]]</f>
        <v>1</v>
      </c>
      <c r="R107" s="1">
        <f>COUNTIFS(Table2[Sub-Sector],Table3[[#This Row],[Sub-Sector]],Table2[% Price above 20 EMA],"&gt;=0")/Table3[[#This Row],[Count]]</f>
        <v>0</v>
      </c>
      <c r="S107" s="1">
        <f>COUNTIFS(Table2[Sub-Sector],Table3[[#This Row],[Sub-Sector]],Table2[% Price above 50 EMA],"&gt;=0")/Table3[[#This Row],[Count]]</f>
        <v>0.5</v>
      </c>
      <c r="T107" s="1">
        <f>COUNTIFS(Table2[Sub-Sector],Table3[[#This Row],[Sub-Sector]],Table2[% Price above 200 EMA],"&gt;=0")/Table3[[#This Row],[Count]]</f>
        <v>0.5</v>
      </c>
      <c r="U107" s="1">
        <f>COUNTIFS(Table2[Sub-Sector],Table3[[#This Row],[Sub-Sector]],Table2[Rate of Change - Zone],"Positive")/Table3[[#This Row],[Count]]</f>
        <v>0.5</v>
      </c>
      <c r="V107" s="1">
        <f>COUNTIFS(Table2[Sub-Sector],Table3[[#This Row],[Sub-Sector]],Table2[Sharpe Ratio],"&gt;=0.10")/Table3[[#This Row],[Count]]</f>
        <v>0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569.5</v>
      </c>
      <c r="X107">
        <f>_xlfn.RANK.AVG(Table3[[#This Row],[Score]],Table3[Score],1)</f>
        <v>102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345</v>
      </c>
      <c r="Z107">
        <f>_xlfn.RANK.AVG(Table3[[#This Row],[Score 2 ]],Table3[[Score 2 ]],1)</f>
        <v>105.5</v>
      </c>
    </row>
    <row r="108" spans="1:26" x14ac:dyDescent="0.3">
      <c r="A108" t="s">
        <v>738</v>
      </c>
      <c r="B108">
        <f>COUNTIFS(Table2[Sub-Sector],Table3[[#This Row],[Sub-Sector]])</f>
        <v>2</v>
      </c>
      <c r="C108" s="1">
        <f>COUNTIFS(Table2[Sub-Sector],Table3[[#This Row],[Sub-Sector]],Table2[Uptrend],"Uptrend")/Table3[[#This Row],[Count]]</f>
        <v>0.5</v>
      </c>
      <c r="D108" s="1">
        <f>COUNTIFS(Table2[Sub-Sector],Table3[[#This Row],[Sub-Sector]],Table2[1W Return vs Nifty],"&gt;=5")/Table3[[#This Row],[Count]]</f>
        <v>0</v>
      </c>
      <c r="E108" s="1">
        <f>COUNTIFS(Table2[Sub-Sector],Table3[[#This Row],[Sub-Sector]],Table2[1M Return vs Nifty],"&gt;=5")/Table3[[#This Row],[Count]]</f>
        <v>0</v>
      </c>
      <c r="F108" s="1">
        <f>COUNTIFS(Table2[Sub-Sector],Table3[[#This Row],[Sub-Sector]],Table2[6M Return vs Nifty],"&gt;=10")/Table3[[#This Row],[Count]]</f>
        <v>0</v>
      </c>
      <c r="G108" s="1">
        <f>COUNTIFS(Table2[Sub-Sector],Table3[[#This Row],[Sub-Sector]],Table2[1Y Return vs Nifty],"&gt;=10")/Table3[[#This Row],[Count]]</f>
        <v>0</v>
      </c>
      <c r="H108" s="1">
        <f>COUNTIFS(Table2[Sub-Sector],Table3[[#This Row],[Sub-Sector]],Table2[RSI Exponential â€“ 14D],"&gt;=50")/Table3[[#This Row],[Count]]</f>
        <v>0</v>
      </c>
      <c r="I108" s="1">
        <f>COUNTIFS(Table2[Sub-Sector],Table3[[#This Row],[Sub-Sector]],Table2[Relative Volume],"&gt;=1")/Table3[[#This Row],[Count]]</f>
        <v>0.5</v>
      </c>
      <c r="J108" s="1">
        <f>COUNTIFS(Table2[Sub-Sector],Table3[[#This Row],[Sub-Sector]],Table2[% Away From Day Low],"&gt;=0.05")/Table3[[#This Row],[Count]]</f>
        <v>0</v>
      </c>
      <c r="K108" s="1">
        <f>COUNTIFS(Table2[Sub-Sector],Table3[[#This Row],[Sub-Sector]],Table2[% Away From Day High],"&lt;=0.05")/Table3[[#This Row],[Count]]</f>
        <v>1</v>
      </c>
      <c r="L108" s="1">
        <f>COUNTIFS(Table2[Sub-Sector],Table3[[#This Row],[Sub-Sector]],Table2[% Away From Current Week Low],"&gt;=0.05")/Table3[[#This Row],[Count]]</f>
        <v>0</v>
      </c>
      <c r="M108" s="1">
        <f>COUNTIFS(Table2[Sub-Sector],Table3[[#This Row],[Sub-Sector]],Table2[% Away From Current Week High],"&lt;=0.05")/Table3[[#This Row],[Count]]</f>
        <v>1</v>
      </c>
      <c r="N108" s="1">
        <f>COUNTIFS(Table2[Sub-Sector],Table3[[#This Row],[Sub-Sector]],Table2[% Away From Current Month Low],"&gt;=0.05")/Table3[[#This Row],[Count]]</f>
        <v>0</v>
      </c>
      <c r="O108" s="1">
        <f>COUNTIFS(Table2[Sub-Sector],Table3[[#This Row],[Sub-Sector]],Table2[% Away From Current Month High],"&lt;=0.05")/Table3[[#This Row],[Count]]</f>
        <v>0.5</v>
      </c>
      <c r="P108" s="1">
        <f>COUNTIFS(Table2[Sub-Sector],Table3[[#This Row],[Sub-Sector]],Table2[% Away From 52W High],"&lt;=10")/Table3[[#This Row],[Count]]</f>
        <v>0</v>
      </c>
      <c r="Q108" s="1">
        <f>COUNTIFS(Table2[Sub-Sector],Table3[[#This Row],[Sub-Sector]],Table2[% Away From 52W Low],"&gt;=10")/Table3[[#This Row],[Count]]</f>
        <v>1</v>
      </c>
      <c r="R108" s="1">
        <f>COUNTIFS(Table2[Sub-Sector],Table3[[#This Row],[Sub-Sector]],Table2[% Price above 20 EMA],"&gt;=0")/Table3[[#This Row],[Count]]</f>
        <v>0</v>
      </c>
      <c r="S108" s="1">
        <f>COUNTIFS(Table2[Sub-Sector],Table3[[#This Row],[Sub-Sector]],Table2[% Price above 50 EMA],"&gt;=0")/Table3[[#This Row],[Count]]</f>
        <v>0</v>
      </c>
      <c r="T108" s="1">
        <f>COUNTIFS(Table2[Sub-Sector],Table3[[#This Row],[Sub-Sector]],Table2[% Price above 200 EMA],"&gt;=0")/Table3[[#This Row],[Count]]</f>
        <v>0.5</v>
      </c>
      <c r="U108" s="1">
        <f>COUNTIFS(Table2[Sub-Sector],Table3[[#This Row],[Sub-Sector]],Table2[Rate of Change - Zone],"Positive")/Table3[[#This Row],[Count]]</f>
        <v>0</v>
      </c>
      <c r="V108" s="1">
        <f>COUNTIFS(Table2[Sub-Sector],Table3[[#This Row],[Sub-Sector]],Table2[Sharpe Ratio],"&gt;=0.10")/Table3[[#This Row],[Count]]</f>
        <v>0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572</v>
      </c>
      <c r="X108">
        <f>_xlfn.RANK.AVG(Table3[[#This Row],[Score]],Table3[Score],1)</f>
        <v>103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347.5</v>
      </c>
      <c r="Z108">
        <f>_xlfn.RANK.AVG(Table3[[#This Row],[Score 2 ]],Table3[[Score 2 ]],1)</f>
        <v>107.5</v>
      </c>
    </row>
    <row r="109" spans="1:26" x14ac:dyDescent="0.3">
      <c r="A109" t="s">
        <v>1221</v>
      </c>
      <c r="B109">
        <f>COUNTIFS(Table2[Sub-Sector],Table3[[#This Row],[Sub-Sector]])</f>
        <v>2</v>
      </c>
      <c r="C109" s="1">
        <f>COUNTIFS(Table2[Sub-Sector],Table3[[#This Row],[Sub-Sector]],Table2[Uptrend],"Uptrend")/Table3[[#This Row],[Count]]</f>
        <v>0</v>
      </c>
      <c r="D109" s="1">
        <f>COUNTIFS(Table2[Sub-Sector],Table3[[#This Row],[Sub-Sector]],Table2[1W Return vs Nifty],"&gt;=5")/Table3[[#This Row],[Count]]</f>
        <v>0</v>
      </c>
      <c r="E109" s="1">
        <f>COUNTIFS(Table2[Sub-Sector],Table3[[#This Row],[Sub-Sector]],Table2[1M Return vs Nifty],"&gt;=5")/Table3[[#This Row],[Count]]</f>
        <v>0</v>
      </c>
      <c r="F109" s="1">
        <f>COUNTIFS(Table2[Sub-Sector],Table3[[#This Row],[Sub-Sector]],Table2[6M Return vs Nifty],"&gt;=10")/Table3[[#This Row],[Count]]</f>
        <v>0</v>
      </c>
      <c r="G109" s="1">
        <f>COUNTIFS(Table2[Sub-Sector],Table3[[#This Row],[Sub-Sector]],Table2[1Y Return vs Nifty],"&gt;=10")/Table3[[#This Row],[Count]]</f>
        <v>0</v>
      </c>
      <c r="H109" s="1">
        <f>COUNTIFS(Table2[Sub-Sector],Table3[[#This Row],[Sub-Sector]],Table2[RSI Exponential â€“ 14D],"&gt;=50")/Table3[[#This Row],[Count]]</f>
        <v>0</v>
      </c>
      <c r="I109" s="1">
        <f>COUNTIFS(Table2[Sub-Sector],Table3[[#This Row],[Sub-Sector]],Table2[Relative Volume],"&gt;=1")/Table3[[#This Row],[Count]]</f>
        <v>0.5</v>
      </c>
      <c r="J109" s="1">
        <f>COUNTIFS(Table2[Sub-Sector],Table3[[#This Row],[Sub-Sector]],Table2[% Away From Day Low],"&gt;=0.05")/Table3[[#This Row],[Count]]</f>
        <v>0</v>
      </c>
      <c r="K109" s="1">
        <f>COUNTIFS(Table2[Sub-Sector],Table3[[#This Row],[Sub-Sector]],Table2[% Away From Day High],"&lt;=0.05")/Table3[[#This Row],[Count]]</f>
        <v>1</v>
      </c>
      <c r="L109" s="1">
        <f>COUNTIFS(Table2[Sub-Sector],Table3[[#This Row],[Sub-Sector]],Table2[% Away From Current Week Low],"&gt;=0.05")/Table3[[#This Row],[Count]]</f>
        <v>0.5</v>
      </c>
      <c r="M109" s="1">
        <f>COUNTIFS(Table2[Sub-Sector],Table3[[#This Row],[Sub-Sector]],Table2[% Away From Current Week High],"&lt;=0.05")/Table3[[#This Row],[Count]]</f>
        <v>1</v>
      </c>
      <c r="N109" s="1">
        <f>COUNTIFS(Table2[Sub-Sector],Table3[[#This Row],[Sub-Sector]],Table2[% Away From Current Month Low],"&gt;=0.05")/Table3[[#This Row],[Count]]</f>
        <v>0.5</v>
      </c>
      <c r="O109" s="1">
        <f>COUNTIFS(Table2[Sub-Sector],Table3[[#This Row],[Sub-Sector]],Table2[% Away From Current Month High],"&lt;=0.05")/Table3[[#This Row],[Count]]</f>
        <v>0.5</v>
      </c>
      <c r="P109" s="1">
        <f>COUNTIFS(Table2[Sub-Sector],Table3[[#This Row],[Sub-Sector]],Table2[% Away From 52W High],"&lt;=10")/Table3[[#This Row],[Count]]</f>
        <v>0</v>
      </c>
      <c r="Q109" s="1">
        <f>COUNTIFS(Table2[Sub-Sector],Table3[[#This Row],[Sub-Sector]],Table2[% Away From 52W Low],"&gt;=10")/Table3[[#This Row],[Count]]</f>
        <v>0</v>
      </c>
      <c r="R109" s="1">
        <f>COUNTIFS(Table2[Sub-Sector],Table3[[#This Row],[Sub-Sector]],Table2[% Price above 20 EMA],"&gt;=0")/Table3[[#This Row],[Count]]</f>
        <v>0</v>
      </c>
      <c r="S109" s="1">
        <f>COUNTIFS(Table2[Sub-Sector],Table3[[#This Row],[Sub-Sector]],Table2[% Price above 50 EMA],"&gt;=0")/Table3[[#This Row],[Count]]</f>
        <v>0</v>
      </c>
      <c r="T109" s="1">
        <f>COUNTIFS(Table2[Sub-Sector],Table3[[#This Row],[Sub-Sector]],Table2[% Price above 200 EMA],"&gt;=0")/Table3[[#This Row],[Count]]</f>
        <v>0</v>
      </c>
      <c r="U109" s="1">
        <f>COUNTIFS(Table2[Sub-Sector],Table3[[#This Row],[Sub-Sector]],Table2[Rate of Change - Zone],"Positive")/Table3[[#This Row],[Count]]</f>
        <v>0</v>
      </c>
      <c r="V109" s="1">
        <f>COUNTIFS(Table2[Sub-Sector],Table3[[#This Row],[Sub-Sector]],Table2[Sharpe Ratio],"&gt;=0.10")/Table3[[#This Row],[Count]]</f>
        <v>0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614.5</v>
      </c>
      <c r="X109">
        <f>_xlfn.RANK.AVG(Table3[[#This Row],[Score]],Table3[Score],1)</f>
        <v>115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347.5</v>
      </c>
      <c r="Z109">
        <f>_xlfn.RANK.AVG(Table3[[#This Row],[Score 2 ]],Table3[[Score 2 ]],1)</f>
        <v>107.5</v>
      </c>
    </row>
    <row r="110" spans="1:26" x14ac:dyDescent="0.3">
      <c r="A110" t="s">
        <v>24</v>
      </c>
      <c r="B110">
        <f>COUNTIFS(Table2[Sub-Sector],Table3[[#This Row],[Sub-Sector]])</f>
        <v>20</v>
      </c>
      <c r="C110" s="1">
        <f>COUNTIFS(Table2[Sub-Sector],Table3[[#This Row],[Sub-Sector]],Table2[Uptrend],"Uptrend")/Table3[[#This Row],[Count]]</f>
        <v>0.3</v>
      </c>
      <c r="D110" s="1">
        <f>COUNTIFS(Table2[Sub-Sector],Table3[[#This Row],[Sub-Sector]],Table2[1W Return vs Nifty],"&gt;=5")/Table3[[#This Row],[Count]]</f>
        <v>0</v>
      </c>
      <c r="E110" s="1">
        <f>COUNTIFS(Table2[Sub-Sector],Table3[[#This Row],[Sub-Sector]],Table2[1M Return vs Nifty],"&gt;=5")/Table3[[#This Row],[Count]]</f>
        <v>0</v>
      </c>
      <c r="F110" s="1">
        <f>COUNTIFS(Table2[Sub-Sector],Table3[[#This Row],[Sub-Sector]],Table2[6M Return vs Nifty],"&gt;=10")/Table3[[#This Row],[Count]]</f>
        <v>0.05</v>
      </c>
      <c r="G110" s="1">
        <f>COUNTIFS(Table2[Sub-Sector],Table3[[#This Row],[Sub-Sector]],Table2[1Y Return vs Nifty],"&gt;=10")/Table3[[#This Row],[Count]]</f>
        <v>0.05</v>
      </c>
      <c r="H110" s="1">
        <f>COUNTIFS(Table2[Sub-Sector],Table3[[#This Row],[Sub-Sector]],Table2[RSI Exponential â€“ 14D],"&gt;=50")/Table3[[#This Row],[Count]]</f>
        <v>0.1</v>
      </c>
      <c r="I110" s="1">
        <f>COUNTIFS(Table2[Sub-Sector],Table3[[#This Row],[Sub-Sector]],Table2[Relative Volume],"&gt;=1")/Table3[[#This Row],[Count]]</f>
        <v>0.25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1</v>
      </c>
      <c r="L110" s="1">
        <f>COUNTIFS(Table2[Sub-Sector],Table3[[#This Row],[Sub-Sector]],Table2[% Away From Current Week Low],"&gt;=0.05")/Table3[[#This Row],[Count]]</f>
        <v>0</v>
      </c>
      <c r="M110" s="1">
        <f>COUNTIFS(Table2[Sub-Sector],Table3[[#This Row],[Sub-Sector]],Table2[% Away From Current Week High],"&lt;=0.05")/Table3[[#This Row],[Count]]</f>
        <v>0.85</v>
      </c>
      <c r="N110" s="1">
        <f>COUNTIFS(Table2[Sub-Sector],Table3[[#This Row],[Sub-Sector]],Table2[% Away From Current Month Low],"&gt;=0.05")/Table3[[#This Row],[Count]]</f>
        <v>0</v>
      </c>
      <c r="O110" s="1">
        <f>COUNTIFS(Table2[Sub-Sector],Table3[[#This Row],[Sub-Sector]],Table2[% Away From Current Month High],"&lt;=0.05")/Table3[[#This Row],[Count]]</f>
        <v>0.35</v>
      </c>
      <c r="P110" s="1">
        <f>COUNTIFS(Table2[Sub-Sector],Table3[[#This Row],[Sub-Sector]],Table2[% Away From 52W High],"&lt;=10")/Table3[[#This Row],[Count]]</f>
        <v>0.1</v>
      </c>
      <c r="Q110" s="1">
        <f>COUNTIFS(Table2[Sub-Sector],Table3[[#This Row],[Sub-Sector]],Table2[% Away From 52W Low],"&gt;=10")/Table3[[#This Row],[Count]]</f>
        <v>0.55000000000000004</v>
      </c>
      <c r="R110" s="1">
        <f>COUNTIFS(Table2[Sub-Sector],Table3[[#This Row],[Sub-Sector]],Table2[% Price above 20 EMA],"&gt;=0")/Table3[[#This Row],[Count]]</f>
        <v>0.05</v>
      </c>
      <c r="S110" s="1">
        <f>COUNTIFS(Table2[Sub-Sector],Table3[[#This Row],[Sub-Sector]],Table2[% Price above 50 EMA],"&gt;=0")/Table3[[#This Row],[Count]]</f>
        <v>0</v>
      </c>
      <c r="T110" s="1">
        <f>COUNTIFS(Table2[Sub-Sector],Table3[[#This Row],[Sub-Sector]],Table2[% Price above 200 EMA],"&gt;=0")/Table3[[#This Row],[Count]]</f>
        <v>0.35</v>
      </c>
      <c r="U110" s="1">
        <f>COUNTIFS(Table2[Sub-Sector],Table3[[#This Row],[Sub-Sector]],Table2[Rate of Change - Zone],"Positive")/Table3[[#This Row],[Count]]</f>
        <v>0.05</v>
      </c>
      <c r="V110" s="1">
        <f>COUNTIFS(Table2[Sub-Sector],Table3[[#This Row],[Sub-Sector]],Table2[Sharpe Ratio],"&gt;=0.10")/Table3[[#This Row],[Count]]</f>
        <v>0.2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597.5</v>
      </c>
      <c r="X110">
        <f>_xlfn.RANK.AVG(Table3[[#This Row],[Score]],Table3[Score],1)</f>
        <v>113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349.5</v>
      </c>
      <c r="Z110">
        <f>_xlfn.RANK.AVG(Table3[[#This Row],[Score 2 ]],Table3[[Score 2 ]],1)</f>
        <v>109</v>
      </c>
    </row>
    <row r="111" spans="1:26" x14ac:dyDescent="0.3">
      <c r="A111" t="s">
        <v>100</v>
      </c>
      <c r="B111">
        <f>COUNTIFS(Table2[Sub-Sector],Table3[[#This Row],[Sub-Sector]])</f>
        <v>4</v>
      </c>
      <c r="C111" s="1">
        <f>COUNTIFS(Table2[Sub-Sector],Table3[[#This Row],[Sub-Sector]],Table2[Uptrend],"Uptrend")/Table3[[#This Row],[Count]]</f>
        <v>1</v>
      </c>
      <c r="D111" s="1">
        <f>COUNTIFS(Table2[Sub-Sector],Table3[[#This Row],[Sub-Sector]],Table2[1W Return vs Nifty],"&gt;=5")/Table3[[#This Row],[Count]]</f>
        <v>0</v>
      </c>
      <c r="E111" s="1">
        <f>COUNTIFS(Table2[Sub-Sector],Table3[[#This Row],[Sub-Sector]],Table2[1M Return vs Nifty],"&gt;=5")/Table3[[#This Row],[Count]]</f>
        <v>0</v>
      </c>
      <c r="F111" s="1">
        <f>COUNTIFS(Table2[Sub-Sector],Table3[[#This Row],[Sub-Sector]],Table2[6M Return vs Nifty],"&gt;=10")/Table3[[#This Row],[Count]]</f>
        <v>0</v>
      </c>
      <c r="G111" s="1">
        <f>COUNTIFS(Table2[Sub-Sector],Table3[[#This Row],[Sub-Sector]],Table2[1Y Return vs Nifty],"&gt;=10")/Table3[[#This Row],[Count]]</f>
        <v>0</v>
      </c>
      <c r="H111" s="1">
        <f>COUNTIFS(Table2[Sub-Sector],Table3[[#This Row],[Sub-Sector]],Table2[RSI Exponential â€“ 14D],"&gt;=50")/Table3[[#This Row],[Count]]</f>
        <v>0</v>
      </c>
      <c r="I111" s="1">
        <f>COUNTIFS(Table2[Sub-Sector],Table3[[#This Row],[Sub-Sector]],Table2[Relative Volume],"&gt;=1")/Table3[[#This Row],[Count]]</f>
        <v>0.25</v>
      </c>
      <c r="J111" s="1">
        <f>COUNTIFS(Table2[Sub-Sector],Table3[[#This Row],[Sub-Sector]],Table2[% Away From Day Low],"&gt;=0.05")/Table3[[#This Row],[Count]]</f>
        <v>0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0</v>
      </c>
      <c r="M111" s="1">
        <f>COUNTIFS(Table2[Sub-Sector],Table3[[#This Row],[Sub-Sector]],Table2[% Away From Current Week High],"&lt;=0.05")/Table3[[#This Row],[Count]]</f>
        <v>1</v>
      </c>
      <c r="N111" s="1">
        <f>COUNTIFS(Table2[Sub-Sector],Table3[[#This Row],[Sub-Sector]],Table2[% Away From Current Month Low],"&gt;=0.05")/Table3[[#This Row],[Count]]</f>
        <v>0</v>
      </c>
      <c r="O111" s="1">
        <f>COUNTIFS(Table2[Sub-Sector],Table3[[#This Row],[Sub-Sector]],Table2[% Away From Current Month High],"&lt;=0.05")/Table3[[#This Row],[Count]]</f>
        <v>0</v>
      </c>
      <c r="P111" s="1">
        <f>COUNTIFS(Table2[Sub-Sector],Table3[[#This Row],[Sub-Sector]],Table2[% Away From 52W High],"&lt;=10")/Table3[[#This Row],[Count]]</f>
        <v>0.5</v>
      </c>
      <c r="Q111" s="1">
        <f>COUNTIFS(Table2[Sub-Sector],Table3[[#This Row],[Sub-Sector]],Table2[% Away From 52W Low],"&gt;=10")/Table3[[#This Row],[Count]]</f>
        <v>1</v>
      </c>
      <c r="R111" s="1">
        <f>COUNTIFS(Table2[Sub-Sector],Table3[[#This Row],[Sub-Sector]],Table2[% Price above 20 EMA],"&gt;=0")/Table3[[#This Row],[Count]]</f>
        <v>0</v>
      </c>
      <c r="S111" s="1">
        <f>COUNTIFS(Table2[Sub-Sector],Table3[[#This Row],[Sub-Sector]],Table2[% Price above 50 EMA],"&gt;=0")/Table3[[#This Row],[Count]]</f>
        <v>0.25</v>
      </c>
      <c r="T111" s="1">
        <f>COUNTIFS(Table2[Sub-Sector],Table3[[#This Row],[Sub-Sector]],Table2[% Price above 200 EMA],"&gt;=0")/Table3[[#This Row],[Count]]</f>
        <v>0.75</v>
      </c>
      <c r="U111" s="1">
        <f>COUNTIFS(Table2[Sub-Sector],Table3[[#This Row],[Sub-Sector]],Table2[Rate of Change - Zone],"Positive")/Table3[[#This Row],[Count]]</f>
        <v>0.25</v>
      </c>
      <c r="V111" s="1">
        <f>COUNTIFS(Table2[Sub-Sector],Table3[[#This Row],[Sub-Sector]],Table2[Sharpe Ratio],"&gt;=0.10")/Table3[[#This Row],[Count]]</f>
        <v>0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526</v>
      </c>
      <c r="X111">
        <f>_xlfn.RANK.AVG(Table3[[#This Row],[Score]],Table3[Score],1)</f>
        <v>95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356</v>
      </c>
      <c r="Z111">
        <f>_xlfn.RANK.AVG(Table3[[#This Row],[Score 2 ]],Table3[[Score 2 ]],1)</f>
        <v>110</v>
      </c>
    </row>
    <row r="112" spans="1:26" x14ac:dyDescent="0.3">
      <c r="A112" t="s">
        <v>40</v>
      </c>
      <c r="B112">
        <f>COUNTIFS(Table2[Sub-Sector],Table3[[#This Row],[Sub-Sector]])</f>
        <v>3</v>
      </c>
      <c r="C112" s="1">
        <f>COUNTIFS(Table2[Sub-Sector],Table3[[#This Row],[Sub-Sector]],Table2[Uptrend],"Uptrend")/Table3[[#This Row],[Count]]</f>
        <v>0.66666666666666663</v>
      </c>
      <c r="D112" s="1">
        <f>COUNTIFS(Table2[Sub-Sector],Table3[[#This Row],[Sub-Sector]],Table2[1W Return vs Nifty],"&gt;=5")/Table3[[#This Row],[Count]]</f>
        <v>0</v>
      </c>
      <c r="E112" s="1">
        <f>COUNTIFS(Table2[Sub-Sector],Table3[[#This Row],[Sub-Sector]],Table2[1M Return vs Nifty],"&gt;=5")/Table3[[#This Row],[Count]]</f>
        <v>0</v>
      </c>
      <c r="F112" s="1">
        <f>COUNTIFS(Table2[Sub-Sector],Table3[[#This Row],[Sub-Sector]],Table2[6M Return vs Nifty],"&gt;=10")/Table3[[#This Row],[Count]]</f>
        <v>0.33333333333333331</v>
      </c>
      <c r="G112" s="1">
        <f>COUNTIFS(Table2[Sub-Sector],Table3[[#This Row],[Sub-Sector]],Table2[1Y Return vs Nifty],"&gt;=10")/Table3[[#This Row],[Count]]</f>
        <v>0.33333333333333331</v>
      </c>
      <c r="H112" s="1">
        <f>COUNTIFS(Table2[Sub-Sector],Table3[[#This Row],[Sub-Sector]],Table2[RSI Exponential â€“ 14D],"&gt;=50")/Table3[[#This Row],[Count]]</f>
        <v>0</v>
      </c>
      <c r="I112" s="1">
        <f>COUNTIFS(Table2[Sub-Sector],Table3[[#This Row],[Sub-Sector]],Table2[Relative Volume],"&gt;=1")/Table3[[#This Row],[Count]]</f>
        <v>0</v>
      </c>
      <c r="J112" s="1">
        <f>COUNTIFS(Table2[Sub-Sector],Table3[[#This Row],[Sub-Sector]],Table2[% Away From Day Low],"&gt;=0.05")/Table3[[#This Row],[Count]]</f>
        <v>0.33333333333333331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0.33333333333333331</v>
      </c>
      <c r="M112" s="1">
        <f>COUNTIFS(Table2[Sub-Sector],Table3[[#This Row],[Sub-Sector]],Table2[% Away From Current Week High],"&lt;=0.05")/Table3[[#This Row],[Count]]</f>
        <v>1</v>
      </c>
      <c r="N112" s="1">
        <f>COUNTIFS(Table2[Sub-Sector],Table3[[#This Row],[Sub-Sector]],Table2[% Away From Current Month Low],"&gt;=0.05")/Table3[[#This Row],[Count]]</f>
        <v>0.33333333333333331</v>
      </c>
      <c r="O112" s="1">
        <f>COUNTIFS(Table2[Sub-Sector],Table3[[#This Row],[Sub-Sector]],Table2[% Away From Current Month High],"&lt;=0.05")/Table3[[#This Row],[Count]]</f>
        <v>0.66666666666666663</v>
      </c>
      <c r="P112" s="1">
        <f>COUNTIFS(Table2[Sub-Sector],Table3[[#This Row],[Sub-Sector]],Table2[% Away From 52W High],"&lt;=10")/Table3[[#This Row],[Count]]</f>
        <v>0.33333333333333331</v>
      </c>
      <c r="Q112" s="1">
        <f>COUNTIFS(Table2[Sub-Sector],Table3[[#This Row],[Sub-Sector]],Table2[% Away From 52W Low],"&gt;=10")/Table3[[#This Row],[Count]]</f>
        <v>1</v>
      </c>
      <c r="R112" s="1">
        <f>COUNTIFS(Table2[Sub-Sector],Table3[[#This Row],[Sub-Sector]],Table2[% Price above 20 EMA],"&gt;=0")/Table3[[#This Row],[Count]]</f>
        <v>0.33333333333333331</v>
      </c>
      <c r="S112" s="1">
        <f>COUNTIFS(Table2[Sub-Sector],Table3[[#This Row],[Sub-Sector]],Table2[% Price above 50 EMA],"&gt;=0")/Table3[[#This Row],[Count]]</f>
        <v>0.66666666666666663</v>
      </c>
      <c r="T112" s="1">
        <f>COUNTIFS(Table2[Sub-Sector],Table3[[#This Row],[Sub-Sector]],Table2[% Price above 200 EMA],"&gt;=0")/Table3[[#This Row],[Count]]</f>
        <v>0.66666666666666663</v>
      </c>
      <c r="U112" s="1">
        <f>COUNTIFS(Table2[Sub-Sector],Table3[[#This Row],[Sub-Sector]],Table2[Rate of Change - Zone],"Positive")/Table3[[#This Row],[Count]]</f>
        <v>0</v>
      </c>
      <c r="V112" s="1">
        <f>COUNTIFS(Table2[Sub-Sector],Table3[[#This Row],[Sub-Sector]],Table2[Sharpe Ratio],"&gt;=0.10")/Table3[[#This Row],[Count]]</f>
        <v>0.66666666666666663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559</v>
      </c>
      <c r="X112">
        <f>_xlfn.RANK.AVG(Table3[[#This Row],[Score]],Table3[Score],1)</f>
        <v>100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357</v>
      </c>
      <c r="Z112">
        <f>_xlfn.RANK.AVG(Table3[[#This Row],[Score 2 ]],Table3[[Score 2 ]],1)</f>
        <v>111</v>
      </c>
    </row>
    <row r="113" spans="1:26" x14ac:dyDescent="0.3">
      <c r="A113" t="s">
        <v>1386</v>
      </c>
      <c r="B113">
        <f>COUNTIFS(Table2[Sub-Sector],Table3[[#This Row],[Sub-Sector]])</f>
        <v>1</v>
      </c>
      <c r="C113" s="1">
        <f>COUNTIFS(Table2[Sub-Sector],Table3[[#This Row],[Sub-Sector]],Table2[Uptrend],"Uptrend")/Table3[[#This Row],[Count]]</f>
        <v>0</v>
      </c>
      <c r="D113" s="1">
        <f>COUNTIFS(Table2[Sub-Sector],Table3[[#This Row],[Sub-Sector]],Table2[1W Return vs Nifty],"&gt;=5")/Table3[[#This Row],[Count]]</f>
        <v>0</v>
      </c>
      <c r="E113" s="1">
        <f>COUNTIFS(Table2[Sub-Sector],Table3[[#This Row],[Sub-Sector]],Table2[1M Return vs Nifty],"&gt;=5")/Table3[[#This Row],[Count]]</f>
        <v>0</v>
      </c>
      <c r="F113" s="1">
        <f>COUNTIFS(Table2[Sub-Sector],Table3[[#This Row],[Sub-Sector]],Table2[6M Return vs Nifty],"&gt;=10")/Table3[[#This Row],[Count]]</f>
        <v>0</v>
      </c>
      <c r="G113" s="1">
        <f>COUNTIFS(Table2[Sub-Sector],Table3[[#This Row],[Sub-Sector]],Table2[1Y Return vs Nifty],"&gt;=10")/Table3[[#This Row],[Count]]</f>
        <v>0</v>
      </c>
      <c r="H113" s="1">
        <f>COUNTIFS(Table2[Sub-Sector],Table3[[#This Row],[Sub-Sector]],Table2[RSI Exponential â€“ 14D],"&gt;=50")/Table3[[#This Row],[Count]]</f>
        <v>1</v>
      </c>
      <c r="I113" s="1">
        <f>COUNTIFS(Table2[Sub-Sector],Table3[[#This Row],[Sub-Sector]],Table2[Relative Volume],"&gt;=1")/Table3[[#This Row],[Count]]</f>
        <v>0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1</v>
      </c>
      <c r="L113" s="1">
        <f>COUNTIFS(Table2[Sub-Sector],Table3[[#This Row],[Sub-Sector]],Table2[% Away From Current Week Low],"&gt;=0.05")/Table3[[#This Row],[Count]]</f>
        <v>0</v>
      </c>
      <c r="M113" s="1">
        <f>COUNTIFS(Table2[Sub-Sector],Table3[[#This Row],[Sub-Sector]],Table2[% Away From Current Week High],"&lt;=0.05")/Table3[[#This Row],[Count]]</f>
        <v>0</v>
      </c>
      <c r="N113" s="1">
        <f>COUNTIFS(Table2[Sub-Sector],Table3[[#This Row],[Sub-Sector]],Table2[% Away From Current Month Low],"&gt;=0.05")/Table3[[#This Row],[Count]]</f>
        <v>0</v>
      </c>
      <c r="O113" s="1">
        <f>COUNTIFS(Table2[Sub-Sector],Table3[[#This Row],[Sub-Sector]],Table2[% Away From Current Month High],"&lt;=0.05")/Table3[[#This Row],[Count]]</f>
        <v>0</v>
      </c>
      <c r="P113" s="1">
        <f>COUNTIFS(Table2[Sub-Sector],Table3[[#This Row],[Sub-Sector]],Table2[% Away From 52W High],"&lt;=10")/Table3[[#This Row],[Count]]</f>
        <v>0</v>
      </c>
      <c r="Q113" s="1">
        <f>COUNTIFS(Table2[Sub-Sector],Table3[[#This Row],[Sub-Sector]],Table2[% Away From 52W Low],"&gt;=10")/Table3[[#This Row],[Count]]</f>
        <v>1</v>
      </c>
      <c r="R113" s="1">
        <f>COUNTIFS(Table2[Sub-Sector],Table3[[#This Row],[Sub-Sector]],Table2[% Price above 20 EMA],"&gt;=0")/Table3[[#This Row],[Count]]</f>
        <v>0</v>
      </c>
      <c r="S113" s="1">
        <f>COUNTIFS(Table2[Sub-Sector],Table3[[#This Row],[Sub-Sector]],Table2[% Price above 50 EMA],"&gt;=0")/Table3[[#This Row],[Count]]</f>
        <v>0</v>
      </c>
      <c r="T113" s="1">
        <f>COUNTIFS(Table2[Sub-Sector],Table3[[#This Row],[Sub-Sector]],Table2[% Price above 200 EMA],"&gt;=0")/Table3[[#This Row],[Count]]</f>
        <v>1</v>
      </c>
      <c r="U113" s="1">
        <f>COUNTIFS(Table2[Sub-Sector],Table3[[#This Row],[Sub-Sector]],Table2[Rate of Change - Zone],"Positive")/Table3[[#This Row],[Count]]</f>
        <v>0</v>
      </c>
      <c r="V113" s="1">
        <f>COUNTIFS(Table2[Sub-Sector],Table3[[#This Row],[Sub-Sector]],Table2[Sharpe Ratio],"&gt;=0.10")/Table3[[#This Row],[Count]]</f>
        <v>1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690</v>
      </c>
      <c r="X113">
        <f>_xlfn.RANK.AVG(Table3[[#This Row],[Score]],Table3[Score],1)</f>
        <v>118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423</v>
      </c>
      <c r="Z113">
        <f>_xlfn.RANK.AVG(Table3[[#This Row],[Score 2 ]],Table3[[Score 2 ]],1)</f>
        <v>116</v>
      </c>
    </row>
    <row r="114" spans="1:26" x14ac:dyDescent="0.3">
      <c r="A114" t="s">
        <v>588</v>
      </c>
      <c r="B114">
        <f>COUNTIFS(Table2[Sub-Sector],Table3[[#This Row],[Sub-Sector]])</f>
        <v>2</v>
      </c>
      <c r="C114" s="1">
        <f>COUNTIFS(Table2[Sub-Sector],Table3[[#This Row],[Sub-Sector]],Table2[Uptrend],"Uptrend")/Table3[[#This Row],[Count]]</f>
        <v>0</v>
      </c>
      <c r="D114" s="1">
        <f>COUNTIFS(Table2[Sub-Sector],Table3[[#This Row],[Sub-Sector]],Table2[1W Return vs Nifty],"&gt;=5")/Table3[[#This Row],[Count]]</f>
        <v>0</v>
      </c>
      <c r="E114" s="1">
        <f>COUNTIFS(Table2[Sub-Sector],Table3[[#This Row],[Sub-Sector]],Table2[1M Return vs Nifty],"&gt;=5")/Table3[[#This Row],[Count]]</f>
        <v>0</v>
      </c>
      <c r="F114" s="1">
        <f>COUNTIFS(Table2[Sub-Sector],Table3[[#This Row],[Sub-Sector]],Table2[6M Return vs Nifty],"&gt;=10")/Table3[[#This Row],[Count]]</f>
        <v>0</v>
      </c>
      <c r="G114" s="1">
        <f>COUNTIFS(Table2[Sub-Sector],Table3[[#This Row],[Sub-Sector]],Table2[1Y Return vs Nifty],"&gt;=10")/Table3[[#This Row],[Count]]</f>
        <v>0</v>
      </c>
      <c r="H114" s="1">
        <f>COUNTIFS(Table2[Sub-Sector],Table3[[#This Row],[Sub-Sector]],Table2[RSI Exponential â€“ 14D],"&gt;=50")/Table3[[#This Row],[Count]]</f>
        <v>0</v>
      </c>
      <c r="I114" s="1">
        <f>COUNTIFS(Table2[Sub-Sector],Table3[[#This Row],[Sub-Sector]],Table2[Relative Volume],"&gt;=1")/Table3[[#This Row],[Count]]</f>
        <v>0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1</v>
      </c>
      <c r="L114" s="1">
        <f>COUNTIFS(Table2[Sub-Sector],Table3[[#This Row],[Sub-Sector]],Table2[% Away From Current Week Low],"&gt;=0.05")/Table3[[#This Row],[Count]]</f>
        <v>0</v>
      </c>
      <c r="M114" s="1">
        <f>COUNTIFS(Table2[Sub-Sector],Table3[[#This Row],[Sub-Sector]],Table2[% Away From Current Week High],"&lt;=0.05")/Table3[[#This Row],[Count]]</f>
        <v>1</v>
      </c>
      <c r="N114" s="1">
        <f>COUNTIFS(Table2[Sub-Sector],Table3[[#This Row],[Sub-Sector]],Table2[% Away From Current Month Low],"&gt;=0.05")/Table3[[#This Row],[Count]]</f>
        <v>0</v>
      </c>
      <c r="O114" s="1">
        <f>COUNTIFS(Table2[Sub-Sector],Table3[[#This Row],[Sub-Sector]],Table2[% Away From Current Month High],"&lt;=0.05")/Table3[[#This Row],[Count]]</f>
        <v>0.5</v>
      </c>
      <c r="P114" s="1">
        <f>COUNTIFS(Table2[Sub-Sector],Table3[[#This Row],[Sub-Sector]],Table2[% Away From 52W High],"&lt;=10")/Table3[[#This Row],[Count]]</f>
        <v>0</v>
      </c>
      <c r="Q114" s="1">
        <f>COUNTIFS(Table2[Sub-Sector],Table3[[#This Row],[Sub-Sector]],Table2[% Away From 52W Low],"&gt;=10")/Table3[[#This Row],[Count]]</f>
        <v>0.5</v>
      </c>
      <c r="R114" s="1">
        <f>COUNTIFS(Table2[Sub-Sector],Table3[[#This Row],[Sub-Sector]],Table2[% Price above 20 EMA],"&gt;=0")/Table3[[#This Row],[Count]]</f>
        <v>0</v>
      </c>
      <c r="S114" s="1">
        <f>COUNTIFS(Table2[Sub-Sector],Table3[[#This Row],[Sub-Sector]],Table2[% Price above 50 EMA],"&gt;=0")/Table3[[#This Row],[Count]]</f>
        <v>0</v>
      </c>
      <c r="T114" s="1">
        <f>COUNTIFS(Table2[Sub-Sector],Table3[[#This Row],[Sub-Sector]],Table2[% Price above 200 EMA],"&gt;=0")/Table3[[#This Row],[Count]]</f>
        <v>0.5</v>
      </c>
      <c r="U114" s="1">
        <f>COUNTIFS(Table2[Sub-Sector],Table3[[#This Row],[Sub-Sector]],Table2[Rate of Change - Zone],"Positive")/Table3[[#This Row],[Count]]</f>
        <v>0</v>
      </c>
      <c r="V114" s="1">
        <f>COUNTIFS(Table2[Sub-Sector],Table3[[#This Row],[Sub-Sector]],Table2[Sharpe Ratio],"&gt;=0.10")/Table3[[#This Row],[Count]]</f>
        <v>0.5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690</v>
      </c>
      <c r="X114">
        <f>_xlfn.RANK.AVG(Table3[[#This Row],[Score]],Table3[Score],1)</f>
        <v>118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423</v>
      </c>
      <c r="Z114">
        <f>_xlfn.RANK.AVG(Table3[[#This Row],[Score 2 ]],Table3[[Score 2 ]],1)</f>
        <v>116</v>
      </c>
    </row>
    <row r="115" spans="1:26" x14ac:dyDescent="0.3">
      <c r="A115" t="s">
        <v>309</v>
      </c>
      <c r="B115">
        <f>COUNTIFS(Table2[Sub-Sector],Table3[[#This Row],[Sub-Sector]])</f>
        <v>1</v>
      </c>
      <c r="C115" s="1">
        <f>COUNTIFS(Table2[Sub-Sector],Table3[[#This Row],[Sub-Sector]],Table2[Uptrend],"Uptrend")/Table3[[#This Row],[Count]]</f>
        <v>0</v>
      </c>
      <c r="D115" s="1">
        <f>COUNTIFS(Table2[Sub-Sector],Table3[[#This Row],[Sub-Sector]],Table2[1W Return vs Nifty],"&gt;=5")/Table3[[#This Row],[Count]]</f>
        <v>0</v>
      </c>
      <c r="E115" s="1">
        <f>COUNTIFS(Table2[Sub-Sector],Table3[[#This Row],[Sub-Sector]],Table2[1M Return vs Nifty],"&gt;=5")/Table3[[#This Row],[Count]]</f>
        <v>0</v>
      </c>
      <c r="F115" s="1">
        <f>COUNTIFS(Table2[Sub-Sector],Table3[[#This Row],[Sub-Sector]],Table2[6M Return vs Nifty],"&gt;=10")/Table3[[#This Row],[Count]]</f>
        <v>0</v>
      </c>
      <c r="G115" s="1">
        <f>COUNTIFS(Table2[Sub-Sector],Table3[[#This Row],[Sub-Sector]],Table2[1Y Return vs Nifty],"&gt;=10")/Table3[[#This Row],[Count]]</f>
        <v>0</v>
      </c>
      <c r="H115" s="1">
        <f>COUNTIFS(Table2[Sub-Sector],Table3[[#This Row],[Sub-Sector]],Table2[RSI Exponential â€“ 14D],"&gt;=50")/Table3[[#This Row],[Count]]</f>
        <v>0</v>
      </c>
      <c r="I115" s="1">
        <f>COUNTIFS(Table2[Sub-Sector],Table3[[#This Row],[Sub-Sector]],Table2[Relative Volume],"&gt;=1")/Table3[[#This Row],[Count]]</f>
        <v>0</v>
      </c>
      <c r="J115" s="1">
        <f>COUNTIFS(Table2[Sub-Sector],Table3[[#This Row],[Sub-Sector]],Table2[% Away From Day Low],"&gt;=0.05")/Table3[[#This Row],[Count]]</f>
        <v>0</v>
      </c>
      <c r="K115" s="1">
        <f>COUNTIFS(Table2[Sub-Sector],Table3[[#This Row],[Sub-Sector]],Table2[% Away From Day High],"&lt;=0.05")/Table3[[#This Row],[Count]]</f>
        <v>1</v>
      </c>
      <c r="L115" s="1">
        <f>COUNTIFS(Table2[Sub-Sector],Table3[[#This Row],[Sub-Sector]],Table2[% Away From Current Week Low],"&gt;=0.05")/Table3[[#This Row],[Count]]</f>
        <v>0</v>
      </c>
      <c r="M115" s="1">
        <f>COUNTIFS(Table2[Sub-Sector],Table3[[#This Row],[Sub-Sector]],Table2[% Away From Current Week High],"&lt;=0.05")/Table3[[#This Row],[Count]]</f>
        <v>1</v>
      </c>
      <c r="N115" s="1">
        <f>COUNTIFS(Table2[Sub-Sector],Table3[[#This Row],[Sub-Sector]],Table2[% Away From Current Month Low],"&gt;=0.05")/Table3[[#This Row],[Count]]</f>
        <v>0</v>
      </c>
      <c r="O115" s="1">
        <f>COUNTIFS(Table2[Sub-Sector],Table3[[#This Row],[Sub-Sector]],Table2[% Away From Current Month High],"&lt;=0.05")/Table3[[#This Row],[Count]]</f>
        <v>0</v>
      </c>
      <c r="P115" s="1">
        <f>COUNTIFS(Table2[Sub-Sector],Table3[[#This Row],[Sub-Sector]],Table2[% Away From 52W High],"&lt;=10")/Table3[[#This Row],[Count]]</f>
        <v>0</v>
      </c>
      <c r="Q115" s="1">
        <f>COUNTIFS(Table2[Sub-Sector],Table3[[#This Row],[Sub-Sector]],Table2[% Away From 52W Low],"&gt;=10")/Table3[[#This Row],[Count]]</f>
        <v>1</v>
      </c>
      <c r="R115" s="1">
        <f>COUNTIFS(Table2[Sub-Sector],Table3[[#This Row],[Sub-Sector]],Table2[% Price above 20 EMA],"&gt;=0")/Table3[[#This Row],[Count]]</f>
        <v>0</v>
      </c>
      <c r="S115" s="1">
        <f>COUNTIFS(Table2[Sub-Sector],Table3[[#This Row],[Sub-Sector]],Table2[% Price above 50 EMA],"&gt;=0")/Table3[[#This Row],[Count]]</f>
        <v>0</v>
      </c>
      <c r="T115" s="1">
        <f>COUNTIFS(Table2[Sub-Sector],Table3[[#This Row],[Sub-Sector]],Table2[% Price above 200 EMA],"&gt;=0")/Table3[[#This Row],[Count]]</f>
        <v>0</v>
      </c>
      <c r="U115" s="1">
        <f>COUNTIFS(Table2[Sub-Sector],Table3[[#This Row],[Sub-Sector]],Table2[Rate of Change - Zone],"Positive")/Table3[[#This Row],[Count]]</f>
        <v>0</v>
      </c>
      <c r="V115" s="1">
        <f>COUNTIFS(Table2[Sub-Sector],Table3[[#This Row],[Sub-Sector]],Table2[Sharpe Ratio],"&gt;=0.10")/Table3[[#This Row],[Count]]</f>
        <v>0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690</v>
      </c>
      <c r="X115">
        <f>_xlfn.RANK.AVG(Table3[[#This Row],[Score]],Table3[Score],1)</f>
        <v>118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423</v>
      </c>
      <c r="Z115">
        <f>_xlfn.RANK.AVG(Table3[[#This Row],[Score 2 ]],Table3[[Score 2 ]],1)</f>
        <v>116</v>
      </c>
    </row>
    <row r="116" spans="1:26" x14ac:dyDescent="0.3">
      <c r="A116" t="s">
        <v>1829</v>
      </c>
      <c r="B116">
        <f>COUNTIFS(Table2[Sub-Sector],Table3[[#This Row],[Sub-Sector]])</f>
        <v>1</v>
      </c>
      <c r="C116" s="1">
        <f>COUNTIFS(Table2[Sub-Sector],Table3[[#This Row],[Sub-Sector]],Table2[Uptrend],"Uptrend")/Table3[[#This Row],[Count]]</f>
        <v>0</v>
      </c>
      <c r="D116" s="1">
        <f>COUNTIFS(Table2[Sub-Sector],Table3[[#This Row],[Sub-Sector]],Table2[1W Return vs Nifty],"&gt;=5")/Table3[[#This Row],[Count]]</f>
        <v>0</v>
      </c>
      <c r="E116" s="1">
        <f>COUNTIFS(Table2[Sub-Sector],Table3[[#This Row],[Sub-Sector]],Table2[1M Return vs Nifty],"&gt;=5")/Table3[[#This Row],[Count]]</f>
        <v>0</v>
      </c>
      <c r="F116" s="1">
        <f>COUNTIFS(Table2[Sub-Sector],Table3[[#This Row],[Sub-Sector]],Table2[6M Return vs Nifty],"&gt;=10")/Table3[[#This Row],[Count]]</f>
        <v>0</v>
      </c>
      <c r="G116" s="1">
        <f>COUNTIFS(Table2[Sub-Sector],Table3[[#This Row],[Sub-Sector]],Table2[1Y Return vs Nifty],"&gt;=10")/Table3[[#This Row],[Count]]</f>
        <v>0</v>
      </c>
      <c r="H116" s="1">
        <f>COUNTIFS(Table2[Sub-Sector],Table3[[#This Row],[Sub-Sector]],Table2[RSI Exponential â€“ 14D],"&gt;=50")/Table3[[#This Row],[Count]]</f>
        <v>0</v>
      </c>
      <c r="I116" s="1">
        <f>COUNTIFS(Table2[Sub-Sector],Table3[[#This Row],[Sub-Sector]],Table2[Relative Volume],"&gt;=1")/Table3[[#This Row],[Count]]</f>
        <v>0</v>
      </c>
      <c r="J116" s="1">
        <f>COUNTIFS(Table2[Sub-Sector],Table3[[#This Row],[Sub-Sector]],Table2[% Away From Day Low],"&gt;=0.05")/Table3[[#This Row],[Count]]</f>
        <v>1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1</v>
      </c>
      <c r="M116" s="1">
        <f>COUNTIFS(Table2[Sub-Sector],Table3[[#This Row],[Sub-Sector]],Table2[% Away From Current Week High],"&lt;=0.05")/Table3[[#This Row],[Count]]</f>
        <v>1</v>
      </c>
      <c r="N116" s="1">
        <f>COUNTIFS(Table2[Sub-Sector],Table3[[#This Row],[Sub-Sector]],Table2[% Away From Current Month Low],"&gt;=0.05")/Table3[[#This Row],[Count]]</f>
        <v>1</v>
      </c>
      <c r="O116" s="1">
        <f>COUNTIFS(Table2[Sub-Sector],Table3[[#This Row],[Sub-Sector]],Table2[% Away From Current Month High],"&lt;=0.05")/Table3[[#This Row],[Count]]</f>
        <v>1</v>
      </c>
      <c r="P116" s="1">
        <f>COUNTIFS(Table2[Sub-Sector],Table3[[#This Row],[Sub-Sector]],Table2[% Away From 52W High],"&lt;=10")/Table3[[#This Row],[Count]]</f>
        <v>0</v>
      </c>
      <c r="Q116" s="1">
        <f>COUNTIFS(Table2[Sub-Sector],Table3[[#This Row],[Sub-Sector]],Table2[% Away From 52W Low],"&gt;=10")/Table3[[#This Row],[Count]]</f>
        <v>1</v>
      </c>
      <c r="R116" s="1">
        <f>COUNTIFS(Table2[Sub-Sector],Table3[[#This Row],[Sub-Sector]],Table2[% Price above 20 EMA],"&gt;=0")/Table3[[#This Row],[Count]]</f>
        <v>0</v>
      </c>
      <c r="S116" s="1">
        <f>COUNTIFS(Table2[Sub-Sector],Table3[[#This Row],[Sub-Sector]],Table2[% Price above 50 EMA],"&gt;=0")/Table3[[#This Row],[Count]]</f>
        <v>0</v>
      </c>
      <c r="T116" s="1">
        <f>COUNTIFS(Table2[Sub-Sector],Table3[[#This Row],[Sub-Sector]],Table2[% Price above 200 EMA],"&gt;=0")/Table3[[#This Row],[Count]]</f>
        <v>0</v>
      </c>
      <c r="U116" s="1">
        <f>COUNTIFS(Table2[Sub-Sector],Table3[[#This Row],[Sub-Sector]],Table2[Rate of Change - Zone],"Positive")/Table3[[#This Row],[Count]]</f>
        <v>0</v>
      </c>
      <c r="V116" s="1">
        <f>COUNTIFS(Table2[Sub-Sector],Table3[[#This Row],[Sub-Sector]],Table2[Sharpe Ratio],"&gt;=0.10")/Table3[[#This Row],[Count]]</f>
        <v>0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690</v>
      </c>
      <c r="X116">
        <f>_xlfn.RANK.AVG(Table3[[#This Row],[Score]],Table3[Score],1)</f>
        <v>118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423</v>
      </c>
      <c r="Z116">
        <f>_xlfn.RANK.AVG(Table3[[#This Row],[Score 2 ]],Table3[[Score 2 ]],1)</f>
        <v>116</v>
      </c>
    </row>
    <row r="117" spans="1:26" x14ac:dyDescent="0.3">
      <c r="A117" t="s">
        <v>427</v>
      </c>
      <c r="B117">
        <f>COUNTIFS(Table2[Sub-Sector],Table3[[#This Row],[Sub-Sector]])</f>
        <v>1</v>
      </c>
      <c r="C117" s="1">
        <f>COUNTIFS(Table2[Sub-Sector],Table3[[#This Row],[Sub-Sector]],Table2[Uptrend],"Uptrend")/Table3[[#This Row],[Count]]</f>
        <v>1</v>
      </c>
      <c r="D117" s="1">
        <f>COUNTIFS(Table2[Sub-Sector],Table3[[#This Row],[Sub-Sector]],Table2[1W Return vs Nifty],"&gt;=5")/Table3[[#This Row],[Count]]</f>
        <v>0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0</v>
      </c>
      <c r="G117" s="1">
        <f>COUNTIFS(Table2[Sub-Sector],Table3[[#This Row],[Sub-Sector]],Table2[1Y Return vs Nifty],"&gt;=10")/Table3[[#This Row],[Count]]</f>
        <v>0</v>
      </c>
      <c r="H117" s="1">
        <f>COUNTIFS(Table2[Sub-Sector],Table3[[#This Row],[Sub-Sector]],Table2[RSI Exponential â€“ 14D],"&gt;=50")/Table3[[#This Row],[Count]]</f>
        <v>0</v>
      </c>
      <c r="I117" s="1">
        <f>COUNTIFS(Table2[Sub-Sector],Table3[[#This Row],[Sub-Sector]],Table2[Relative Volume],"&gt;=1")/Table3[[#This Row],[Count]]</f>
        <v>0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1</v>
      </c>
      <c r="L117" s="1">
        <f>COUNTIFS(Table2[Sub-Sector],Table3[[#This Row],[Sub-Sector]],Table2[% Away From Current Week Low],"&gt;=0.05")/Table3[[#This Row],[Count]]</f>
        <v>0</v>
      </c>
      <c r="M117" s="1">
        <f>COUNTIFS(Table2[Sub-Sector],Table3[[#This Row],[Sub-Sector]],Table2[% Away From Current Week High],"&lt;=0.05")/Table3[[#This Row],[Count]]</f>
        <v>1</v>
      </c>
      <c r="N117" s="1">
        <f>COUNTIFS(Table2[Sub-Sector],Table3[[#This Row],[Sub-Sector]],Table2[% Away From Current Month Low],"&gt;=0.05")/Table3[[#This Row],[Count]]</f>
        <v>0</v>
      </c>
      <c r="O117" s="1">
        <f>COUNTIFS(Table2[Sub-Sector],Table3[[#This Row],[Sub-Sector]],Table2[% Away From Current Month High],"&lt;=0.05")/Table3[[#This Row],[Count]]</f>
        <v>1</v>
      </c>
      <c r="P117" s="1">
        <f>COUNTIFS(Table2[Sub-Sector],Table3[[#This Row],[Sub-Sector]],Table2[% Away From 52W High],"&lt;=10")/Table3[[#This Row],[Count]]</f>
        <v>0</v>
      </c>
      <c r="Q117" s="1">
        <f>COUNTIFS(Table2[Sub-Sector],Table3[[#This Row],[Sub-Sector]],Table2[% Away From 52W Low],"&gt;=10")/Table3[[#This Row],[Count]]</f>
        <v>1</v>
      </c>
      <c r="R117" s="1">
        <f>COUNTIFS(Table2[Sub-Sector],Table3[[#This Row],[Sub-Sector]],Table2[% Price above 20 EMA],"&gt;=0")/Table3[[#This Row],[Count]]</f>
        <v>0</v>
      </c>
      <c r="S117" s="1">
        <f>COUNTIFS(Table2[Sub-Sector],Table3[[#This Row],[Sub-Sector]],Table2[% Price above 50 EMA],"&gt;=0")/Table3[[#This Row],[Count]]</f>
        <v>0</v>
      </c>
      <c r="T117" s="1">
        <f>COUNTIFS(Table2[Sub-Sector],Table3[[#This Row],[Sub-Sector]],Table2[% Price above 200 EMA],"&gt;=0")/Table3[[#This Row],[Count]]</f>
        <v>1</v>
      </c>
      <c r="U117" s="1">
        <f>COUNTIFS(Table2[Sub-Sector],Table3[[#This Row],[Sub-Sector]],Table2[Rate of Change - Zone],"Positive")/Table3[[#This Row],[Count]]</f>
        <v>0</v>
      </c>
      <c r="V117" s="1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593</v>
      </c>
      <c r="X117">
        <f>_xlfn.RANK.AVG(Table3[[#This Row],[Score]],Table3[Score],1)</f>
        <v>109.5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423</v>
      </c>
      <c r="Z117">
        <f>_xlfn.RANK.AVG(Table3[[#This Row],[Score 2 ]],Table3[[Score 2 ]],1)</f>
        <v>116</v>
      </c>
    </row>
    <row r="118" spans="1:26" x14ac:dyDescent="0.3">
      <c r="A118" t="s">
        <v>1473</v>
      </c>
      <c r="B118">
        <f>COUNTIFS(Table2[Sub-Sector],Table3[[#This Row],[Sub-Sector]])</f>
        <v>1</v>
      </c>
      <c r="C118" s="1">
        <f>COUNTIFS(Table2[Sub-Sector],Table3[[#This Row],[Sub-Sector]],Table2[Uptrend],"Uptrend")/Table3[[#This Row],[Count]]</f>
        <v>0</v>
      </c>
      <c r="D118" s="1">
        <f>COUNTIFS(Table2[Sub-Sector],Table3[[#This Row],[Sub-Sector]],Table2[1W Return vs Nifty],"&gt;=5")/Table3[[#This Row],[Count]]</f>
        <v>0</v>
      </c>
      <c r="E118" s="1">
        <f>COUNTIFS(Table2[Sub-Sector],Table3[[#This Row],[Sub-Sector]],Table2[1M Return vs Nifty],"&gt;=5")/Table3[[#This Row],[Count]]</f>
        <v>0</v>
      </c>
      <c r="F118" s="1">
        <f>COUNTIFS(Table2[Sub-Sector],Table3[[#This Row],[Sub-Sector]],Table2[6M Return vs Nifty],"&gt;=10")/Table3[[#This Row],[Count]]</f>
        <v>0</v>
      </c>
      <c r="G118" s="1">
        <f>COUNTIFS(Table2[Sub-Sector],Table3[[#This Row],[Sub-Sector]],Table2[1Y Return vs Nifty],"&gt;=10")/Table3[[#This Row],[Count]]</f>
        <v>0</v>
      </c>
      <c r="H118" s="1">
        <f>COUNTIFS(Table2[Sub-Sector],Table3[[#This Row],[Sub-Sector]],Table2[RSI Exponential â€“ 14D],"&gt;=50")/Table3[[#This Row],[Count]]</f>
        <v>0</v>
      </c>
      <c r="I118" s="1">
        <f>COUNTIFS(Table2[Sub-Sector],Table3[[#This Row],[Sub-Sector]],Table2[Relative Volume],"&gt;=1")/Table3[[#This Row],[Count]]</f>
        <v>0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1</v>
      </c>
      <c r="L118" s="1">
        <f>COUNTIFS(Table2[Sub-Sector],Table3[[#This Row],[Sub-Sector]],Table2[% Away From Current Week Low],"&gt;=0.05")/Table3[[#This Row],[Count]]</f>
        <v>1</v>
      </c>
      <c r="M118" s="1">
        <f>COUNTIFS(Table2[Sub-Sector],Table3[[#This Row],[Sub-Sector]],Table2[% Away From Current Week High],"&lt;=0.05")/Table3[[#This Row],[Count]]</f>
        <v>1</v>
      </c>
      <c r="N118" s="1">
        <f>COUNTIFS(Table2[Sub-Sector],Table3[[#This Row],[Sub-Sector]],Table2[% Away From Current Month Low],"&gt;=0.05")/Table3[[#This Row],[Count]]</f>
        <v>1</v>
      </c>
      <c r="O118" s="1">
        <f>COUNTIFS(Table2[Sub-Sector],Table3[[#This Row],[Sub-Sector]],Table2[% Away From Current Month High],"&lt;=0.05")/Table3[[#This Row],[Count]]</f>
        <v>1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0</v>
      </c>
      <c r="R118" s="1">
        <f>COUNTIFS(Table2[Sub-Sector],Table3[[#This Row],[Sub-Sector]],Table2[% Price above 20 EMA],"&gt;=0")/Table3[[#This Row],[Count]]</f>
        <v>0</v>
      </c>
      <c r="S118" s="1">
        <f>COUNTIFS(Table2[Sub-Sector],Table3[[#This Row],[Sub-Sector]],Table2[% Price above 50 EMA],"&gt;=0")/Table3[[#This Row],[Count]]</f>
        <v>0</v>
      </c>
      <c r="T118" s="1">
        <f>COUNTIFS(Table2[Sub-Sector],Table3[[#This Row],[Sub-Sector]],Table2[% Price above 200 EMA],"&gt;=0")/Table3[[#This Row],[Count]]</f>
        <v>0</v>
      </c>
      <c r="U118" s="1">
        <f>COUNTIFS(Table2[Sub-Sector],Table3[[#This Row],[Sub-Sector]],Table2[Rate of Change - Zone],"Positive")/Table3[[#This Row],[Count]]</f>
        <v>0</v>
      </c>
      <c r="V118" s="1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690</v>
      </c>
      <c r="X118">
        <f>_xlfn.RANK.AVG(Table3[[#This Row],[Score]],Table3[Score],1)</f>
        <v>118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423</v>
      </c>
      <c r="Z118">
        <f>_xlfn.RANK.AVG(Table3[[#This Row],[Score 2 ]],Table3[[Score 2 ]],1)</f>
        <v>116</v>
      </c>
    </row>
    <row r="119" spans="1:26" x14ac:dyDescent="0.3">
      <c r="A119" t="s">
        <v>950</v>
      </c>
      <c r="B119">
        <f>COUNTIFS(Table2[Sub-Sector],Table3[[#This Row],[Sub-Sector]])</f>
        <v>1</v>
      </c>
      <c r="C119" s="1">
        <f>COUNTIFS(Table2[Sub-Sector],Table3[[#This Row],[Sub-Sector]],Table2[Uptrend],"Uptrend")/Table3[[#This Row],[Count]]</f>
        <v>1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</v>
      </c>
      <c r="G119" s="1">
        <f>COUNTIFS(Table2[Sub-Sector],Table3[[#This Row],[Sub-Sector]],Table2[1Y Return vs Nifty],"&gt;=10")/Table3[[#This Row],[Count]]</f>
        <v>0</v>
      </c>
      <c r="H119" s="1">
        <f>COUNTIFS(Table2[Sub-Sector],Table3[[#This Row],[Sub-Sector]],Table2[RSI Exponential â€“ 14D],"&gt;=50")/Table3[[#This Row],[Count]]</f>
        <v>0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1</v>
      </c>
      <c r="L119" s="1">
        <f>COUNTIFS(Table2[Sub-Sector],Table3[[#This Row],[Sub-Sector]],Table2[% Away From Current Week Low],"&gt;=0.05")/Table3[[#This Row],[Count]]</f>
        <v>0</v>
      </c>
      <c r="M119" s="1">
        <f>COUNTIFS(Table2[Sub-Sector],Table3[[#This Row],[Sub-Sector]],Table2[% Away From Current Week High],"&lt;=0.05")/Table3[[#This Row],[Count]]</f>
        <v>1</v>
      </c>
      <c r="N119" s="1">
        <f>COUNTIFS(Table2[Sub-Sector],Table3[[#This Row],[Sub-Sector]],Table2[% Away From Current Month Low],"&gt;=0.05")/Table3[[#This Row],[Count]]</f>
        <v>0</v>
      </c>
      <c r="O119" s="1">
        <f>COUNTIFS(Table2[Sub-Sector],Table3[[#This Row],[Sub-Sector]],Table2[% Away From Current Month High],"&lt;=0.05")/Table3[[#This Row],[Count]]</f>
        <v>1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1</v>
      </c>
      <c r="R119" s="1">
        <f>COUNTIFS(Table2[Sub-Sector],Table3[[#This Row],[Sub-Sector]],Table2[% Price above 20 EMA],"&gt;=0")/Table3[[#This Row],[Count]]</f>
        <v>0</v>
      </c>
      <c r="S119" s="1">
        <f>COUNTIFS(Table2[Sub-Sector],Table3[[#This Row],[Sub-Sector]],Table2[% Price above 50 EMA],"&gt;=0")/Table3[[#This Row],[Count]]</f>
        <v>1</v>
      </c>
      <c r="T119" s="1">
        <f>COUNTIFS(Table2[Sub-Sector],Table3[[#This Row],[Sub-Sector]],Table2[% Price above 200 EMA],"&gt;=0")/Table3[[#This Row],[Count]]</f>
        <v>1</v>
      </c>
      <c r="U119" s="1">
        <f>COUNTIFS(Table2[Sub-Sector],Table3[[#This Row],[Sub-Sector]],Table2[Rate of Change - Zone],"Positive")/Table3[[#This Row],[Count]]</f>
        <v>0</v>
      </c>
      <c r="V119" s="1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593</v>
      </c>
      <c r="X119">
        <f>_xlfn.RANK.AVG(Table3[[#This Row],[Score]],Table3[Score],1)</f>
        <v>109.5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423</v>
      </c>
      <c r="Z119">
        <f>_xlfn.RANK.AVG(Table3[[#This Row],[Score 2 ]],Table3[[Score 2 ]],1)</f>
        <v>116</v>
      </c>
    </row>
    <row r="120" spans="1:26" x14ac:dyDescent="0.3">
      <c r="A120" t="s">
        <v>1500</v>
      </c>
      <c r="B120">
        <f>COUNTIFS(Table2[Sub-Sector],Table3[[#This Row],[Sub-Sector]])</f>
        <v>1</v>
      </c>
      <c r="C120" s="1">
        <f>COUNTIFS(Table2[Sub-Sector],Table3[[#This Row],[Sub-Sector]],Table2[Uptrend],"Uptrend")/Table3[[#This Row],[Count]]</f>
        <v>1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0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0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1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1</v>
      </c>
      <c r="N120" s="1">
        <f>COUNTIFS(Table2[Sub-Sector],Table3[[#This Row],[Sub-Sector]],Table2[% Away From Current Month Low],"&gt;=0.05")/Table3[[#This Row],[Count]]</f>
        <v>0</v>
      </c>
      <c r="O120" s="1">
        <f>COUNTIFS(Table2[Sub-Sector],Table3[[#This Row],[Sub-Sector]],Table2[% Away From Current Month High],"&lt;=0.05")/Table3[[#This Row],[Count]]</f>
        <v>0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1</v>
      </c>
      <c r="R120" s="1">
        <f>COUNTIFS(Table2[Sub-Sector],Table3[[#This Row],[Sub-Sector]],Table2[% Price above 20 EMA],"&gt;=0")/Table3[[#This Row],[Count]]</f>
        <v>0</v>
      </c>
      <c r="S120" s="1">
        <f>COUNTIFS(Table2[Sub-Sector],Table3[[#This Row],[Sub-Sector]],Table2[% Price above 50 EMA],"&gt;=0")/Table3[[#This Row],[Count]]</f>
        <v>0</v>
      </c>
      <c r="T120" s="1">
        <f>COUNTIFS(Table2[Sub-Sector],Table3[[#This Row],[Sub-Sector]],Table2[% Price above 200 EMA],"&gt;=0")/Table3[[#This Row],[Count]]</f>
        <v>1</v>
      </c>
      <c r="U120" s="1">
        <f>COUNTIFS(Table2[Sub-Sector],Table3[[#This Row],[Sub-Sector]],Table2[Rate of Change - Zone],"Positive")/Table3[[#This Row],[Count]]</f>
        <v>0</v>
      </c>
      <c r="V120" s="1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593</v>
      </c>
      <c r="X120">
        <f>_xlfn.RANK.AVG(Table3[[#This Row],[Score]],Table3[Score],1)</f>
        <v>109.5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423</v>
      </c>
      <c r="Z120">
        <f>_xlfn.RANK.AVG(Table3[[#This Row],[Score 2 ]],Table3[[Score 2 ]],1)</f>
        <v>116</v>
      </c>
    </row>
    <row r="121" spans="1:26" x14ac:dyDescent="0.3">
      <c r="A121" t="s">
        <v>345</v>
      </c>
      <c r="B121">
        <f>COUNTIFS(Table2[Sub-Sector],Table3[[#This Row],[Sub-Sector]])</f>
        <v>1</v>
      </c>
      <c r="C121" s="1">
        <f>COUNTIFS(Table2[Sub-Sector],Table3[[#This Row],[Sub-Sector]],Table2[Uptrend],"Uptrend")/Table3[[#This Row],[Count]]</f>
        <v>1</v>
      </c>
      <c r="D121" s="1">
        <f>COUNTIFS(Table2[Sub-Sector],Table3[[#This Row],[Sub-Sector]],Table2[1W Return vs Nifty],"&gt;=5")/Table3[[#This Row],[Count]]</f>
        <v>0</v>
      </c>
      <c r="E121" s="1">
        <f>COUNTIFS(Table2[Sub-Sector],Table3[[#This Row],[Sub-Sector]],Table2[1M Return vs Nifty],"&gt;=5")/Table3[[#This Row],[Count]]</f>
        <v>0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0</v>
      </c>
      <c r="I121" s="1">
        <f>COUNTIFS(Table2[Sub-Sector],Table3[[#This Row],[Sub-Sector]],Table2[Relative Volume],"&gt;=1")/Table3[[#This Row],[Count]]</f>
        <v>0</v>
      </c>
      <c r="J121" s="1">
        <f>COUNTIFS(Table2[Sub-Sector],Table3[[#This Row],[Sub-Sector]],Table2[% Away From Day Low],"&gt;=0.05")/Table3[[#This Row],[Count]]</f>
        <v>0</v>
      </c>
      <c r="K121" s="1">
        <f>COUNTIFS(Table2[Sub-Sector],Table3[[#This Row],[Sub-Sector]],Table2[% Away From Day High],"&lt;=0.05")/Table3[[#This Row],[Count]]</f>
        <v>1</v>
      </c>
      <c r="L121" s="1">
        <f>COUNTIFS(Table2[Sub-Sector],Table3[[#This Row],[Sub-Sector]],Table2[% Away From Current Week Low],"&gt;=0.05")/Table3[[#This Row],[Count]]</f>
        <v>0</v>
      </c>
      <c r="M121" s="1">
        <f>COUNTIFS(Table2[Sub-Sector],Table3[[#This Row],[Sub-Sector]],Table2[% Away From Current Week High],"&lt;=0.05")/Table3[[#This Row],[Count]]</f>
        <v>1</v>
      </c>
      <c r="N121" s="1">
        <f>COUNTIFS(Table2[Sub-Sector],Table3[[#This Row],[Sub-Sector]],Table2[% Away From Current Month Low],"&gt;=0.05")/Table3[[#This Row],[Count]]</f>
        <v>0</v>
      </c>
      <c r="O121" s="1">
        <f>COUNTIFS(Table2[Sub-Sector],Table3[[#This Row],[Sub-Sector]],Table2[% Away From Current Month High],"&lt;=0.05")/Table3[[#This Row],[Count]]</f>
        <v>0</v>
      </c>
      <c r="P121" s="1">
        <f>COUNTIFS(Table2[Sub-Sector],Table3[[#This Row],[Sub-Sector]],Table2[% Away From 52W High],"&lt;=10")/Table3[[#This Row],[Count]]</f>
        <v>0</v>
      </c>
      <c r="Q121" s="1">
        <f>COUNTIFS(Table2[Sub-Sector],Table3[[#This Row],[Sub-Sector]],Table2[% Away From 52W Low],"&gt;=10")/Table3[[#This Row],[Count]]</f>
        <v>1</v>
      </c>
      <c r="R121" s="1">
        <f>COUNTIFS(Table2[Sub-Sector],Table3[[#This Row],[Sub-Sector]],Table2[% Price above 20 EMA],"&gt;=0")/Table3[[#This Row],[Count]]</f>
        <v>0</v>
      </c>
      <c r="S121" s="1">
        <f>COUNTIFS(Table2[Sub-Sector],Table3[[#This Row],[Sub-Sector]],Table2[% Price above 50 EMA],"&gt;=0")/Table3[[#This Row],[Count]]</f>
        <v>0</v>
      </c>
      <c r="T121" s="1">
        <f>COUNTIFS(Table2[Sub-Sector],Table3[[#This Row],[Sub-Sector]],Table2[% Price above 200 EMA],"&gt;=0")/Table3[[#This Row],[Count]]</f>
        <v>0</v>
      </c>
      <c r="U121" s="1">
        <f>COUNTIFS(Table2[Sub-Sector],Table3[[#This Row],[Sub-Sector]],Table2[Rate of Change - Zone],"Positive")/Table3[[#This Row],[Count]]</f>
        <v>0</v>
      </c>
      <c r="V121" s="1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593</v>
      </c>
      <c r="X121">
        <f>_xlfn.RANK.AVG(Table3[[#This Row],[Score]],Table3[Score],1)</f>
        <v>109.5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423</v>
      </c>
      <c r="Z121">
        <f>_xlfn.RANK.AVG(Table3[[#This Row],[Score 2 ]],Table3[[Score 2 ]],1)</f>
        <v>116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40353-6209-4475-A706-9940A0F483F3}">
  <dimension ref="A1:AV731"/>
  <sheetViews>
    <sheetView tabSelected="1" workbookViewId="0">
      <selection activeCell="A464" sqref="A464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37.109375" bestFit="1" customWidth="1"/>
    <col min="5" max="5" width="13" bestFit="1" customWidth="1"/>
    <col min="6" max="6" width="12.6640625" bestFit="1" customWidth="1"/>
    <col min="7" max="7" width="18.5546875" bestFit="1" customWidth="1"/>
    <col min="8" max="8" width="25.6640625" bestFit="1" customWidth="1"/>
    <col min="9" max="9" width="19.44140625" bestFit="1" customWidth="1"/>
    <col min="10" max="10" width="26.33203125" bestFit="1" customWidth="1"/>
    <col min="11" max="11" width="19.44140625" bestFit="1" customWidth="1"/>
    <col min="12" max="12" width="26.33203125" bestFit="1" customWidth="1"/>
    <col min="13" max="13" width="19.5546875" bestFit="1" customWidth="1"/>
    <col min="14" max="14" width="26.5546875" bestFit="1" customWidth="1"/>
    <col min="15" max="15" width="10.88671875" bestFit="1" customWidth="1"/>
    <col min="16" max="17" width="12" bestFit="1" customWidth="1"/>
    <col min="18" max="18" width="23.88671875" bestFit="1" customWidth="1"/>
    <col min="19" max="20" width="22.21875" bestFit="1" customWidth="1"/>
    <col min="21" max="21" width="23.33203125" bestFit="1" customWidth="1"/>
    <col min="22" max="22" width="17.6640625" bestFit="1" customWidth="1"/>
    <col min="23" max="23" width="10.33203125" bestFit="1" customWidth="1"/>
    <col min="24" max="24" width="10.6640625" bestFit="1" customWidth="1"/>
    <col min="25" max="25" width="19.44140625" bestFit="1" customWidth="1"/>
    <col min="26" max="26" width="19.88671875" bestFit="1" customWidth="1"/>
    <col min="27" max="27" width="20.109375" bestFit="1" customWidth="1"/>
    <col min="28" max="28" width="20.5546875" bestFit="1" customWidth="1"/>
    <col min="29" max="29" width="22.44140625" bestFit="1" customWidth="1"/>
    <col min="30" max="30" width="23" bestFit="1" customWidth="1"/>
    <col min="31" max="31" width="31.77734375" bestFit="1" customWidth="1"/>
    <col min="32" max="32" width="32.21875" bestFit="1" customWidth="1"/>
    <col min="33" max="33" width="32.44140625" bestFit="1" customWidth="1"/>
    <col min="34" max="34" width="32.88671875" bestFit="1" customWidth="1"/>
    <col min="35" max="35" width="23.77734375" bestFit="1" customWidth="1"/>
    <col min="36" max="36" width="23.33203125" bestFit="1" customWidth="1"/>
    <col min="37" max="37" width="19.33203125" bestFit="1" customWidth="1"/>
    <col min="38" max="38" width="29.6640625" bestFit="1" customWidth="1"/>
    <col min="39" max="39" width="35.77734375" bestFit="1" customWidth="1"/>
    <col min="40" max="40" width="16.21875" bestFit="1" customWidth="1"/>
    <col min="41" max="41" width="22.21875" bestFit="1" customWidth="1"/>
    <col min="42" max="42" width="14" bestFit="1" customWidth="1"/>
    <col min="43" max="43" width="21.1093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3126</v>
      </c>
      <c r="D1" t="s">
        <v>2</v>
      </c>
      <c r="E1" t="s">
        <v>3</v>
      </c>
      <c r="F1" t="s">
        <v>4</v>
      </c>
      <c r="G1" t="s">
        <v>5</v>
      </c>
      <c r="H1" t="s">
        <v>3149</v>
      </c>
      <c r="I1" t="s">
        <v>6</v>
      </c>
      <c r="J1" t="s">
        <v>3150</v>
      </c>
      <c r="K1" t="s">
        <v>7</v>
      </c>
      <c r="L1" t="s">
        <v>3151</v>
      </c>
      <c r="M1" t="s">
        <v>8</v>
      </c>
      <c r="N1" t="s">
        <v>3152</v>
      </c>
      <c r="O1" t="s">
        <v>3153</v>
      </c>
      <c r="P1" t="s">
        <v>9</v>
      </c>
      <c r="Q1" t="s">
        <v>10</v>
      </c>
      <c r="R1" t="s">
        <v>11</v>
      </c>
      <c r="S1" s="1" t="s">
        <v>3154</v>
      </c>
      <c r="T1" s="1" t="s">
        <v>3155</v>
      </c>
      <c r="U1" s="1" t="s">
        <v>3156</v>
      </c>
      <c r="V1" t="s">
        <v>12</v>
      </c>
      <c r="W1" t="s">
        <v>3157</v>
      </c>
      <c r="X1" t="s">
        <v>3158</v>
      </c>
      <c r="Y1" t="s">
        <v>3159</v>
      </c>
      <c r="Z1" t="s">
        <v>3160</v>
      </c>
      <c r="AA1" t="s">
        <v>3161</v>
      </c>
      <c r="AB1" t="s">
        <v>3162</v>
      </c>
      <c r="AC1" s="1" t="s">
        <v>3163</v>
      </c>
      <c r="AD1" s="1" t="s">
        <v>3164</v>
      </c>
      <c r="AE1" s="1" t="s">
        <v>3165</v>
      </c>
      <c r="AF1" s="1" t="s">
        <v>3166</v>
      </c>
      <c r="AG1" s="1" t="s">
        <v>3167</v>
      </c>
      <c r="AH1" s="1" t="s">
        <v>3168</v>
      </c>
      <c r="AI1" t="s">
        <v>13</v>
      </c>
      <c r="AJ1" t="s">
        <v>14</v>
      </c>
      <c r="AK1" t="s">
        <v>3169</v>
      </c>
      <c r="AL1" t="s">
        <v>3170</v>
      </c>
      <c r="AM1" t="s">
        <v>3171</v>
      </c>
      <c r="AN1" t="s">
        <v>3172</v>
      </c>
      <c r="AO1" t="s">
        <v>3173</v>
      </c>
      <c r="AP1" t="s">
        <v>15</v>
      </c>
      <c r="AQ1" s="2" t="s">
        <v>3177</v>
      </c>
      <c r="AR1" s="2" t="s">
        <v>3178</v>
      </c>
      <c r="AS1" s="2" t="s">
        <v>3179</v>
      </c>
      <c r="AT1" s="2" t="s">
        <v>3180</v>
      </c>
      <c r="AU1" s="2" t="s">
        <v>3181</v>
      </c>
      <c r="AV1" s="2" t="s">
        <v>3182</v>
      </c>
    </row>
    <row r="2" spans="1:48" x14ac:dyDescent="0.3">
      <c r="A2" t="s">
        <v>935</v>
      </c>
      <c r="B2" t="s">
        <v>936</v>
      </c>
      <c r="C2" t="s">
        <v>3138</v>
      </c>
      <c r="D2" t="s">
        <v>140</v>
      </c>
      <c r="E2">
        <v>15955.531773549999</v>
      </c>
      <c r="F2">
        <v>610.25</v>
      </c>
      <c r="G2">
        <v>198.06581691404801</v>
      </c>
      <c r="H2">
        <f>(Table2[[#This Row],[1Y Return vs Nifty]]-AVERAGE(Table2[1Y Return vs Nifty]))/_xlfn.STDEV.P(Table2[1Y Return vs Nifty])</f>
        <v>2.9735788752860097</v>
      </c>
      <c r="I2">
        <v>-13.012591706921899</v>
      </c>
      <c r="J2">
        <f>(Table2[[#This Row],[1M Return vs Nifty]]-AVERAGE(Table2[1M Return vs Nifty]))/_xlfn.STDEV.P(Table2[1M Return vs Nifty])</f>
        <v>-0.99413820574312195</v>
      </c>
      <c r="K2">
        <v>229.06041550050799</v>
      </c>
      <c r="L2">
        <f>(Table2[[#This Row],[6M Return vs Nifty]]-AVERAGE(Table2[6M Return vs Nifty]))/_xlfn.STDEV.P(Table2[6M Return vs Nifty])</f>
        <v>7.3737979692401119</v>
      </c>
      <c r="M2">
        <v>-13.0534401712892</v>
      </c>
      <c r="N2">
        <f>(Table2[[#This Row],[1W Return vs Nifty]]-AVERAGE(Table2[1W Return vs Nifty]))/_xlfn.STDEV.P(Table2[1W Return vs Nifty])</f>
        <v>-2.6045065540107126</v>
      </c>
      <c r="O2">
        <v>606.46</v>
      </c>
      <c r="P2">
        <v>548.00608987357805</v>
      </c>
      <c r="Q2">
        <v>365.82352593526201</v>
      </c>
      <c r="R2">
        <v>40.706083942896001</v>
      </c>
      <c r="S2" s="1">
        <f>(Table2[[#This Row],[Close Price]]-Table2[[#This Row],[20D EMA]])/Table2[[#This Row],[20D EMA]]</f>
        <v>6.2493816574876555E-3</v>
      </c>
      <c r="T2" s="1">
        <f>(Table2[[#This Row],[Close Price]]-Table2[[#This Row],[50D EMA]])/Table2[[#This Row],[50D EMA]]</f>
        <v>0.11358251537091728</v>
      </c>
      <c r="U2" s="1">
        <f>(Table2[[#This Row],[Close Price]]-Table2[[#This Row],[200D EMA]])/Table2[[#This Row],[200D EMA]]</f>
        <v>0.66815405991137089</v>
      </c>
      <c r="V2">
        <v>1.02550327737542</v>
      </c>
      <c r="W2">
        <v>532.20000000000005</v>
      </c>
      <c r="X2">
        <v>615</v>
      </c>
      <c r="Y2">
        <v>532.20000000000005</v>
      </c>
      <c r="Z2">
        <v>615.20000000000005</v>
      </c>
      <c r="AA2">
        <v>532.20000000000005</v>
      </c>
      <c r="AB2">
        <v>648.4</v>
      </c>
      <c r="AC2" s="1">
        <f>(Table2[[#This Row],[Close Price]]/Table2[[#This Row],[Day Low]])-1</f>
        <v>0.14665539270950756</v>
      </c>
      <c r="AD2" s="1">
        <f>(Table2[[#This Row],[Day High]]/Table2[[#This Row],[Close Price]])-1</f>
        <v>7.7836952068823795E-3</v>
      </c>
      <c r="AE2" s="1">
        <f>(Table2[[#This Row],[Close Price]]/Table2[[#This Row],[Current Week Low]])-1</f>
        <v>0.14665539270950756</v>
      </c>
      <c r="AF2" s="1">
        <f>(Table2[[#This Row],[Current Week High]]/Table2[[#This Row],[Close Price]])-1</f>
        <v>8.1114297419091486E-3</v>
      </c>
      <c r="AG2" s="1">
        <f>(Table2[[#This Row],[Close Price]]/Table2[[#This Row],[Current Month Low]])-1</f>
        <v>0.14665539270950756</v>
      </c>
      <c r="AH2" s="1">
        <f>(Table2[[#This Row],[Current Month High]]/Table2[[#This Row],[Close Price]])-1</f>
        <v>6.2515362556329279E-2</v>
      </c>
      <c r="AI2">
        <v>13.72388365424</v>
      </c>
      <c r="AJ2">
        <v>315.97082580689101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0.57999999999999996</v>
      </c>
      <c r="AM2" t="s">
        <v>3175</v>
      </c>
      <c r="AN2">
        <v>-4.5599999999999996</v>
      </c>
      <c r="AO2" t="s">
        <v>3174</v>
      </c>
      <c r="AP2">
        <v>0.26129651826629502</v>
      </c>
      <c r="AQ2">
        <f>(Table2[[#This Row],[Sharpe Ratio]]-AVERAGE(Table2[Sharpe Ratio]))/_xlfn.STDEV.P(Table2[Sharpe Ratio])</f>
        <v>2.3314052556816733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9.0801373404539625</v>
      </c>
      <c r="AS2">
        <f>_xlfn.RANK.AVG(Table2[[#This Row],[1Y Return vs Nifty Z-Score]],Table2[1Y Return vs Nifty Z-Score])</f>
        <v>11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7</v>
      </c>
      <c r="AV2">
        <f>(Table2[[#This Row],[Rank 1Y]]+Table2[[#This Row],[Rank 6M]]+Table2[[#This Row],[Rank Sharpe]])/3</f>
        <v>6.333333333333333</v>
      </c>
    </row>
    <row r="3" spans="1:48" x14ac:dyDescent="0.3">
      <c r="A3" t="s">
        <v>109</v>
      </c>
      <c r="B3" t="s">
        <v>110</v>
      </c>
      <c r="C3" t="s">
        <v>3139</v>
      </c>
      <c r="D3" t="s">
        <v>111</v>
      </c>
      <c r="E3">
        <v>261400.59469712901</v>
      </c>
      <c r="F3">
        <v>8041.95</v>
      </c>
      <c r="G3">
        <v>259.53816391554</v>
      </c>
      <c r="H3">
        <f>(Table2[[#This Row],[1Y Return vs Nifty]]-AVERAGE(Table2[1Y Return vs Nifty]))/_xlfn.STDEV.P(Table2[1Y Return vs Nifty])</f>
        <v>4.0323552363329362</v>
      </c>
      <c r="I3">
        <v>4.2008668257742698</v>
      </c>
      <c r="J3">
        <f>(Table2[[#This Row],[1M Return vs Nifty]]-AVERAGE(Table2[1M Return vs Nifty]))/_xlfn.STDEV.P(Table2[1M Return vs Nifty])</f>
        <v>0.94747178206860316</v>
      </c>
      <c r="K3">
        <v>94.179571834522093</v>
      </c>
      <c r="L3">
        <f>(Table2[[#This Row],[6M Return vs Nifty]]-AVERAGE(Table2[6M Return vs Nifty]))/_xlfn.STDEV.P(Table2[6M Return vs Nifty])</f>
        <v>2.8747674541047887</v>
      </c>
      <c r="M3">
        <v>1.0578925895012601</v>
      </c>
      <c r="N3">
        <f>(Table2[[#This Row],[1W Return vs Nifty]]-AVERAGE(Table2[1W Return vs Nifty]))/_xlfn.STDEV.P(Table2[1W Return vs Nifty])</f>
        <v>0.87731838990931044</v>
      </c>
      <c r="O3">
        <v>7465.32</v>
      </c>
      <c r="P3">
        <v>6930.3876994104403</v>
      </c>
      <c r="Q3">
        <v>5141.7539705939998</v>
      </c>
      <c r="R3">
        <v>39.820985423310297</v>
      </c>
      <c r="S3" s="1">
        <f>(Table2[[#This Row],[Close Price]]-Table2[[#This Row],[20D EMA]])/Table2[[#This Row],[20D EMA]]</f>
        <v>7.7241163138351762E-2</v>
      </c>
      <c r="T3" s="1">
        <f>(Table2[[#This Row],[Close Price]]-Table2[[#This Row],[50D EMA]])/Table2[[#This Row],[50D EMA]]</f>
        <v>0.16038962736300003</v>
      </c>
      <c r="U3" s="1">
        <f>(Table2[[#This Row],[Close Price]]-Table2[[#This Row],[200D EMA]])/Table2[[#This Row],[200D EMA]]</f>
        <v>0.5640479972383734</v>
      </c>
      <c r="V3">
        <v>1.94999424680247</v>
      </c>
      <c r="W3">
        <v>7451</v>
      </c>
      <c r="X3">
        <v>8073.4</v>
      </c>
      <c r="Y3">
        <v>7284</v>
      </c>
      <c r="Z3">
        <v>8073.4</v>
      </c>
      <c r="AA3">
        <v>7272</v>
      </c>
      <c r="AB3">
        <v>8073.4</v>
      </c>
      <c r="AC3" s="1">
        <f>(Table2[[#This Row],[Close Price]]/Table2[[#This Row],[Day Low]])-1</f>
        <v>7.9311501811837326E-2</v>
      </c>
      <c r="AD3" s="1">
        <f>(Table2[[#This Row],[Day High]]/Table2[[#This Row],[Close Price]])-1</f>
        <v>3.9107430411777777E-3</v>
      </c>
      <c r="AE3" s="1">
        <f>(Table2[[#This Row],[Close Price]]/Table2[[#This Row],[Current Week Low]])-1</f>
        <v>0.10405683690280054</v>
      </c>
      <c r="AF3" s="1">
        <f>(Table2[[#This Row],[Current Week High]]/Table2[[#This Row],[Close Price]])-1</f>
        <v>3.9107430411777777E-3</v>
      </c>
      <c r="AG3" s="1">
        <f>(Table2[[#This Row],[Close Price]]/Table2[[#This Row],[Current Month Low]])-1</f>
        <v>0.10587871287128703</v>
      </c>
      <c r="AH3" s="1">
        <f>(Table2[[#This Row],[Current Month High]]/Table2[[#This Row],[Close Price]])-1</f>
        <v>3.9107430411777777E-3</v>
      </c>
      <c r="AI3">
        <v>0.39107430411777699</v>
      </c>
      <c r="AJ3">
        <v>313.467866323907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0.42</v>
      </c>
      <c r="AM3" t="s">
        <v>3175</v>
      </c>
      <c r="AN3">
        <v>9.77</v>
      </c>
      <c r="AO3" t="s">
        <v>3175</v>
      </c>
      <c r="AP3">
        <v>0.275116454409424</v>
      </c>
      <c r="AQ3">
        <f>(Table2[[#This Row],[Sharpe Ratio]]-AVERAGE(Table2[Sharpe Ratio]))/_xlfn.STDEV.P(Table2[Sharpe Ratio])</f>
        <v>2.492686038672161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11.2245989010878</v>
      </c>
      <c r="AS3">
        <f>_xlfn.RANK.AVG(Table2[[#This Row],[1Y Return vs Nifty Z-Score]],Table2[1Y Return vs Nifty Z-Score])</f>
        <v>5</v>
      </c>
      <c r="AT3">
        <f>_xlfn.RANK.AVG(Table2[[#This Row],[6M Return vs Nifty Z-Score]],Table2[6M Return vs Nifty Z-Score])</f>
        <v>12</v>
      </c>
      <c r="AU3">
        <f>_xlfn.RANK.AVG(Table2[[#This Row],[Sharpe Ratio Z-Score]],Table2[Sharpe Ratio Z-Score])</f>
        <v>4</v>
      </c>
      <c r="AV3">
        <f>(Table2[[#This Row],[Rank 1Y]]+Table2[[#This Row],[Rank 6M]]+Table2[[#This Row],[Rank Sharpe]])/3</f>
        <v>7</v>
      </c>
    </row>
    <row r="4" spans="1:48" x14ac:dyDescent="0.3">
      <c r="A4" t="s">
        <v>710</v>
      </c>
      <c r="B4" t="s">
        <v>711</v>
      </c>
      <c r="C4" t="s">
        <v>3142</v>
      </c>
      <c r="D4" t="s">
        <v>135</v>
      </c>
      <c r="E4">
        <v>24652.032745065</v>
      </c>
      <c r="F4">
        <v>728.4</v>
      </c>
      <c r="G4">
        <v>195.387092169173</v>
      </c>
      <c r="H4">
        <f>(Table2[[#This Row],[1Y Return vs Nifty]]-AVERAGE(Table2[1Y Return vs Nifty]))/_xlfn.STDEV.P(Table2[1Y Return vs Nifty])</f>
        <v>2.9274415375078333</v>
      </c>
      <c r="I4">
        <v>9.0410356070858597</v>
      </c>
      <c r="J4">
        <f>(Table2[[#This Row],[1M Return vs Nifty]]-AVERAGE(Table2[1M Return vs Nifty]))/_xlfn.STDEV.P(Table2[1M Return vs Nifty])</f>
        <v>1.493423662141893</v>
      </c>
      <c r="K4">
        <v>105.436335805966</v>
      </c>
      <c r="L4">
        <f>(Table2[[#This Row],[6M Return vs Nifty]]-AVERAGE(Table2[6M Return vs Nifty]))/_xlfn.STDEV.P(Table2[6M Return vs Nifty])</f>
        <v>3.2502434908251421</v>
      </c>
      <c r="M4">
        <v>-3.0988499023215099</v>
      </c>
      <c r="N4">
        <f>(Table2[[#This Row],[1W Return vs Nifty]]-AVERAGE(Table2[1W Return vs Nifty]))/_xlfn.STDEV.P(Table2[1W Return vs Nifty])</f>
        <v>-0.14831469087916005</v>
      </c>
      <c r="O4">
        <v>686.29</v>
      </c>
      <c r="P4">
        <v>625.40734055386997</v>
      </c>
      <c r="Q4">
        <v>458.01107591440501</v>
      </c>
      <c r="R4">
        <v>60.500211264214897</v>
      </c>
      <c r="S4" s="1">
        <f>(Table2[[#This Row],[Close Price]]-Table2[[#This Row],[20D EMA]])/Table2[[#This Row],[20D EMA]]</f>
        <v>6.1358900756240099E-2</v>
      </c>
      <c r="T4" s="1">
        <f>(Table2[[#This Row],[Close Price]]-Table2[[#This Row],[50D EMA]])/Table2[[#This Row],[50D EMA]]</f>
        <v>0.16468092516297966</v>
      </c>
      <c r="U4" s="1">
        <f>(Table2[[#This Row],[Close Price]]-Table2[[#This Row],[200D EMA]])/Table2[[#This Row],[200D EMA]]</f>
        <v>0.59035455320763108</v>
      </c>
      <c r="V4">
        <v>0.74066041157367002</v>
      </c>
      <c r="W4">
        <v>653.5</v>
      </c>
      <c r="X4">
        <v>740</v>
      </c>
      <c r="Y4">
        <v>653.5</v>
      </c>
      <c r="Z4">
        <v>747.8</v>
      </c>
      <c r="AA4">
        <v>653.5</v>
      </c>
      <c r="AB4">
        <v>747.8</v>
      </c>
      <c r="AC4" s="1">
        <f>(Table2[[#This Row],[Close Price]]/Table2[[#This Row],[Day Low]])-1</f>
        <v>0.11461361897475131</v>
      </c>
      <c r="AD4" s="1">
        <f>(Table2[[#This Row],[Day High]]/Table2[[#This Row],[Close Price]])-1</f>
        <v>1.5925315760571213E-2</v>
      </c>
      <c r="AE4" s="1">
        <f>(Table2[[#This Row],[Close Price]]/Table2[[#This Row],[Current Week Low]])-1</f>
        <v>0.11461361897475131</v>
      </c>
      <c r="AF4" s="1">
        <f>(Table2[[#This Row],[Current Week High]]/Table2[[#This Row],[Close Price]])-1</f>
        <v>2.663371773750689E-2</v>
      </c>
      <c r="AG4" s="1">
        <f>(Table2[[#This Row],[Close Price]]/Table2[[#This Row],[Current Month Low]])-1</f>
        <v>0.11461361897475131</v>
      </c>
      <c r="AH4" s="1">
        <f>(Table2[[#This Row],[Current Month High]]/Table2[[#This Row],[Close Price]])-1</f>
        <v>2.663371773750689E-2</v>
      </c>
      <c r="AI4">
        <v>2.8281164195496902</v>
      </c>
      <c r="AJ4">
        <v>231.09090909090901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0.61</v>
      </c>
      <c r="AM4" t="s">
        <v>3175</v>
      </c>
      <c r="AN4">
        <v>7.26</v>
      </c>
      <c r="AO4" t="s">
        <v>3175</v>
      </c>
      <c r="AP4">
        <v>0.24238671389302899</v>
      </c>
      <c r="AQ4">
        <f>(Table2[[#This Row],[Sharpe Ratio]]-AVERAGE(Table2[Sharpe Ratio]))/_xlfn.STDEV.P(Table2[Sharpe Ratio])</f>
        <v>2.1107249266315575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9.633518926227266</v>
      </c>
      <c r="AS4">
        <f>_xlfn.RANK.AVG(Table2[[#This Row],[1Y Return vs Nifty Z-Score]],Table2[1Y Return vs Nifty Z-Score])</f>
        <v>13</v>
      </c>
      <c r="AT4">
        <f>_xlfn.RANK.AVG(Table2[[#This Row],[6M Return vs Nifty Z-Score]],Table2[6M Return vs Nifty Z-Score])</f>
        <v>7</v>
      </c>
      <c r="AU4">
        <f>_xlfn.RANK.AVG(Table2[[#This Row],[Sharpe Ratio Z-Score]],Table2[Sharpe Ratio Z-Score])</f>
        <v>11</v>
      </c>
      <c r="AV4">
        <f>(Table2[[#This Row],[Rank 1Y]]+Table2[[#This Row],[Rank 6M]]+Table2[[#This Row],[Rank Sharpe]])/3</f>
        <v>10.333333333333334</v>
      </c>
    </row>
    <row r="5" spans="1:48" x14ac:dyDescent="0.3">
      <c r="A5" t="s">
        <v>926</v>
      </c>
      <c r="B5" t="s">
        <v>927</v>
      </c>
      <c r="C5" t="s">
        <v>3136</v>
      </c>
      <c r="D5" t="s">
        <v>928</v>
      </c>
      <c r="E5">
        <v>16114.439741329999</v>
      </c>
      <c r="F5">
        <v>2369.5500000000002</v>
      </c>
      <c r="G5">
        <v>141.52288703818499</v>
      </c>
      <c r="H5">
        <f>(Table2[[#This Row],[1Y Return vs Nifty]]-AVERAGE(Table2[1Y Return vs Nifty]))/_xlfn.STDEV.P(Table2[1Y Return vs Nifty])</f>
        <v>1.9997049228982022</v>
      </c>
      <c r="I5">
        <v>1.20493886514049</v>
      </c>
      <c r="J5">
        <f>(Table2[[#This Row],[1M Return vs Nifty]]-AVERAGE(Table2[1M Return vs Nifty]))/_xlfn.STDEV.P(Table2[1M Return vs Nifty])</f>
        <v>0.60954296665466523</v>
      </c>
      <c r="K5">
        <v>106.866598621447</v>
      </c>
      <c r="L5">
        <f>(Table2[[#This Row],[6M Return vs Nifty]]-AVERAGE(Table2[6M Return vs Nifty]))/_xlfn.STDEV.P(Table2[6M Return vs Nifty])</f>
        <v>3.2979507550786731</v>
      </c>
      <c r="M5">
        <v>-5.5621678771994603</v>
      </c>
      <c r="N5">
        <f>(Table2[[#This Row],[1W Return vs Nifty]]-AVERAGE(Table2[1W Return vs Nifty]))/_xlfn.STDEV.P(Table2[1W Return vs Nifty])</f>
        <v>-0.75611284255821976</v>
      </c>
      <c r="O5">
        <v>2388.33</v>
      </c>
      <c r="P5">
        <v>2177.82946382723</v>
      </c>
      <c r="Q5">
        <v>1517.3151019755701</v>
      </c>
      <c r="R5">
        <v>43.236931437126003</v>
      </c>
      <c r="S5" s="1">
        <f>(Table2[[#This Row],[Close Price]]-Table2[[#This Row],[20D EMA]])/Table2[[#This Row],[20D EMA]]</f>
        <v>-7.8632349800905853E-3</v>
      </c>
      <c r="T5" s="1">
        <f>(Table2[[#This Row],[Close Price]]-Table2[[#This Row],[50D EMA]])/Table2[[#This Row],[50D EMA]]</f>
        <v>8.8032850761348494E-2</v>
      </c>
      <c r="U5" s="1">
        <f>(Table2[[#This Row],[Close Price]]-Table2[[#This Row],[200D EMA]])/Table2[[#This Row],[200D EMA]]</f>
        <v>0.56167298204229676</v>
      </c>
      <c r="V5">
        <v>0.59318056628577498</v>
      </c>
      <c r="W5">
        <v>2210</v>
      </c>
      <c r="X5">
        <v>2385</v>
      </c>
      <c r="Y5">
        <v>2210</v>
      </c>
      <c r="Z5">
        <v>2433.35</v>
      </c>
      <c r="AA5">
        <v>2210</v>
      </c>
      <c r="AB5">
        <v>2497.4</v>
      </c>
      <c r="AC5" s="1">
        <f>(Table2[[#This Row],[Close Price]]/Table2[[#This Row],[Day Low]])-1</f>
        <v>7.2194570135746705E-2</v>
      </c>
      <c r="AD5" s="1">
        <f>(Table2[[#This Row],[Day High]]/Table2[[#This Row],[Close Price]])-1</f>
        <v>6.5202253592453463E-3</v>
      </c>
      <c r="AE5" s="1">
        <f>(Table2[[#This Row],[Close Price]]/Table2[[#This Row],[Current Week Low]])-1</f>
        <v>7.2194570135746705E-2</v>
      </c>
      <c r="AF5" s="1">
        <f>(Table2[[#This Row],[Current Week High]]/Table2[[#This Row],[Close Price]])-1</f>
        <v>2.6924943554683223E-2</v>
      </c>
      <c r="AG5" s="1">
        <f>(Table2[[#This Row],[Close Price]]/Table2[[#This Row],[Current Month Low]])-1</f>
        <v>7.2194570135746705E-2</v>
      </c>
      <c r="AH5" s="1">
        <f>(Table2[[#This Row],[Current Month High]]/Table2[[#This Row],[Close Price]])-1</f>
        <v>5.3955392374079425E-2</v>
      </c>
      <c r="AI5">
        <v>13.9456858897258</v>
      </c>
      <c r="AJ5">
        <v>224.59589041095799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0.68</v>
      </c>
      <c r="AM5" t="s">
        <v>3175</v>
      </c>
      <c r="AN5">
        <v>-5.68</v>
      </c>
      <c r="AO5" t="s">
        <v>3174</v>
      </c>
      <c r="AP5">
        <v>0.25013927525956797</v>
      </c>
      <c r="AQ5">
        <f>(Table2[[#This Row],[Sharpe Ratio]]-AVERAGE(Table2[Sharpe Ratio]))/_xlfn.STDEV.P(Table2[Sharpe Ratio])</f>
        <v>2.2011985116342534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7.3522843137075737</v>
      </c>
      <c r="AS5">
        <f>_xlfn.RANK.AVG(Table2[[#This Row],[1Y Return vs Nifty Z-Score]],Table2[1Y Return vs Nifty Z-Score])</f>
        <v>37</v>
      </c>
      <c r="AT5">
        <f>_xlfn.RANK.AVG(Table2[[#This Row],[6M Return vs Nifty Z-Score]],Table2[6M Return vs Nifty Z-Score])</f>
        <v>6</v>
      </c>
      <c r="AU5">
        <f>_xlfn.RANK.AVG(Table2[[#This Row],[Sharpe Ratio Z-Score]],Table2[Sharpe Ratio Z-Score])</f>
        <v>8</v>
      </c>
      <c r="AV5">
        <f>(Table2[[#This Row],[Rank 1Y]]+Table2[[#This Row],[Rank 6M]]+Table2[[#This Row],[Rank Sharpe]])/3</f>
        <v>17</v>
      </c>
    </row>
    <row r="6" spans="1:48" x14ac:dyDescent="0.3">
      <c r="A6" t="s">
        <v>512</v>
      </c>
      <c r="B6" t="s">
        <v>513</v>
      </c>
      <c r="C6" t="s">
        <v>3141</v>
      </c>
      <c r="D6" t="s">
        <v>161</v>
      </c>
      <c r="E6">
        <v>42528.049230825003</v>
      </c>
      <c r="F6">
        <v>1687.95</v>
      </c>
      <c r="G6">
        <v>303.27385825645302</v>
      </c>
      <c r="H6">
        <f>(Table2[[#This Row],[1Y Return vs Nifty]]-AVERAGE(Table2[1Y Return vs Nifty]))/_xlfn.STDEV.P(Table2[1Y Return vs Nifty])</f>
        <v>4.7856422273275809</v>
      </c>
      <c r="I6">
        <v>3.1850645861906202</v>
      </c>
      <c r="J6">
        <f>(Table2[[#This Row],[1M Return vs Nifty]]-AVERAGE(Table2[1M Return vs Nifty]))/_xlfn.STDEV.P(Table2[1M Return vs Nifty])</f>
        <v>0.8328933102135222</v>
      </c>
      <c r="K6">
        <v>62.866873725715699</v>
      </c>
      <c r="L6">
        <f>(Table2[[#This Row],[6M Return vs Nifty]]-AVERAGE(Table2[6M Return vs Nifty]))/_xlfn.STDEV.P(Table2[6M Return vs Nifty])</f>
        <v>1.8303138425037049</v>
      </c>
      <c r="M6">
        <v>1.3405509569768399</v>
      </c>
      <c r="N6">
        <f>(Table2[[#This Row],[1W Return vs Nifty]]-AVERAGE(Table2[1W Return vs Nifty]))/_xlfn.STDEV.P(Table2[1W Return vs Nifty])</f>
        <v>0.94706140930849703</v>
      </c>
      <c r="O6">
        <v>1655.44</v>
      </c>
      <c r="P6">
        <v>1636.5299093061799</v>
      </c>
      <c r="Q6">
        <v>1259.1381562479201</v>
      </c>
      <c r="R6">
        <v>52.202640763649299</v>
      </c>
      <c r="S6" s="1">
        <f>(Table2[[#This Row],[Close Price]]-Table2[[#This Row],[20D EMA]])/Table2[[#This Row],[20D EMA]]</f>
        <v>1.9638283477504462E-2</v>
      </c>
      <c r="T6" s="1">
        <f>(Table2[[#This Row],[Close Price]]-Table2[[#This Row],[50D EMA]])/Table2[[#This Row],[50D EMA]]</f>
        <v>3.142019611216279E-2</v>
      </c>
      <c r="U6" s="1">
        <f>(Table2[[#This Row],[Close Price]]-Table2[[#This Row],[200D EMA]])/Table2[[#This Row],[200D EMA]]</f>
        <v>0.34055980404079533</v>
      </c>
      <c r="V6">
        <v>1.3071958885978501</v>
      </c>
      <c r="W6">
        <v>1590.1</v>
      </c>
      <c r="X6">
        <v>1723.7</v>
      </c>
      <c r="Y6">
        <v>1577.9</v>
      </c>
      <c r="Z6">
        <v>1723.7</v>
      </c>
      <c r="AA6">
        <v>1577.9</v>
      </c>
      <c r="AB6">
        <v>1723.7</v>
      </c>
      <c r="AC6" s="1">
        <f>(Table2[[#This Row],[Close Price]]/Table2[[#This Row],[Day Low]])-1</f>
        <v>6.1537010250927615E-2</v>
      </c>
      <c r="AD6" s="1">
        <f>(Table2[[#This Row],[Day High]]/Table2[[#This Row],[Close Price]])-1</f>
        <v>2.1179537308569474E-2</v>
      </c>
      <c r="AE6" s="1">
        <f>(Table2[[#This Row],[Close Price]]/Table2[[#This Row],[Current Week Low]])-1</f>
        <v>6.9744597249508766E-2</v>
      </c>
      <c r="AF6" s="1">
        <f>(Table2[[#This Row],[Current Week High]]/Table2[[#This Row],[Close Price]])-1</f>
        <v>2.1179537308569474E-2</v>
      </c>
      <c r="AG6" s="1">
        <f>(Table2[[#This Row],[Close Price]]/Table2[[#This Row],[Current Month Low]])-1</f>
        <v>6.9744597249508766E-2</v>
      </c>
      <c r="AH6" s="1">
        <f>(Table2[[#This Row],[Current Month High]]/Table2[[#This Row],[Close Price]])-1</f>
        <v>2.1179537308569474E-2</v>
      </c>
      <c r="AI6">
        <v>11.9642169495541</v>
      </c>
      <c r="AJ6">
        <v>383.65329512893902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0.11</v>
      </c>
      <c r="AM6" t="s">
        <v>3175</v>
      </c>
      <c r="AN6">
        <v>5.05</v>
      </c>
      <c r="AO6" t="s">
        <v>3175</v>
      </c>
      <c r="AP6">
        <v>0.23491295564582701</v>
      </c>
      <c r="AQ6">
        <f>(Table2[[#This Row],[Sharpe Ratio]]-AVERAGE(Table2[Sharpe Ratio]))/_xlfn.STDEV.P(Table2[Sharpe Ratio])</f>
        <v>2.0235050169657924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10.419415806319098</v>
      </c>
      <c r="AS6">
        <f>_xlfn.RANK.AVG(Table2[[#This Row],[1Y Return vs Nifty Z-Score]],Table2[1Y Return vs Nifty Z-Score])</f>
        <v>1</v>
      </c>
      <c r="AT6">
        <f>_xlfn.RANK.AVG(Table2[[#This Row],[6M Return vs Nifty Z-Score]],Table2[6M Return vs Nifty Z-Score])</f>
        <v>38</v>
      </c>
      <c r="AU6">
        <f>_xlfn.RANK.AVG(Table2[[#This Row],[Sharpe Ratio Z-Score]],Table2[Sharpe Ratio Z-Score])</f>
        <v>17</v>
      </c>
      <c r="AV6">
        <f>(Table2[[#This Row],[Rank 1Y]]+Table2[[#This Row],[Rank 6M]]+Table2[[#This Row],[Rank Sharpe]])/3</f>
        <v>18.666666666666668</v>
      </c>
    </row>
    <row r="7" spans="1:48" x14ac:dyDescent="0.3">
      <c r="A7" t="s">
        <v>1152</v>
      </c>
      <c r="B7" t="s">
        <v>1153</v>
      </c>
      <c r="C7" t="s">
        <v>3132</v>
      </c>
      <c r="D7" t="s">
        <v>48</v>
      </c>
      <c r="E7">
        <v>11081.15810592</v>
      </c>
      <c r="F7">
        <v>620.04999999999995</v>
      </c>
      <c r="G7">
        <v>157.86947177608999</v>
      </c>
      <c r="H7">
        <f>(Table2[[#This Row],[1Y Return vs Nifty]]-AVERAGE(Table2[1Y Return vs Nifty]))/_xlfn.STDEV.P(Table2[1Y Return vs Nifty])</f>
        <v>2.2812522909192121</v>
      </c>
      <c r="I7">
        <v>20.1838518941614</v>
      </c>
      <c r="J7">
        <f>(Table2[[#This Row],[1M Return vs Nifty]]-AVERAGE(Table2[1M Return vs Nifty]))/_xlfn.STDEV.P(Table2[1M Return vs Nifty])</f>
        <v>2.7502892335924147</v>
      </c>
      <c r="K7">
        <v>79.933024354565106</v>
      </c>
      <c r="L7">
        <f>(Table2[[#This Row],[6M Return vs Nifty]]-AVERAGE(Table2[6M Return vs Nifty]))/_xlfn.STDEV.P(Table2[6M Return vs Nifty])</f>
        <v>2.3995654157310153</v>
      </c>
      <c r="M7">
        <v>18.6939555957659</v>
      </c>
      <c r="N7">
        <f>(Table2[[#This Row],[1W Return vs Nifty]]-AVERAGE(Table2[1W Return vs Nifty]))/_xlfn.STDEV.P(Table2[1W Return vs Nifty])</f>
        <v>5.228833950394022</v>
      </c>
      <c r="O7">
        <v>561.13</v>
      </c>
      <c r="P7">
        <v>534.07425763893502</v>
      </c>
      <c r="Q7">
        <v>428.38373635913098</v>
      </c>
      <c r="R7">
        <v>80.260862596102598</v>
      </c>
      <c r="S7" s="1">
        <f>(Table2[[#This Row],[Close Price]]-Table2[[#This Row],[20D EMA]])/Table2[[#This Row],[20D EMA]]</f>
        <v>0.10500240585960466</v>
      </c>
      <c r="T7" s="1">
        <f>(Table2[[#This Row],[Close Price]]-Table2[[#This Row],[50D EMA]])/Table2[[#This Row],[50D EMA]]</f>
        <v>0.16098087696859092</v>
      </c>
      <c r="U7" s="1">
        <f>(Table2[[#This Row],[Close Price]]-Table2[[#This Row],[200D EMA]])/Table2[[#This Row],[200D EMA]]</f>
        <v>0.44741722753028978</v>
      </c>
      <c r="V7">
        <v>1.8479282402811601</v>
      </c>
      <c r="W7">
        <v>589.04999999999995</v>
      </c>
      <c r="X7">
        <v>629</v>
      </c>
      <c r="Y7">
        <v>589.04999999999995</v>
      </c>
      <c r="Z7">
        <v>673.4</v>
      </c>
      <c r="AA7">
        <v>524.04999999999995</v>
      </c>
      <c r="AB7">
        <v>694.3</v>
      </c>
      <c r="AC7" s="1">
        <f>(Table2[[#This Row],[Close Price]]/Table2[[#This Row],[Day Low]])-1</f>
        <v>5.2627111450640918E-2</v>
      </c>
      <c r="AD7" s="1">
        <f>(Table2[[#This Row],[Day High]]/Table2[[#This Row],[Close Price]])-1</f>
        <v>1.4434319812918428E-2</v>
      </c>
      <c r="AE7" s="1">
        <f>(Table2[[#This Row],[Close Price]]/Table2[[#This Row],[Current Week Low]])-1</f>
        <v>5.2627111450640918E-2</v>
      </c>
      <c r="AF7" s="1">
        <f>(Table2[[#This Row],[Current Week High]]/Table2[[#This Row],[Close Price]])-1</f>
        <v>8.6041448270300913E-2</v>
      </c>
      <c r="AG7" s="1">
        <f>(Table2[[#This Row],[Close Price]]/Table2[[#This Row],[Current Month Low]])-1</f>
        <v>0.18318862703940475</v>
      </c>
      <c r="AH7" s="1">
        <f>(Table2[[#This Row],[Current Month High]]/Table2[[#This Row],[Close Price]])-1</f>
        <v>0.11974840738650117</v>
      </c>
      <c r="AI7">
        <v>11.9748407386501</v>
      </c>
      <c r="AJ7">
        <v>229.813829787234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0.2</v>
      </c>
      <c r="AM7" t="s">
        <v>3175</v>
      </c>
      <c r="AN7">
        <v>31.49</v>
      </c>
      <c r="AO7" t="s">
        <v>3175</v>
      </c>
      <c r="AP7">
        <v>0.22295027828493899</v>
      </c>
      <c r="AQ7">
        <f>(Table2[[#This Row],[Sharpe Ratio]]-AVERAGE(Table2[Sharpe Ratio]))/_xlfn.STDEV.P(Table2[Sharpe Ratio])</f>
        <v>1.8838987299725027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14.543839620609166</v>
      </c>
      <c r="AS7">
        <f>_xlfn.RANK.AVG(Table2[[#This Row],[1Y Return vs Nifty Z-Score]],Table2[1Y Return vs Nifty Z-Score])</f>
        <v>28</v>
      </c>
      <c r="AT7">
        <f>_xlfn.RANK.AVG(Table2[[#This Row],[6M Return vs Nifty Z-Score]],Table2[6M Return vs Nifty Z-Score])</f>
        <v>20</v>
      </c>
      <c r="AU7">
        <f>_xlfn.RANK.AVG(Table2[[#This Row],[Sharpe Ratio Z-Score]],Table2[Sharpe Ratio Z-Score])</f>
        <v>19</v>
      </c>
      <c r="AV7">
        <f>(Table2[[#This Row],[Rank 1Y]]+Table2[[#This Row],[Rank 6M]]+Table2[[#This Row],[Rank Sharpe]])/3</f>
        <v>22.333333333333332</v>
      </c>
    </row>
    <row r="8" spans="1:48" x14ac:dyDescent="0.3">
      <c r="A8" t="s">
        <v>260</v>
      </c>
      <c r="B8" t="s">
        <v>261</v>
      </c>
      <c r="C8" t="s">
        <v>3132</v>
      </c>
      <c r="D8" t="s">
        <v>143</v>
      </c>
      <c r="E8">
        <v>102874.891734</v>
      </c>
      <c r="F8">
        <v>487.05</v>
      </c>
      <c r="G8">
        <v>174.77579648810999</v>
      </c>
      <c r="H8">
        <f>(Table2[[#This Row],[1Y Return vs Nifty]]-AVERAGE(Table2[1Y Return vs Nifty]))/_xlfn.STDEV.P(Table2[1Y Return vs Nifty])</f>
        <v>2.5724404076969205</v>
      </c>
      <c r="I8">
        <v>-21.5202145622345</v>
      </c>
      <c r="J8">
        <f>(Table2[[#This Row],[1M Return vs Nifty]]-AVERAGE(Table2[1M Return vs Nifty]))/_xlfn.STDEV.P(Table2[1M Return vs Nifty])</f>
        <v>-1.9537643887692786</v>
      </c>
      <c r="K8">
        <v>73.995060557092401</v>
      </c>
      <c r="L8">
        <f>(Table2[[#This Row],[6M Return vs Nifty]]-AVERAGE(Table2[6M Return vs Nifty]))/_xlfn.STDEV.P(Table2[6M Return vs Nifty])</f>
        <v>2.2015011124801047</v>
      </c>
      <c r="M8">
        <v>-11.943963582549401</v>
      </c>
      <c r="N8">
        <f>(Table2[[#This Row],[1W Return vs Nifty]]-AVERAGE(Table2[1W Return vs Nifty]))/_xlfn.STDEV.P(Table2[1W Return vs Nifty])</f>
        <v>-2.3307547173235919</v>
      </c>
      <c r="O8">
        <v>522.17999999999995</v>
      </c>
      <c r="P8">
        <v>530.65292648866</v>
      </c>
      <c r="Q8">
        <v>403.367678694848</v>
      </c>
      <c r="R8">
        <v>23.993267042058701</v>
      </c>
      <c r="S8" s="1">
        <f>(Table2[[#This Row],[Close Price]]-Table2[[#This Row],[20D EMA]])/Table2[[#This Row],[20D EMA]]</f>
        <v>-6.7275652073997355E-2</v>
      </c>
      <c r="T8" s="1">
        <f>(Table2[[#This Row],[Close Price]]-Table2[[#This Row],[50D EMA]])/Table2[[#This Row],[50D EMA]]</f>
        <v>-8.2168446289708305E-2</v>
      </c>
      <c r="U8" s="1">
        <f>(Table2[[#This Row],[Close Price]]-Table2[[#This Row],[200D EMA]])/Table2[[#This Row],[200D EMA]]</f>
        <v>0.20745916374836418</v>
      </c>
      <c r="V8">
        <v>0.233567536441187</v>
      </c>
      <c r="W8">
        <v>426.45</v>
      </c>
      <c r="X8">
        <v>494.85</v>
      </c>
      <c r="Y8">
        <v>426.45</v>
      </c>
      <c r="Z8">
        <v>498</v>
      </c>
      <c r="AA8">
        <v>426.45</v>
      </c>
      <c r="AB8">
        <v>533.5</v>
      </c>
      <c r="AC8" s="1">
        <f>(Table2[[#This Row],[Close Price]]/Table2[[#This Row],[Day Low]])-1</f>
        <v>0.14210341188884978</v>
      </c>
      <c r="AD8" s="1">
        <f>(Table2[[#This Row],[Day High]]/Table2[[#This Row],[Close Price]])-1</f>
        <v>1.6014782876501377E-2</v>
      </c>
      <c r="AE8" s="1">
        <f>(Table2[[#This Row],[Close Price]]/Table2[[#This Row],[Current Week Low]])-1</f>
        <v>0.14210341188884978</v>
      </c>
      <c r="AF8" s="1">
        <f>(Table2[[#This Row],[Current Week High]]/Table2[[#This Row],[Close Price]])-1</f>
        <v>2.2482291345857774E-2</v>
      </c>
      <c r="AG8" s="1">
        <f>(Table2[[#This Row],[Close Price]]/Table2[[#This Row],[Current Month Low]])-1</f>
        <v>0.14210341188884978</v>
      </c>
      <c r="AH8" s="1">
        <f>(Table2[[#This Row],[Current Month High]]/Table2[[#This Row],[Close Price]])-1</f>
        <v>9.5370085206857524E-2</v>
      </c>
      <c r="AI8">
        <v>32.840570783287099</v>
      </c>
      <c r="AJ8">
        <v>242.63102356665399</v>
      </c>
      <c r="AK8" t="str">
        <f>IF(AND(Table2[[#This Row],[20D EMA]]&gt;Table2[[#This Row],[50D EMA]],Table2[[#This Row],[50D EMA]]&gt;Table2[[#This Row],[200D EMA]]),"Uptrend","Downtrend/NoTrend")</f>
        <v>Downtrend/NoTrend</v>
      </c>
      <c r="AL8">
        <v>-0.21</v>
      </c>
      <c r="AM8" t="s">
        <v>3174</v>
      </c>
      <c r="AN8">
        <v>-4.54</v>
      </c>
      <c r="AO8" t="s">
        <v>3174</v>
      </c>
      <c r="AP8">
        <v>0.21319747173245501</v>
      </c>
      <c r="AQ8">
        <f>(Table2[[#This Row],[Sharpe Ratio]]-AVERAGE(Table2[Sharpe Ratio]))/_xlfn.STDEV.P(Table2[Sharpe Ratio])</f>
        <v>1.7700819756221999</v>
      </c>
      <c r="AR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">
        <f>_xlfn.RANK.AVG(Table2[[#This Row],[1Y Return vs Nifty Z-Score]],Table2[1Y Return vs Nifty Z-Score])</f>
        <v>20</v>
      </c>
      <c r="AT8">
        <f>_xlfn.RANK.AVG(Table2[[#This Row],[6M Return vs Nifty Z-Score]],Table2[6M Return vs Nifty Z-Score])</f>
        <v>26</v>
      </c>
      <c r="AU8">
        <f>_xlfn.RANK.AVG(Table2[[#This Row],[Sharpe Ratio Z-Score]],Table2[Sharpe Ratio Z-Score])</f>
        <v>24</v>
      </c>
      <c r="AV8">
        <f>(Table2[[#This Row],[Rank 1Y]]+Table2[[#This Row],[Rank 6M]]+Table2[[#This Row],[Rank Sharpe]])/3</f>
        <v>23.333333333333332</v>
      </c>
    </row>
    <row r="9" spans="1:48" x14ac:dyDescent="0.3">
      <c r="A9" t="s">
        <v>622</v>
      </c>
      <c r="B9" t="s">
        <v>623</v>
      </c>
      <c r="C9" t="s">
        <v>3143</v>
      </c>
      <c r="D9" t="s">
        <v>276</v>
      </c>
      <c r="E9">
        <v>31329.892256159899</v>
      </c>
      <c r="F9">
        <v>607.6</v>
      </c>
      <c r="G9">
        <v>130.24146964511499</v>
      </c>
      <c r="H9">
        <f>(Table2[[#This Row],[1Y Return vs Nifty]]-AVERAGE(Table2[1Y Return vs Nifty]))/_xlfn.STDEV.P(Table2[1Y Return vs Nifty])</f>
        <v>1.8053980737616913</v>
      </c>
      <c r="I9">
        <v>13.1374150944006</v>
      </c>
      <c r="J9">
        <f>(Table2[[#This Row],[1M Return vs Nifty]]-AVERAGE(Table2[1M Return vs Nifty]))/_xlfn.STDEV.P(Table2[1M Return vs Nifty])</f>
        <v>1.9554790539348867</v>
      </c>
      <c r="K9">
        <v>74.748900484263302</v>
      </c>
      <c r="L9">
        <f>(Table2[[#This Row],[6M Return vs Nifty]]-AVERAGE(Table2[6M Return vs Nifty]))/_xlfn.STDEV.P(Table2[6M Return vs Nifty])</f>
        <v>2.226645890223844</v>
      </c>
      <c r="M9">
        <v>-6.4201807336797696</v>
      </c>
      <c r="N9">
        <f>(Table2[[#This Row],[1W Return vs Nifty]]-AVERAGE(Table2[1W Return vs Nifty]))/_xlfn.STDEV.P(Table2[1W Return vs Nifty])</f>
        <v>-0.96781861241987999</v>
      </c>
      <c r="O9">
        <v>616.78</v>
      </c>
      <c r="P9">
        <v>557.03863395294002</v>
      </c>
      <c r="Q9">
        <v>416.78656844311701</v>
      </c>
      <c r="R9">
        <v>49.5840982240261</v>
      </c>
      <c r="S9" s="1">
        <f>(Table2[[#This Row],[Close Price]]-Table2[[#This Row],[20D EMA]])/Table2[[#This Row],[20D EMA]]</f>
        <v>-1.4883751094393383E-2</v>
      </c>
      <c r="T9" s="1">
        <f>(Table2[[#This Row],[Close Price]]-Table2[[#This Row],[50D EMA]])/Table2[[#This Row],[50D EMA]]</f>
        <v>9.0768149577452023E-2</v>
      </c>
      <c r="U9" s="1">
        <f>(Table2[[#This Row],[Close Price]]-Table2[[#This Row],[200D EMA]])/Table2[[#This Row],[200D EMA]]</f>
        <v>0.45782049136001662</v>
      </c>
      <c r="V9">
        <v>1.1529995967860101</v>
      </c>
      <c r="W9">
        <v>582.25</v>
      </c>
      <c r="X9">
        <v>611.5</v>
      </c>
      <c r="Y9">
        <v>582.25</v>
      </c>
      <c r="Z9">
        <v>639.75</v>
      </c>
      <c r="AA9">
        <v>582.25</v>
      </c>
      <c r="AB9">
        <v>674</v>
      </c>
      <c r="AC9" s="1">
        <f>(Table2[[#This Row],[Close Price]]/Table2[[#This Row],[Day Low]])-1</f>
        <v>4.3537999141262329E-2</v>
      </c>
      <c r="AD9" s="1">
        <f>(Table2[[#This Row],[Day High]]/Table2[[#This Row],[Close Price]])-1</f>
        <v>6.4186965108623539E-3</v>
      </c>
      <c r="AE9" s="1">
        <f>(Table2[[#This Row],[Close Price]]/Table2[[#This Row],[Current Week Low]])-1</f>
        <v>4.3537999141262329E-2</v>
      </c>
      <c r="AF9" s="1">
        <f>(Table2[[#This Row],[Current Week High]]/Table2[[#This Row],[Close Price]])-1</f>
        <v>5.2913100724160556E-2</v>
      </c>
      <c r="AG9" s="1">
        <f>(Table2[[#This Row],[Close Price]]/Table2[[#This Row],[Current Month Low]])-1</f>
        <v>4.3537999141262329E-2</v>
      </c>
      <c r="AH9" s="1">
        <f>(Table2[[#This Row],[Current Month High]]/Table2[[#This Row],[Close Price]])-1</f>
        <v>0.10928242264647792</v>
      </c>
      <c r="AI9">
        <v>13.347597103357399</v>
      </c>
      <c r="AJ9">
        <v>171.25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0.48</v>
      </c>
      <c r="AM9" t="s">
        <v>3175</v>
      </c>
      <c r="AN9">
        <v>-7.93</v>
      </c>
      <c r="AO9" t="s">
        <v>3174</v>
      </c>
      <c r="AP9">
        <v>0.24412472867216101</v>
      </c>
      <c r="AQ9">
        <f>(Table2[[#This Row],[Sharpe Ratio]]-AVERAGE(Table2[Sharpe Ratio]))/_xlfn.STDEV.P(Table2[Sharpe Ratio])</f>
        <v>2.1310078267495012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7.1507122322500436</v>
      </c>
      <c r="AS9">
        <f>_xlfn.RANK.AVG(Table2[[#This Row],[1Y Return vs Nifty Z-Score]],Table2[1Y Return vs Nifty Z-Score])</f>
        <v>47</v>
      </c>
      <c r="AT9">
        <f>_xlfn.RANK.AVG(Table2[[#This Row],[6M Return vs Nifty Z-Score]],Table2[6M Return vs Nifty Z-Score])</f>
        <v>25</v>
      </c>
      <c r="AU9">
        <f>_xlfn.RANK.AVG(Table2[[#This Row],[Sharpe Ratio Z-Score]],Table2[Sharpe Ratio Z-Score])</f>
        <v>10</v>
      </c>
      <c r="AV9">
        <f>(Table2[[#This Row],[Rank 1Y]]+Table2[[#This Row],[Rank 6M]]+Table2[[#This Row],[Rank Sharpe]])/3</f>
        <v>27.333333333333332</v>
      </c>
    </row>
    <row r="10" spans="1:48" x14ac:dyDescent="0.3">
      <c r="A10" t="s">
        <v>878</v>
      </c>
      <c r="B10" t="s">
        <v>879</v>
      </c>
      <c r="C10" t="s">
        <v>3132</v>
      </c>
      <c r="D10" t="s">
        <v>48</v>
      </c>
      <c r="E10">
        <v>17797.905307090001</v>
      </c>
      <c r="F10">
        <v>1604.8</v>
      </c>
      <c r="G10">
        <v>180.69320733189701</v>
      </c>
      <c r="H10">
        <f>(Table2[[#This Row],[1Y Return vs Nifty]]-AVERAGE(Table2[1Y Return vs Nifty]))/_xlfn.STDEV.P(Table2[1Y Return vs Nifty])</f>
        <v>2.6743596449736815</v>
      </c>
      <c r="I10">
        <v>-4.8548419372267997</v>
      </c>
      <c r="J10">
        <f>(Table2[[#This Row],[1M Return vs Nifty]]-AVERAGE(Table2[1M Return vs Nifty]))/_xlfn.STDEV.P(Table2[1M Return vs Nifty])</f>
        <v>-7.397632189955626E-2</v>
      </c>
      <c r="K10">
        <v>80.887219374842701</v>
      </c>
      <c r="L10">
        <f>(Table2[[#This Row],[6M Return vs Nifty]]-AVERAGE(Table2[6M Return vs Nifty]))/_xlfn.STDEV.P(Table2[6M Return vs Nifty])</f>
        <v>2.4313931564015139</v>
      </c>
      <c r="M10">
        <v>-0.75319676837564598</v>
      </c>
      <c r="N10">
        <f>(Table2[[#This Row],[1W Return vs Nifty]]-AVERAGE(Table2[1W Return vs Nifty]))/_xlfn.STDEV.P(Table2[1W Return vs Nifty])</f>
        <v>0.43045088215374411</v>
      </c>
      <c r="O10">
        <v>1585.48</v>
      </c>
      <c r="P10">
        <v>1576.20708706768</v>
      </c>
      <c r="Q10">
        <v>1236.9407438774001</v>
      </c>
      <c r="R10">
        <v>34.052097371902903</v>
      </c>
      <c r="S10" s="1">
        <f>(Table2[[#This Row],[Close Price]]-Table2[[#This Row],[20D EMA]])/Table2[[#This Row],[20D EMA]]</f>
        <v>1.2185584176400798E-2</v>
      </c>
      <c r="T10" s="1">
        <f>(Table2[[#This Row],[Close Price]]-Table2[[#This Row],[50D EMA]])/Table2[[#This Row],[50D EMA]]</f>
        <v>1.814032760473952E-2</v>
      </c>
      <c r="U10" s="1">
        <f>(Table2[[#This Row],[Close Price]]-Table2[[#This Row],[200D EMA]])/Table2[[#This Row],[200D EMA]]</f>
        <v>0.29739440465796507</v>
      </c>
      <c r="V10">
        <v>1.0785572907421499</v>
      </c>
      <c r="W10">
        <v>1520</v>
      </c>
      <c r="X10">
        <v>1619</v>
      </c>
      <c r="Y10">
        <v>1520</v>
      </c>
      <c r="Z10">
        <v>1680</v>
      </c>
      <c r="AA10">
        <v>1511</v>
      </c>
      <c r="AB10">
        <v>1680</v>
      </c>
      <c r="AC10" s="1">
        <f>(Table2[[#This Row],[Close Price]]/Table2[[#This Row],[Day Low]])-1</f>
        <v>5.5789473684210389E-2</v>
      </c>
      <c r="AD10" s="1">
        <f>(Table2[[#This Row],[Day High]]/Table2[[#This Row],[Close Price]])-1</f>
        <v>8.8484546360918515E-3</v>
      </c>
      <c r="AE10" s="1">
        <f>(Table2[[#This Row],[Close Price]]/Table2[[#This Row],[Current Week Low]])-1</f>
        <v>5.5789473684210389E-2</v>
      </c>
      <c r="AF10" s="1">
        <f>(Table2[[#This Row],[Current Week High]]/Table2[[#This Row],[Close Price]])-1</f>
        <v>4.6859421734795736E-2</v>
      </c>
      <c r="AG10" s="1">
        <f>(Table2[[#This Row],[Close Price]]/Table2[[#This Row],[Current Month Low]])-1</f>
        <v>6.2078093977498305E-2</v>
      </c>
      <c r="AH10" s="1">
        <f>(Table2[[#This Row],[Current Month High]]/Table2[[#This Row],[Close Price]])-1</f>
        <v>4.6859421734795736E-2</v>
      </c>
      <c r="AI10">
        <v>11.9578763708873</v>
      </c>
      <c r="AJ10">
        <v>234.333333333333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0.08</v>
      </c>
      <c r="AM10" t="s">
        <v>3175</v>
      </c>
      <c r="AN10">
        <v>5.22</v>
      </c>
      <c r="AO10" t="s">
        <v>3175</v>
      </c>
      <c r="AP10">
        <v>0.18588888000716799</v>
      </c>
      <c r="AQ10">
        <f>(Table2[[#This Row],[Sharpe Ratio]]-AVERAGE(Table2[Sharpe Ratio]))/_xlfn.STDEV.P(Table2[Sharpe Ratio])</f>
        <v>1.4513865048032841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6.9136138664326676</v>
      </c>
      <c r="AS10">
        <f>_xlfn.RANK.AVG(Table2[[#This Row],[1Y Return vs Nifty Z-Score]],Table2[1Y Return vs Nifty Z-Score])</f>
        <v>16</v>
      </c>
      <c r="AT10">
        <f>_xlfn.RANK.AVG(Table2[[#This Row],[6M Return vs Nifty Z-Score]],Table2[6M Return vs Nifty Z-Score])</f>
        <v>19</v>
      </c>
      <c r="AU10">
        <f>_xlfn.RANK.AVG(Table2[[#This Row],[Sharpe Ratio Z-Score]],Table2[Sharpe Ratio Z-Score])</f>
        <v>50</v>
      </c>
      <c r="AV10">
        <f>(Table2[[#This Row],[Rank 1Y]]+Table2[[#This Row],[Rank 6M]]+Table2[[#This Row],[Rank Sharpe]])/3</f>
        <v>28.333333333333332</v>
      </c>
    </row>
    <row r="11" spans="1:48" x14ac:dyDescent="0.3">
      <c r="A11" t="s">
        <v>394</v>
      </c>
      <c r="B11" t="s">
        <v>395</v>
      </c>
      <c r="C11" t="s">
        <v>3141</v>
      </c>
      <c r="D11" t="s">
        <v>161</v>
      </c>
      <c r="E11">
        <v>59400.03659625</v>
      </c>
      <c r="F11">
        <v>14055.25</v>
      </c>
      <c r="G11">
        <v>229.62456696877999</v>
      </c>
      <c r="H11">
        <f>(Table2[[#This Row],[1Y Return vs Nifty]]-AVERAGE(Table2[1Y Return vs Nifty]))/_xlfn.STDEV.P(Table2[1Y Return vs Nifty])</f>
        <v>3.5171348020074613</v>
      </c>
      <c r="I11">
        <v>18.2475935624459</v>
      </c>
      <c r="J11">
        <f>(Table2[[#This Row],[1M Return vs Nifty]]-AVERAGE(Table2[1M Return vs Nifty]))/_xlfn.STDEV.P(Table2[1M Return vs Nifty])</f>
        <v>2.5318869579136742</v>
      </c>
      <c r="K11">
        <v>76.039165334583103</v>
      </c>
      <c r="L11">
        <f>(Table2[[#This Row],[6M Return vs Nifty]]-AVERAGE(Table2[6M Return vs Nifty]))/_xlfn.STDEV.P(Table2[6M Return vs Nifty])</f>
        <v>2.2696834393406813</v>
      </c>
      <c r="M11">
        <v>-3.7422290677123602</v>
      </c>
      <c r="N11">
        <f>(Table2[[#This Row],[1W Return vs Nifty]]-AVERAGE(Table2[1W Return vs Nifty]))/_xlfn.STDEV.P(Table2[1W Return vs Nifty])</f>
        <v>-0.30706182443699881</v>
      </c>
      <c r="O11">
        <v>13321.42</v>
      </c>
      <c r="P11">
        <v>12602.878782408399</v>
      </c>
      <c r="Q11">
        <v>9892.4005479306797</v>
      </c>
      <c r="R11">
        <v>66.765975142140903</v>
      </c>
      <c r="S11" s="1">
        <f>(Table2[[#This Row],[Close Price]]-Table2[[#This Row],[20D EMA]])/Table2[[#This Row],[20D EMA]]</f>
        <v>5.5086469760731206E-2</v>
      </c>
      <c r="T11" s="1">
        <f>(Table2[[#This Row],[Close Price]]-Table2[[#This Row],[50D EMA]])/Table2[[#This Row],[50D EMA]]</f>
        <v>0.1152412272360247</v>
      </c>
      <c r="U11" s="1">
        <f>(Table2[[#This Row],[Close Price]]-Table2[[#This Row],[200D EMA]])/Table2[[#This Row],[200D EMA]]</f>
        <v>0.42081286861560785</v>
      </c>
      <c r="V11">
        <v>1.0109761715777701</v>
      </c>
      <c r="W11">
        <v>13324.5</v>
      </c>
      <c r="X11">
        <v>14187.95</v>
      </c>
      <c r="Y11">
        <v>13324.5</v>
      </c>
      <c r="Z11">
        <v>14525</v>
      </c>
      <c r="AA11">
        <v>13324.5</v>
      </c>
      <c r="AB11">
        <v>14849.95</v>
      </c>
      <c r="AC11" s="1">
        <f>(Table2[[#This Row],[Close Price]]/Table2[[#This Row],[Day Low]])-1</f>
        <v>5.4842583211377471E-2</v>
      </c>
      <c r="AD11" s="1">
        <f>(Table2[[#This Row],[Day High]]/Table2[[#This Row],[Close Price]])-1</f>
        <v>9.4413119652798638E-3</v>
      </c>
      <c r="AE11" s="1">
        <f>(Table2[[#This Row],[Close Price]]/Table2[[#This Row],[Current Week Low]])-1</f>
        <v>5.4842583211377471E-2</v>
      </c>
      <c r="AF11" s="1">
        <f>(Table2[[#This Row],[Current Week High]]/Table2[[#This Row],[Close Price]])-1</f>
        <v>3.3421675174756693E-2</v>
      </c>
      <c r="AG11" s="1">
        <f>(Table2[[#This Row],[Close Price]]/Table2[[#This Row],[Current Month Low]])-1</f>
        <v>5.4842583211377471E-2</v>
      </c>
      <c r="AH11" s="1">
        <f>(Table2[[#This Row],[Current Month High]]/Table2[[#This Row],[Close Price]])-1</f>
        <v>5.6541150104053806E-2</v>
      </c>
      <c r="AI11">
        <v>5.6541150104053797</v>
      </c>
      <c r="AJ11">
        <v>260.77029697887502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0.25</v>
      </c>
      <c r="AM11" t="s">
        <v>3175</v>
      </c>
      <c r="AN11">
        <v>10.72</v>
      </c>
      <c r="AO11" t="s">
        <v>3175</v>
      </c>
      <c r="AP11">
        <v>0.181978781891632</v>
      </c>
      <c r="AQ11">
        <f>(Table2[[#This Row],[Sharpe Ratio]]-AVERAGE(Table2[Sharpe Ratio]))/_xlfn.STDEV.P(Table2[Sharpe Ratio])</f>
        <v>1.4057550576596725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9.4173984324844895</v>
      </c>
      <c r="AS11">
        <f>_xlfn.RANK.AVG(Table2[[#This Row],[1Y Return vs Nifty Z-Score]],Table2[1Y Return vs Nifty Z-Score])</f>
        <v>7</v>
      </c>
      <c r="AT11">
        <f>_xlfn.RANK.AVG(Table2[[#This Row],[6M Return vs Nifty Z-Score]],Table2[6M Return vs Nifty Z-Score])</f>
        <v>24</v>
      </c>
      <c r="AU11">
        <f>_xlfn.RANK.AVG(Table2[[#This Row],[Sharpe Ratio Z-Score]],Table2[Sharpe Ratio Z-Score])</f>
        <v>58</v>
      </c>
      <c r="AV11">
        <f>(Table2[[#This Row],[Rank 1Y]]+Table2[[#This Row],[Rank 6M]]+Table2[[#This Row],[Rank Sharpe]])/3</f>
        <v>29.666666666666668</v>
      </c>
    </row>
    <row r="12" spans="1:48" x14ac:dyDescent="0.3">
      <c r="A12" t="s">
        <v>584</v>
      </c>
      <c r="B12" t="s">
        <v>585</v>
      </c>
      <c r="C12" t="s">
        <v>3131</v>
      </c>
      <c r="D12" t="s">
        <v>40</v>
      </c>
      <c r="E12">
        <v>34318.281030799997</v>
      </c>
      <c r="F12">
        <v>6884.55</v>
      </c>
      <c r="G12">
        <v>198.91852014874601</v>
      </c>
      <c r="H12">
        <f>(Table2[[#This Row],[1Y Return vs Nifty]]-AVERAGE(Table2[1Y Return vs Nifty]))/_xlfn.STDEV.P(Table2[1Y Return vs Nifty])</f>
        <v>2.988265511992179</v>
      </c>
      <c r="I12">
        <v>-10.4704913726775</v>
      </c>
      <c r="J12">
        <f>(Table2[[#This Row],[1M Return vs Nifty]]-AVERAGE(Table2[1M Return vs Nifty]))/_xlfn.STDEV.P(Table2[1M Return vs Nifty])</f>
        <v>-0.70739935023577638</v>
      </c>
      <c r="K12">
        <v>100.005871678289</v>
      </c>
      <c r="L12">
        <f>(Table2[[#This Row],[6M Return vs Nifty]]-AVERAGE(Table2[6M Return vs Nifty]))/_xlfn.STDEV.P(Table2[6M Return vs Nifty])</f>
        <v>3.0691071399711349</v>
      </c>
      <c r="M12">
        <v>-4.10532251347355</v>
      </c>
      <c r="N12">
        <f>(Table2[[#This Row],[1W Return vs Nifty]]-AVERAGE(Table2[1W Return vs Nifty]))/_xlfn.STDEV.P(Table2[1W Return vs Nifty])</f>
        <v>-0.39665136483377461</v>
      </c>
      <c r="O12">
        <v>6847.43</v>
      </c>
      <c r="P12">
        <v>6194.4905280313396</v>
      </c>
      <c r="Q12">
        <v>4336.1307693905701</v>
      </c>
      <c r="R12">
        <v>34.449981151444497</v>
      </c>
      <c r="S12" s="1">
        <f>(Table2[[#This Row],[Close Price]]-Table2[[#This Row],[20D EMA]])/Table2[[#This Row],[20D EMA]]</f>
        <v>5.4210119709146186E-3</v>
      </c>
      <c r="T12" s="1">
        <f>(Table2[[#This Row],[Close Price]]-Table2[[#This Row],[50D EMA]])/Table2[[#This Row],[50D EMA]]</f>
        <v>0.11139890663259552</v>
      </c>
      <c r="U12" s="1">
        <f>(Table2[[#This Row],[Close Price]]-Table2[[#This Row],[200D EMA]])/Table2[[#This Row],[200D EMA]]</f>
        <v>0.58771733744727506</v>
      </c>
      <c r="V12">
        <v>0.265213851512273</v>
      </c>
      <c r="W12">
        <v>6262.65</v>
      </c>
      <c r="X12">
        <v>6933.6</v>
      </c>
      <c r="Y12">
        <v>6262.65</v>
      </c>
      <c r="Z12">
        <v>6933.6</v>
      </c>
      <c r="AA12">
        <v>6262.65</v>
      </c>
      <c r="AB12">
        <v>6963.95</v>
      </c>
      <c r="AC12" s="1">
        <f>(Table2[[#This Row],[Close Price]]/Table2[[#This Row],[Day Low]])-1</f>
        <v>9.9303010706330408E-2</v>
      </c>
      <c r="AD12" s="1">
        <f>(Table2[[#This Row],[Day High]]/Table2[[#This Row],[Close Price]])-1</f>
        <v>7.124648669847744E-3</v>
      </c>
      <c r="AE12" s="1">
        <f>(Table2[[#This Row],[Close Price]]/Table2[[#This Row],[Current Week Low]])-1</f>
        <v>9.9303010706330408E-2</v>
      </c>
      <c r="AF12" s="1">
        <f>(Table2[[#This Row],[Current Week High]]/Table2[[#This Row],[Close Price]])-1</f>
        <v>7.124648669847744E-3</v>
      </c>
      <c r="AG12" s="1">
        <f>(Table2[[#This Row],[Close Price]]/Table2[[#This Row],[Current Month Low]])-1</f>
        <v>9.9303010706330408E-2</v>
      </c>
      <c r="AH12" s="1">
        <f>(Table2[[#This Row],[Current Month High]]/Table2[[#This Row],[Close Price]])-1</f>
        <v>1.1533070425808534E-2</v>
      </c>
      <c r="AI12">
        <v>23.174354169844001</v>
      </c>
      <c r="AJ12">
        <v>245.59259073339601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0.57999999999999996</v>
      </c>
      <c r="AM12" t="s">
        <v>3175</v>
      </c>
      <c r="AN12">
        <v>-11.48</v>
      </c>
      <c r="AO12" t="s">
        <v>3174</v>
      </c>
      <c r="AP12">
        <v>0.17227882922290999</v>
      </c>
      <c r="AQ12">
        <f>(Table2[[#This Row],[Sharpe Ratio]]-AVERAGE(Table2[Sharpe Ratio]))/_xlfn.STDEV.P(Table2[Sharpe Ratio])</f>
        <v>1.2925551162721027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6.2458770531658665</v>
      </c>
      <c r="AS12">
        <f>_xlfn.RANK.AVG(Table2[[#This Row],[1Y Return vs Nifty Z-Score]],Table2[1Y Return vs Nifty Z-Score])</f>
        <v>10</v>
      </c>
      <c r="AT12">
        <f>_xlfn.RANK.AVG(Table2[[#This Row],[6M Return vs Nifty Z-Score]],Table2[6M Return vs Nifty Z-Score])</f>
        <v>8</v>
      </c>
      <c r="AU12">
        <f>_xlfn.RANK.AVG(Table2[[#This Row],[Sharpe Ratio Z-Score]],Table2[Sharpe Ratio Z-Score])</f>
        <v>74</v>
      </c>
      <c r="AV12">
        <f>(Table2[[#This Row],[Rank 1Y]]+Table2[[#This Row],[Rank 6M]]+Table2[[#This Row],[Rank Sharpe]])/3</f>
        <v>30.666666666666668</v>
      </c>
    </row>
    <row r="13" spans="1:48" x14ac:dyDescent="0.3">
      <c r="A13" t="s">
        <v>962</v>
      </c>
      <c r="B13" t="s">
        <v>963</v>
      </c>
      <c r="C13" t="s">
        <v>3133</v>
      </c>
      <c r="D13" t="s">
        <v>51</v>
      </c>
      <c r="E13">
        <v>15494.656945299999</v>
      </c>
      <c r="F13">
        <v>11699.1</v>
      </c>
      <c r="G13">
        <v>171.95813580975201</v>
      </c>
      <c r="H13">
        <f>(Table2[[#This Row],[1Y Return vs Nifty]]-AVERAGE(Table2[1Y Return vs Nifty]))/_xlfn.STDEV.P(Table2[1Y Return vs Nifty])</f>
        <v>2.5239100901604115</v>
      </c>
      <c r="I13">
        <v>-12.0452591102336</v>
      </c>
      <c r="J13">
        <f>(Table2[[#This Row],[1M Return vs Nifty]]-AVERAGE(Table2[1M Return vs Nifty]))/_xlfn.STDEV.P(Table2[1M Return vs Nifty])</f>
        <v>-0.88502691775306852</v>
      </c>
      <c r="K13">
        <v>83.248439014125694</v>
      </c>
      <c r="L13">
        <f>(Table2[[#This Row],[6M Return vs Nifty]]-AVERAGE(Table2[6M Return vs Nifty]))/_xlfn.STDEV.P(Table2[6M Return vs Nifty])</f>
        <v>2.5101530375035179</v>
      </c>
      <c r="M13">
        <v>-4.2700284219502302</v>
      </c>
      <c r="N13">
        <f>(Table2[[#This Row],[1W Return vs Nifty]]-AVERAGE(Table2[1W Return vs Nifty]))/_xlfn.STDEV.P(Table2[1W Return vs Nifty])</f>
        <v>-0.43729083881305514</v>
      </c>
      <c r="O13">
        <v>12247.31</v>
      </c>
      <c r="P13">
        <v>11549.9423135652</v>
      </c>
      <c r="Q13">
        <v>8430.1452736138199</v>
      </c>
      <c r="R13">
        <v>39.867100351267297</v>
      </c>
      <c r="S13" s="1">
        <f>(Table2[[#This Row],[Close Price]]-Table2[[#This Row],[20D EMA]])/Table2[[#This Row],[20D EMA]]</f>
        <v>-4.4761666031152891E-2</v>
      </c>
      <c r="T13" s="1">
        <f>(Table2[[#This Row],[Close Price]]-Table2[[#This Row],[50D EMA]])/Table2[[#This Row],[50D EMA]]</f>
        <v>1.2914149905287211E-2</v>
      </c>
      <c r="U13" s="1">
        <f>(Table2[[#This Row],[Close Price]]-Table2[[#This Row],[200D EMA]])/Table2[[#This Row],[200D EMA]]</f>
        <v>0.3877696789660246</v>
      </c>
      <c r="V13">
        <v>0.97272464253414503</v>
      </c>
      <c r="W13">
        <v>11100</v>
      </c>
      <c r="X13">
        <v>11888</v>
      </c>
      <c r="Y13">
        <v>11100</v>
      </c>
      <c r="Z13">
        <v>12247.1</v>
      </c>
      <c r="AA13">
        <v>11100</v>
      </c>
      <c r="AB13">
        <v>12673.35</v>
      </c>
      <c r="AC13" s="1">
        <f>(Table2[[#This Row],[Close Price]]/Table2[[#This Row],[Day Low]])-1</f>
        <v>5.3972972972972988E-2</v>
      </c>
      <c r="AD13" s="1">
        <f>(Table2[[#This Row],[Day High]]/Table2[[#This Row],[Close Price]])-1</f>
        <v>1.614654118692882E-2</v>
      </c>
      <c r="AE13" s="1">
        <f>(Table2[[#This Row],[Close Price]]/Table2[[#This Row],[Current Week Low]])-1</f>
        <v>5.3972972972972988E-2</v>
      </c>
      <c r="AF13" s="1">
        <f>(Table2[[#This Row],[Current Week High]]/Table2[[#This Row],[Close Price]])-1</f>
        <v>4.6841210007607437E-2</v>
      </c>
      <c r="AG13" s="1">
        <f>(Table2[[#This Row],[Close Price]]/Table2[[#This Row],[Current Month Low]])-1</f>
        <v>5.3972972972972988E-2</v>
      </c>
      <c r="AH13" s="1">
        <f>(Table2[[#This Row],[Current Month High]]/Table2[[#This Row],[Close Price]])-1</f>
        <v>8.3275636587429869E-2</v>
      </c>
      <c r="AI13">
        <v>16.5046883948337</v>
      </c>
      <c r="AJ13">
        <v>223.97607377253399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0.26</v>
      </c>
      <c r="AM13" t="s">
        <v>3175</v>
      </c>
      <c r="AN13">
        <v>-6.89</v>
      </c>
      <c r="AO13" t="s">
        <v>3174</v>
      </c>
      <c r="AP13">
        <v>0.184316749673716</v>
      </c>
      <c r="AQ13">
        <f>(Table2[[#This Row],[Sharpe Ratio]]-AVERAGE(Table2[Sharpe Ratio]))/_xlfn.STDEV.P(Table2[Sharpe Ratio])</f>
        <v>1.4330395017117903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5.1447848728095957</v>
      </c>
      <c r="AS13">
        <f>_xlfn.RANK.AVG(Table2[[#This Row],[1Y Return vs Nifty Z-Score]],Table2[1Y Return vs Nifty Z-Score])</f>
        <v>22</v>
      </c>
      <c r="AT13">
        <f>_xlfn.RANK.AVG(Table2[[#This Row],[6M Return vs Nifty Z-Score]],Table2[6M Return vs Nifty Z-Score])</f>
        <v>15</v>
      </c>
      <c r="AU13">
        <f>_xlfn.RANK.AVG(Table2[[#This Row],[Sharpe Ratio Z-Score]],Table2[Sharpe Ratio Z-Score])</f>
        <v>55</v>
      </c>
      <c r="AV13">
        <f>(Table2[[#This Row],[Rank 1Y]]+Table2[[#This Row],[Rank 6M]]+Table2[[#This Row],[Rank Sharpe]])/3</f>
        <v>30.666666666666668</v>
      </c>
    </row>
    <row r="14" spans="1:48" x14ac:dyDescent="0.3">
      <c r="A14" t="s">
        <v>341</v>
      </c>
      <c r="B14" t="s">
        <v>342</v>
      </c>
      <c r="C14" t="s">
        <v>3138</v>
      </c>
      <c r="D14" t="s">
        <v>83</v>
      </c>
      <c r="E14">
        <v>73521.706044254999</v>
      </c>
      <c r="F14">
        <v>709.95</v>
      </c>
      <c r="G14">
        <v>155.29644903930699</v>
      </c>
      <c r="H14">
        <f>(Table2[[#This Row],[1Y Return vs Nifty]]-AVERAGE(Table2[1Y Return vs Nifty]))/_xlfn.STDEV.P(Table2[1Y Return vs Nifty])</f>
        <v>2.2369355243887918</v>
      </c>
      <c r="I14">
        <v>7.4661025210717504</v>
      </c>
      <c r="J14">
        <f>(Table2[[#This Row],[1M Return vs Nifty]]-AVERAGE(Table2[1M Return vs Nifty]))/_xlfn.STDEV.P(Table2[1M Return vs Nifty])</f>
        <v>1.3157774439730232</v>
      </c>
      <c r="K14">
        <v>53.4366004476366</v>
      </c>
      <c r="L14">
        <f>(Table2[[#This Row],[6M Return vs Nifty]]-AVERAGE(Table2[6M Return vs Nifty]))/_xlfn.STDEV.P(Table2[6M Return vs Nifty])</f>
        <v>1.5157614858383803</v>
      </c>
      <c r="M14">
        <v>-0.91479186578960203</v>
      </c>
      <c r="N14">
        <f>(Table2[[#This Row],[1W Return vs Nifty]]-AVERAGE(Table2[1W Return vs Nifty]))/_xlfn.STDEV.P(Table2[1W Return vs Nifty])</f>
        <v>0.3905789685273815</v>
      </c>
      <c r="O14">
        <v>705.84</v>
      </c>
      <c r="P14">
        <v>647.45748636400197</v>
      </c>
      <c r="Q14">
        <v>485.148285419731</v>
      </c>
      <c r="R14">
        <v>47.622768004241102</v>
      </c>
      <c r="S14" s="1">
        <f>(Table2[[#This Row],[Close Price]]-Table2[[#This Row],[20D EMA]])/Table2[[#This Row],[20D EMA]]</f>
        <v>5.8228493709622771E-3</v>
      </c>
      <c r="T14" s="1">
        <f>(Table2[[#This Row],[Close Price]]-Table2[[#This Row],[50D EMA]])/Table2[[#This Row],[50D EMA]]</f>
        <v>9.6519871886792355E-2</v>
      </c>
      <c r="U14" s="1">
        <f>(Table2[[#This Row],[Close Price]]-Table2[[#This Row],[200D EMA]])/Table2[[#This Row],[200D EMA]]</f>
        <v>0.46336701857202184</v>
      </c>
      <c r="V14">
        <v>1.4480241637497799</v>
      </c>
      <c r="W14">
        <v>685.05</v>
      </c>
      <c r="X14">
        <v>718.75</v>
      </c>
      <c r="Y14">
        <v>673.4</v>
      </c>
      <c r="Z14">
        <v>729.3</v>
      </c>
      <c r="AA14">
        <v>673.4</v>
      </c>
      <c r="AB14">
        <v>757.9</v>
      </c>
      <c r="AC14" s="1">
        <f>(Table2[[#This Row],[Close Price]]/Table2[[#This Row],[Day Low]])-1</f>
        <v>3.6347711845850839E-2</v>
      </c>
      <c r="AD14" s="1">
        <f>(Table2[[#This Row],[Day High]]/Table2[[#This Row],[Close Price]])-1</f>
        <v>1.2395239101345101E-2</v>
      </c>
      <c r="AE14" s="1">
        <f>(Table2[[#This Row],[Close Price]]/Table2[[#This Row],[Current Week Low]])-1</f>
        <v>5.427680427680448E-2</v>
      </c>
      <c r="AF14" s="1">
        <f>(Table2[[#This Row],[Current Week High]]/Table2[[#This Row],[Close Price]])-1</f>
        <v>2.7255440523980434E-2</v>
      </c>
      <c r="AG14" s="1">
        <f>(Table2[[#This Row],[Close Price]]/Table2[[#This Row],[Current Month Low]])-1</f>
        <v>5.427680427680448E-2</v>
      </c>
      <c r="AH14" s="1">
        <f>(Table2[[#This Row],[Current Month High]]/Table2[[#This Row],[Close Price]])-1</f>
        <v>6.7539967603352347E-2</v>
      </c>
      <c r="AI14">
        <v>10.747235720825399</v>
      </c>
      <c r="AJ14">
        <v>193.97515527950301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0.23</v>
      </c>
      <c r="AM14" t="s">
        <v>3175</v>
      </c>
      <c r="AN14">
        <v>0.24</v>
      </c>
      <c r="AO14" t="s">
        <v>3175</v>
      </c>
      <c r="AP14">
        <v>0.240380426786617</v>
      </c>
      <c r="AQ14">
        <f>(Table2[[#This Row],[Sharpe Ratio]]-AVERAGE(Table2[Sharpe Ratio]))/_xlfn.STDEV.P(Table2[Sharpe Ratio])</f>
        <v>2.0873112471416762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7.5463646698692539</v>
      </c>
      <c r="AS14">
        <f>_xlfn.RANK.AVG(Table2[[#This Row],[1Y Return vs Nifty Z-Score]],Table2[1Y Return vs Nifty Z-Score])</f>
        <v>29</v>
      </c>
      <c r="AT14">
        <f>_xlfn.RANK.AVG(Table2[[#This Row],[6M Return vs Nifty Z-Score]],Table2[6M Return vs Nifty Z-Score])</f>
        <v>54</v>
      </c>
      <c r="AU14">
        <f>_xlfn.RANK.AVG(Table2[[#This Row],[Sharpe Ratio Z-Score]],Table2[Sharpe Ratio Z-Score])</f>
        <v>13</v>
      </c>
      <c r="AV14">
        <f>(Table2[[#This Row],[Rank 1Y]]+Table2[[#This Row],[Rank 6M]]+Table2[[#This Row],[Rank Sharpe]])/3</f>
        <v>32</v>
      </c>
    </row>
    <row r="15" spans="1:48" x14ac:dyDescent="0.3">
      <c r="A15" t="s">
        <v>262</v>
      </c>
      <c r="B15" t="s">
        <v>263</v>
      </c>
      <c r="C15" t="s">
        <v>3141</v>
      </c>
      <c r="D15" t="s">
        <v>264</v>
      </c>
      <c r="E15">
        <v>101888.938540406</v>
      </c>
      <c r="F15">
        <v>73.64</v>
      </c>
      <c r="G15">
        <v>139.058398784253</v>
      </c>
      <c r="H15">
        <f>(Table2[[#This Row],[1Y Return vs Nifty]]-AVERAGE(Table2[1Y Return vs Nifty]))/_xlfn.STDEV.P(Table2[1Y Return vs Nifty])</f>
        <v>1.9572575130851739</v>
      </c>
      <c r="I15">
        <v>-5.5036327496751198</v>
      </c>
      <c r="J15">
        <f>(Table2[[#This Row],[1M Return vs Nifty]]-AVERAGE(Table2[1M Return vs Nifty]))/_xlfn.STDEV.P(Table2[1M Return vs Nifty])</f>
        <v>-0.14715735748618183</v>
      </c>
      <c r="K15">
        <v>67.091865642688305</v>
      </c>
      <c r="L15">
        <f>(Table2[[#This Row],[6M Return vs Nifty]]-AVERAGE(Table2[6M Return vs Nifty]))/_xlfn.STDEV.P(Table2[6M Return vs Nifty])</f>
        <v>1.9712409530111945</v>
      </c>
      <c r="M15">
        <v>-8.7514226632494196</v>
      </c>
      <c r="N15">
        <f>(Table2[[#This Row],[1W Return vs Nifty]]-AVERAGE(Table2[1W Return vs Nifty]))/_xlfn.STDEV.P(Table2[1W Return vs Nifty])</f>
        <v>-1.543028370299133</v>
      </c>
      <c r="O15">
        <v>78.09</v>
      </c>
      <c r="P15">
        <v>74.545697527738099</v>
      </c>
      <c r="Q15">
        <v>55.702636329626301</v>
      </c>
      <c r="R15">
        <v>23.78519265641</v>
      </c>
      <c r="S15" s="1">
        <f>(Table2[[#This Row],[Close Price]]-Table2[[#This Row],[20D EMA]])/Table2[[#This Row],[20D EMA]]</f>
        <v>-5.698552951722375E-2</v>
      </c>
      <c r="T15" s="1">
        <f>(Table2[[#This Row],[Close Price]]-Table2[[#This Row],[50D EMA]])/Table2[[#This Row],[50D EMA]]</f>
        <v>-1.2149561380133209E-2</v>
      </c>
      <c r="U15" s="1">
        <f>(Table2[[#This Row],[Close Price]]-Table2[[#This Row],[200D EMA]])/Table2[[#This Row],[200D EMA]]</f>
        <v>0.32202001291693688</v>
      </c>
      <c r="V15">
        <v>0.68050935276352698</v>
      </c>
      <c r="W15">
        <v>66.099999999999994</v>
      </c>
      <c r="X15">
        <v>74.2</v>
      </c>
      <c r="Y15">
        <v>66.099999999999994</v>
      </c>
      <c r="Z15">
        <v>76.489999999999995</v>
      </c>
      <c r="AA15">
        <v>66.099999999999994</v>
      </c>
      <c r="AB15">
        <v>81.53</v>
      </c>
      <c r="AC15" s="1">
        <f>(Table2[[#This Row],[Close Price]]/Table2[[#This Row],[Day Low]])-1</f>
        <v>0.1140695915279879</v>
      </c>
      <c r="AD15" s="1">
        <f>(Table2[[#This Row],[Day High]]/Table2[[#This Row],[Close Price]])-1</f>
        <v>7.6045627376426506E-3</v>
      </c>
      <c r="AE15" s="1">
        <f>(Table2[[#This Row],[Close Price]]/Table2[[#This Row],[Current Week Low]])-1</f>
        <v>0.1140695915279879</v>
      </c>
      <c r="AF15" s="1">
        <f>(Table2[[#This Row],[Current Week High]]/Table2[[#This Row],[Close Price]])-1</f>
        <v>3.8701792504073795E-2</v>
      </c>
      <c r="AG15" s="1">
        <f>(Table2[[#This Row],[Close Price]]/Table2[[#This Row],[Current Month Low]])-1</f>
        <v>0.1140695915279879</v>
      </c>
      <c r="AH15" s="1">
        <f>(Table2[[#This Row],[Current Month High]]/Table2[[#This Row],[Close Price]])-1</f>
        <v>0.10714285714285721</v>
      </c>
      <c r="AI15">
        <v>16.838674633351399</v>
      </c>
      <c r="AJ15">
        <v>179.99999999999901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0.34</v>
      </c>
      <c r="AM15" t="s">
        <v>3175</v>
      </c>
      <c r="AN15">
        <v>-9.0500000000000007</v>
      </c>
      <c r="AO15" t="s">
        <v>3174</v>
      </c>
      <c r="AP15">
        <v>0.21041396828035799</v>
      </c>
      <c r="AQ15">
        <f>(Table2[[#This Row],[Sharpe Ratio]]-AVERAGE(Table2[Sharpe Ratio]))/_xlfn.STDEV.P(Table2[Sharpe Ratio])</f>
        <v>1.737598061690794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3.9759108000018468</v>
      </c>
      <c r="AS15">
        <f>_xlfn.RANK.AVG(Table2[[#This Row],[1Y Return vs Nifty Z-Score]],Table2[1Y Return vs Nifty Z-Score])</f>
        <v>41</v>
      </c>
      <c r="AT15">
        <f>_xlfn.RANK.AVG(Table2[[#This Row],[6M Return vs Nifty Z-Score]],Table2[6M Return vs Nifty Z-Score])</f>
        <v>34</v>
      </c>
      <c r="AU15">
        <f>_xlfn.RANK.AVG(Table2[[#This Row],[Sharpe Ratio Z-Score]],Table2[Sharpe Ratio Z-Score])</f>
        <v>25</v>
      </c>
      <c r="AV15">
        <f>(Table2[[#This Row],[Rank 1Y]]+Table2[[#This Row],[Rank 6M]]+Table2[[#This Row],[Rank Sharpe]])/3</f>
        <v>33.333333333333336</v>
      </c>
    </row>
    <row r="16" spans="1:48" x14ac:dyDescent="0.3">
      <c r="A16" t="s">
        <v>1255</v>
      </c>
      <c r="B16" t="s">
        <v>1256</v>
      </c>
      <c r="C16" t="s">
        <v>3148</v>
      </c>
      <c r="D16" t="s">
        <v>1257</v>
      </c>
      <c r="E16">
        <v>9377.6946381199996</v>
      </c>
      <c r="F16">
        <v>1450.3</v>
      </c>
      <c r="G16">
        <v>196.45696343163101</v>
      </c>
      <c r="H16">
        <f>(Table2[[#This Row],[1Y Return vs Nifty]]-AVERAGE(Table2[1Y Return vs Nifty]))/_xlfn.STDEV.P(Table2[1Y Return vs Nifty])</f>
        <v>2.9458685938560558</v>
      </c>
      <c r="I16">
        <v>10.798476307509301</v>
      </c>
      <c r="J16">
        <f>(Table2[[#This Row],[1M Return vs Nifty]]-AVERAGE(Table2[1M Return vs Nifty]))/_xlfn.STDEV.P(Table2[1M Return vs Nifty])</f>
        <v>1.6916560168106278</v>
      </c>
      <c r="K16">
        <v>72.177074895785296</v>
      </c>
      <c r="L16">
        <f>(Table2[[#This Row],[6M Return vs Nifty]]-AVERAGE(Table2[6M Return vs Nifty]))/_xlfn.STDEV.P(Table2[6M Return vs Nifty])</f>
        <v>2.1408611228122334</v>
      </c>
      <c r="M16">
        <v>-0.109870568393462</v>
      </c>
      <c r="N16">
        <f>(Table2[[#This Row],[1W Return vs Nifty]]-AVERAGE(Table2[1W Return vs Nifty]))/_xlfn.STDEV.P(Table2[1W Return vs Nifty])</f>
        <v>0.589184947046547</v>
      </c>
      <c r="O16">
        <v>1449.13</v>
      </c>
      <c r="P16">
        <v>1373.29451389736</v>
      </c>
      <c r="Q16">
        <v>1062.53247250564</v>
      </c>
      <c r="R16">
        <v>64.542286352167494</v>
      </c>
      <c r="S16" s="1">
        <f>(Table2[[#This Row],[Close Price]]-Table2[[#This Row],[20D EMA]])/Table2[[#This Row],[20D EMA]]</f>
        <v>8.0738098031221857E-4</v>
      </c>
      <c r="T16" s="1">
        <f>(Table2[[#This Row],[Close Price]]-Table2[[#This Row],[50D EMA]])/Table2[[#This Row],[50D EMA]]</f>
        <v>5.6073540907187587E-2</v>
      </c>
      <c r="U16" s="1">
        <f>(Table2[[#This Row],[Close Price]]-Table2[[#This Row],[200D EMA]])/Table2[[#This Row],[200D EMA]]</f>
        <v>0.36494651930960315</v>
      </c>
      <c r="V16">
        <v>0.74027376033130798</v>
      </c>
      <c r="W16">
        <v>1405.05</v>
      </c>
      <c r="X16">
        <v>1475</v>
      </c>
      <c r="Y16">
        <v>1405.05</v>
      </c>
      <c r="Z16">
        <v>1577.9</v>
      </c>
      <c r="AA16">
        <v>1405.05</v>
      </c>
      <c r="AB16">
        <v>1577.9</v>
      </c>
      <c r="AC16" s="1">
        <f>(Table2[[#This Row],[Close Price]]/Table2[[#This Row],[Day Low]])-1</f>
        <v>3.2205259599302538E-2</v>
      </c>
      <c r="AD16" s="1">
        <f>(Table2[[#This Row],[Day High]]/Table2[[#This Row],[Close Price]])-1</f>
        <v>1.7030959111907995E-2</v>
      </c>
      <c r="AE16" s="1">
        <f>(Table2[[#This Row],[Close Price]]/Table2[[#This Row],[Current Week Low]])-1</f>
        <v>3.2205259599302538E-2</v>
      </c>
      <c r="AF16" s="1">
        <f>(Table2[[#This Row],[Current Week High]]/Table2[[#This Row],[Close Price]])-1</f>
        <v>8.7981796869613271E-2</v>
      </c>
      <c r="AG16" s="1">
        <f>(Table2[[#This Row],[Close Price]]/Table2[[#This Row],[Current Month Low]])-1</f>
        <v>3.2205259599302538E-2</v>
      </c>
      <c r="AH16" s="1">
        <f>(Table2[[#This Row],[Current Month High]]/Table2[[#This Row],[Close Price]])-1</f>
        <v>8.7981796869613271E-2</v>
      </c>
      <c r="AI16">
        <v>8.7981796869613191</v>
      </c>
      <c r="AJ16">
        <v>233.05775634401101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</v>
      </c>
      <c r="AM16">
        <v>0</v>
      </c>
      <c r="AN16">
        <v>3.46</v>
      </c>
      <c r="AO16" t="s">
        <v>3175</v>
      </c>
      <c r="AP16">
        <v>0.17859533997497301</v>
      </c>
      <c r="AQ16">
        <f>(Table2[[#This Row],[Sharpe Ratio]]-AVERAGE(Table2[Sharpe Ratio]))/_xlfn.STDEV.P(Table2[Sharpe Ratio])</f>
        <v>1.3662697694593431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8.7338404499848075</v>
      </c>
      <c r="AS16">
        <f>_xlfn.RANK.AVG(Table2[[#This Row],[1Y Return vs Nifty Z-Score]],Table2[1Y Return vs Nifty Z-Score])</f>
        <v>12</v>
      </c>
      <c r="AT16">
        <f>_xlfn.RANK.AVG(Table2[[#This Row],[6M Return vs Nifty Z-Score]],Table2[6M Return vs Nifty Z-Score])</f>
        <v>27</v>
      </c>
      <c r="AU16">
        <f>_xlfn.RANK.AVG(Table2[[#This Row],[Sharpe Ratio Z-Score]],Table2[Sharpe Ratio Z-Score])</f>
        <v>62</v>
      </c>
      <c r="AV16">
        <f>(Table2[[#This Row],[Rank 1Y]]+Table2[[#This Row],[Rank 6M]]+Table2[[#This Row],[Rank Sharpe]])/3</f>
        <v>33.666666666666664</v>
      </c>
    </row>
    <row r="17" spans="1:48" x14ac:dyDescent="0.3">
      <c r="A17" t="s">
        <v>972</v>
      </c>
      <c r="B17" t="s">
        <v>973</v>
      </c>
      <c r="C17" t="s">
        <v>3134</v>
      </c>
      <c r="D17" t="s">
        <v>117</v>
      </c>
      <c r="E17">
        <v>15165.193180570001</v>
      </c>
      <c r="F17">
        <v>1031</v>
      </c>
      <c r="G17">
        <v>117.36091376042801</v>
      </c>
      <c r="H17">
        <f>(Table2[[#This Row],[1Y Return vs Nifty]]-AVERAGE(Table2[1Y Return vs Nifty]))/_xlfn.STDEV.P(Table2[1Y Return vs Nifty])</f>
        <v>1.5835482705075636</v>
      </c>
      <c r="I17">
        <v>2.3642787422649998</v>
      </c>
      <c r="J17">
        <f>(Table2[[#This Row],[1M Return vs Nifty]]-AVERAGE(Table2[1M Return vs Nifty]))/_xlfn.STDEV.P(Table2[1M Return vs Nifty])</f>
        <v>0.74031191587063605</v>
      </c>
      <c r="K17">
        <v>92.100672593614306</v>
      </c>
      <c r="L17">
        <f>(Table2[[#This Row],[6M Return vs Nifty]]-AVERAGE(Table2[6M Return vs Nifty]))/_xlfn.STDEV.P(Table2[6M Return vs Nifty])</f>
        <v>2.8054245372863167</v>
      </c>
      <c r="M17">
        <v>-9.4280516302964994</v>
      </c>
      <c r="N17">
        <f>(Table2[[#This Row],[1W Return vs Nifty]]-AVERAGE(Table2[1W Return vs Nifty]))/_xlfn.STDEV.P(Table2[1W Return vs Nifty])</f>
        <v>-1.7099795474260335</v>
      </c>
      <c r="O17">
        <v>1090.3399999999999</v>
      </c>
      <c r="P17">
        <v>1009.38635174187</v>
      </c>
      <c r="Q17">
        <v>728.02365276523199</v>
      </c>
      <c r="R17">
        <v>34.335828001778097</v>
      </c>
      <c r="S17" s="1">
        <f>(Table2[[#This Row],[Close Price]]-Table2[[#This Row],[20D EMA]])/Table2[[#This Row],[20D EMA]]</f>
        <v>-5.4423390868903208E-2</v>
      </c>
      <c r="T17" s="1">
        <f>(Table2[[#This Row],[Close Price]]-Table2[[#This Row],[50D EMA]])/Table2[[#This Row],[50D EMA]]</f>
        <v>2.1412661485695622E-2</v>
      </c>
      <c r="U17" s="1">
        <f>(Table2[[#This Row],[Close Price]]-Table2[[#This Row],[200D EMA]])/Table2[[#This Row],[200D EMA]]</f>
        <v>0.41616277999208046</v>
      </c>
      <c r="V17">
        <v>0.55299520714643702</v>
      </c>
      <c r="W17">
        <v>965</v>
      </c>
      <c r="X17">
        <v>1032.9000000000001</v>
      </c>
      <c r="Y17">
        <v>965</v>
      </c>
      <c r="Z17">
        <v>1052.1500000000001</v>
      </c>
      <c r="AA17">
        <v>965</v>
      </c>
      <c r="AB17">
        <v>1152.6500000000001</v>
      </c>
      <c r="AC17" s="1">
        <f>(Table2[[#This Row],[Close Price]]/Table2[[#This Row],[Day Low]])-1</f>
        <v>6.8393782383419754E-2</v>
      </c>
      <c r="AD17" s="1">
        <f>(Table2[[#This Row],[Day High]]/Table2[[#This Row],[Close Price]])-1</f>
        <v>1.8428709990301329E-3</v>
      </c>
      <c r="AE17" s="1">
        <f>(Table2[[#This Row],[Close Price]]/Table2[[#This Row],[Current Week Low]])-1</f>
        <v>6.8393782383419754E-2</v>
      </c>
      <c r="AF17" s="1">
        <f>(Table2[[#This Row],[Current Week High]]/Table2[[#This Row],[Close Price]])-1</f>
        <v>2.0514064015519029E-2</v>
      </c>
      <c r="AG17" s="1">
        <f>(Table2[[#This Row],[Close Price]]/Table2[[#This Row],[Current Month Low]])-1</f>
        <v>6.8393782383419754E-2</v>
      </c>
      <c r="AH17" s="1">
        <f>(Table2[[#This Row],[Current Month High]]/Table2[[#This Row],[Close Price]])-1</f>
        <v>0.11799224054316215</v>
      </c>
      <c r="AI17">
        <v>30.727449078564501</v>
      </c>
      <c r="AJ17">
        <v>175.59476075915501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0.34</v>
      </c>
      <c r="AM17" t="s">
        <v>3175</v>
      </c>
      <c r="AN17">
        <v>-15.25</v>
      </c>
      <c r="AO17" t="s">
        <v>3174</v>
      </c>
      <c r="AP17">
        <v>0.19809244774204601</v>
      </c>
      <c r="AQ17">
        <f>(Table2[[#This Row],[Sharpe Ratio]]-AVERAGE(Table2[Sharpe Ratio]))/_xlfn.STDEV.P(Table2[Sharpe Ratio])</f>
        <v>1.5938040195569347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5.0131091957954172</v>
      </c>
      <c r="AS17">
        <f>_xlfn.RANK.AVG(Table2[[#This Row],[1Y Return vs Nifty Z-Score]],Table2[1Y Return vs Nifty Z-Score])</f>
        <v>56</v>
      </c>
      <c r="AT17">
        <f>_xlfn.RANK.AVG(Table2[[#This Row],[6M Return vs Nifty Z-Score]],Table2[6M Return vs Nifty Z-Score])</f>
        <v>13</v>
      </c>
      <c r="AU17">
        <f>_xlfn.RANK.AVG(Table2[[#This Row],[Sharpe Ratio Z-Score]],Table2[Sharpe Ratio Z-Score])</f>
        <v>38</v>
      </c>
      <c r="AV17">
        <f>(Table2[[#This Row],[Rank 1Y]]+Table2[[#This Row],[Rank 6M]]+Table2[[#This Row],[Rank Sharpe]])/3</f>
        <v>35.666666666666664</v>
      </c>
    </row>
    <row r="18" spans="1:48" x14ac:dyDescent="0.3">
      <c r="A18" t="s">
        <v>655</v>
      </c>
      <c r="B18" t="s">
        <v>656</v>
      </c>
      <c r="C18" t="s">
        <v>3141</v>
      </c>
      <c r="D18" t="s">
        <v>161</v>
      </c>
      <c r="E18">
        <v>28976.821294400001</v>
      </c>
      <c r="F18">
        <v>214.62</v>
      </c>
      <c r="G18">
        <v>284.86562667489301</v>
      </c>
      <c r="H18">
        <f>(Table2[[#This Row],[1Y Return vs Nifty]]-AVERAGE(Table2[1Y Return vs Nifty]))/_xlfn.STDEV.P(Table2[1Y Return vs Nifty])</f>
        <v>4.4685858369678604</v>
      </c>
      <c r="I18">
        <v>-7.6326817903103397</v>
      </c>
      <c r="J18">
        <f>(Table2[[#This Row],[1M Return vs Nifty]]-AVERAGE(Table2[1M Return vs Nifty]))/_xlfn.STDEV.P(Table2[1M Return vs Nifty])</f>
        <v>-0.38730566202279687</v>
      </c>
      <c r="K18">
        <v>44.8192442482827</v>
      </c>
      <c r="L18">
        <f>(Table2[[#This Row],[6M Return vs Nifty]]-AVERAGE(Table2[6M Return vs Nifty]))/_xlfn.STDEV.P(Table2[6M Return vs Nifty])</f>
        <v>1.228324460335398</v>
      </c>
      <c r="M18">
        <v>-9.4529100503756993</v>
      </c>
      <c r="N18">
        <f>(Table2[[#This Row],[1W Return vs Nifty]]-AVERAGE(Table2[1W Return vs Nifty]))/_xlfn.STDEV.P(Table2[1W Return vs Nifty])</f>
        <v>-1.7161131046573317</v>
      </c>
      <c r="O18">
        <v>231.76</v>
      </c>
      <c r="P18">
        <v>217.813151168274</v>
      </c>
      <c r="Q18">
        <v>161.46701402466999</v>
      </c>
      <c r="R18">
        <v>26.949737316189101</v>
      </c>
      <c r="S18" s="1">
        <f>(Table2[[#This Row],[Close Price]]-Table2[[#This Row],[20D EMA]])/Table2[[#This Row],[20D EMA]]</f>
        <v>-7.3955816361753482E-2</v>
      </c>
      <c r="T18" s="1">
        <f>(Table2[[#This Row],[Close Price]]-Table2[[#This Row],[50D EMA]])/Table2[[#This Row],[50D EMA]]</f>
        <v>-1.4660047619471308E-2</v>
      </c>
      <c r="U18" s="1">
        <f>(Table2[[#This Row],[Close Price]]-Table2[[#This Row],[200D EMA]])/Table2[[#This Row],[200D EMA]]</f>
        <v>0.32918789200628279</v>
      </c>
      <c r="V18">
        <v>0.51413800292760103</v>
      </c>
      <c r="W18">
        <v>204</v>
      </c>
      <c r="X18">
        <v>216.1</v>
      </c>
      <c r="Y18">
        <v>204</v>
      </c>
      <c r="Z18">
        <v>225.25</v>
      </c>
      <c r="AA18">
        <v>204</v>
      </c>
      <c r="AB18">
        <v>241.78</v>
      </c>
      <c r="AC18" s="1">
        <f>(Table2[[#This Row],[Close Price]]/Table2[[#This Row],[Day Low]])-1</f>
        <v>5.2058823529411713E-2</v>
      </c>
      <c r="AD18" s="1">
        <f>(Table2[[#This Row],[Day High]]/Table2[[#This Row],[Close Price]])-1</f>
        <v>6.8959090485509744E-3</v>
      </c>
      <c r="AE18" s="1">
        <f>(Table2[[#This Row],[Close Price]]/Table2[[#This Row],[Current Week Low]])-1</f>
        <v>5.2058823529411713E-2</v>
      </c>
      <c r="AF18" s="1">
        <f>(Table2[[#This Row],[Current Week High]]/Table2[[#This Row],[Close Price]])-1</f>
        <v>4.9529400801416434E-2</v>
      </c>
      <c r="AG18" s="1">
        <f>(Table2[[#This Row],[Close Price]]/Table2[[#This Row],[Current Month Low]])-1</f>
        <v>5.2058823529411713E-2</v>
      </c>
      <c r="AH18" s="1">
        <f>(Table2[[#This Row],[Current Month High]]/Table2[[#This Row],[Close Price]])-1</f>
        <v>0.12654924983692095</v>
      </c>
      <c r="AI18">
        <v>22.0296337713167</v>
      </c>
      <c r="AJ18">
        <v>353.02374670184599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0.39</v>
      </c>
      <c r="AM18" t="s">
        <v>3175</v>
      </c>
      <c r="AN18">
        <v>-11.14</v>
      </c>
      <c r="AO18" t="s">
        <v>3174</v>
      </c>
      <c r="AP18">
        <v>0.20208161539825301</v>
      </c>
      <c r="AQ18">
        <f>(Table2[[#This Row],[Sharpe Ratio]]-AVERAGE(Table2[Sharpe Ratio]))/_xlfn.STDEV.P(Table2[Sharpe Ratio])</f>
        <v>1.6403582204164857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5.2338497510396156</v>
      </c>
      <c r="AS18">
        <f>_xlfn.RANK.AVG(Table2[[#This Row],[1Y Return vs Nifty Z-Score]],Table2[1Y Return vs Nifty Z-Score])</f>
        <v>4</v>
      </c>
      <c r="AT18">
        <f>_xlfn.RANK.AVG(Table2[[#This Row],[6M Return vs Nifty Z-Score]],Table2[6M Return vs Nifty Z-Score])</f>
        <v>73</v>
      </c>
      <c r="AU18">
        <f>_xlfn.RANK.AVG(Table2[[#This Row],[Sharpe Ratio Z-Score]],Table2[Sharpe Ratio Z-Score])</f>
        <v>34</v>
      </c>
      <c r="AV18">
        <f>(Table2[[#This Row],[Rank 1Y]]+Table2[[#This Row],[Rank 6M]]+Table2[[#This Row],[Rank Sharpe]])/3</f>
        <v>37</v>
      </c>
    </row>
    <row r="19" spans="1:48" x14ac:dyDescent="0.3">
      <c r="A19" t="s">
        <v>902</v>
      </c>
      <c r="B19" t="s">
        <v>903</v>
      </c>
      <c r="C19" t="s">
        <v>3136</v>
      </c>
      <c r="D19" t="s">
        <v>117</v>
      </c>
      <c r="E19">
        <v>16921.348585399999</v>
      </c>
      <c r="F19">
        <v>480.05</v>
      </c>
      <c r="G19">
        <v>99.061203766379293</v>
      </c>
      <c r="H19">
        <f>(Table2[[#This Row],[1Y Return vs Nifty]]-AVERAGE(Table2[1Y Return vs Nifty]))/_xlfn.STDEV.P(Table2[1Y Return vs Nifty])</f>
        <v>1.2683610147608013</v>
      </c>
      <c r="I19">
        <v>28.190226542291398</v>
      </c>
      <c r="J19">
        <f>(Table2[[#This Row],[1M Return vs Nifty]]-AVERAGE(Table2[1M Return vs Nifty]))/_xlfn.STDEV.P(Table2[1M Return vs Nifty])</f>
        <v>3.6533766028996522</v>
      </c>
      <c r="K19">
        <v>110.51104685338299</v>
      </c>
      <c r="L19">
        <f>(Table2[[#This Row],[6M Return vs Nifty]]-AVERAGE(Table2[6M Return vs Nifty]))/_xlfn.STDEV.P(Table2[6M Return vs Nifty])</f>
        <v>3.4195134867510424</v>
      </c>
      <c r="M19">
        <v>5.6535575580587896</v>
      </c>
      <c r="N19">
        <f>(Table2[[#This Row],[1W Return vs Nifty]]-AVERAGE(Table2[1W Return vs Nifty]))/_xlfn.STDEV.P(Table2[1W Return vs Nifty])</f>
        <v>2.0112510377088157</v>
      </c>
      <c r="O19">
        <v>431.47</v>
      </c>
      <c r="P19">
        <v>377.01936256725099</v>
      </c>
      <c r="Q19">
        <v>283.88664945474898</v>
      </c>
      <c r="R19">
        <v>76.283634248931605</v>
      </c>
      <c r="S19" s="1">
        <f>(Table2[[#This Row],[Close Price]]-Table2[[#This Row],[20D EMA]])/Table2[[#This Row],[20D EMA]]</f>
        <v>0.11259183720768531</v>
      </c>
      <c r="T19" s="1">
        <f>(Table2[[#This Row],[Close Price]]-Table2[[#This Row],[50D EMA]])/Table2[[#This Row],[50D EMA]]</f>
        <v>0.27327678008678102</v>
      </c>
      <c r="U19" s="1">
        <f>(Table2[[#This Row],[Close Price]]-Table2[[#This Row],[200D EMA]])/Table2[[#This Row],[200D EMA]]</f>
        <v>0.69099181283098388</v>
      </c>
      <c r="V19">
        <v>0.99484171983161895</v>
      </c>
      <c r="W19">
        <v>443.95</v>
      </c>
      <c r="X19">
        <v>485.8</v>
      </c>
      <c r="Y19">
        <v>443.95</v>
      </c>
      <c r="Z19">
        <v>485.8</v>
      </c>
      <c r="AA19">
        <v>433.2</v>
      </c>
      <c r="AB19">
        <v>499.25</v>
      </c>
      <c r="AC19" s="1">
        <f>(Table2[[#This Row],[Close Price]]/Table2[[#This Row],[Day Low]])-1</f>
        <v>8.1315463453091708E-2</v>
      </c>
      <c r="AD19" s="1">
        <f>(Table2[[#This Row],[Day High]]/Table2[[#This Row],[Close Price]])-1</f>
        <v>1.1977918966774359E-2</v>
      </c>
      <c r="AE19" s="1">
        <f>(Table2[[#This Row],[Close Price]]/Table2[[#This Row],[Current Week Low]])-1</f>
        <v>8.1315463453091708E-2</v>
      </c>
      <c r="AF19" s="1">
        <f>(Table2[[#This Row],[Current Week High]]/Table2[[#This Row],[Close Price]])-1</f>
        <v>1.1977918966774359E-2</v>
      </c>
      <c r="AG19" s="1">
        <f>(Table2[[#This Row],[Close Price]]/Table2[[#This Row],[Current Month Low]])-1</f>
        <v>0.10814866112650057</v>
      </c>
      <c r="AH19" s="1">
        <f>(Table2[[#This Row],[Current Month High]]/Table2[[#This Row],[Close Price]])-1</f>
        <v>3.9995833767315858E-2</v>
      </c>
      <c r="AI19">
        <v>3.99958337673158</v>
      </c>
      <c r="AJ19">
        <v>166.32454923717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0.67</v>
      </c>
      <c r="AM19" t="s">
        <v>3175</v>
      </c>
      <c r="AN19">
        <v>16.010000000000002</v>
      </c>
      <c r="AO19" t="s">
        <v>3175</v>
      </c>
      <c r="AP19">
        <v>0.19089651334072599</v>
      </c>
      <c r="AQ19">
        <f>(Table2[[#This Row],[Sharpe Ratio]]-AVERAGE(Table2[Sharpe Ratio]))/_xlfn.STDEV.P(Table2[Sharpe Ratio])</f>
        <v>1.509826356956077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11.862328499076389</v>
      </c>
      <c r="AS19">
        <f>_xlfn.RANK.AVG(Table2[[#This Row],[1Y Return vs Nifty Z-Score]],Table2[1Y Return vs Nifty Z-Score])</f>
        <v>70</v>
      </c>
      <c r="AT19">
        <f>_xlfn.RANK.AVG(Table2[[#This Row],[6M Return vs Nifty Z-Score]],Table2[6M Return vs Nifty Z-Score])</f>
        <v>5</v>
      </c>
      <c r="AU19">
        <f>_xlfn.RANK.AVG(Table2[[#This Row],[Sharpe Ratio Z-Score]],Table2[Sharpe Ratio Z-Score])</f>
        <v>43</v>
      </c>
      <c r="AV19">
        <f>(Table2[[#This Row],[Rank 1Y]]+Table2[[#This Row],[Rank 6M]]+Table2[[#This Row],[Rank Sharpe]])/3</f>
        <v>39.333333333333336</v>
      </c>
    </row>
    <row r="20" spans="1:48" x14ac:dyDescent="0.3">
      <c r="A20" t="s">
        <v>1036</v>
      </c>
      <c r="B20" t="s">
        <v>1037</v>
      </c>
      <c r="C20" t="s">
        <v>3131</v>
      </c>
      <c r="D20" t="s">
        <v>403</v>
      </c>
      <c r="E20">
        <v>13627.94178728</v>
      </c>
      <c r="F20">
        <v>396.4</v>
      </c>
      <c r="G20">
        <v>106.593591644863</v>
      </c>
      <c r="H20">
        <f>(Table2[[#This Row],[1Y Return vs Nifty]]-AVERAGE(Table2[1Y Return vs Nifty]))/_xlfn.STDEV.P(Table2[1Y Return vs Nifty])</f>
        <v>1.3980960032066043</v>
      </c>
      <c r="I20">
        <v>-4.50752451026296</v>
      </c>
      <c r="J20">
        <f>(Table2[[#This Row],[1M Return vs Nifty]]-AVERAGE(Table2[1M Return vs Nifty]))/_xlfn.STDEV.P(Table2[1M Return vs Nifty])</f>
        <v>-3.4800290897235929E-2</v>
      </c>
      <c r="K20">
        <v>78.497916716923299</v>
      </c>
      <c r="L20">
        <f>(Table2[[#This Row],[6M Return vs Nifty]]-AVERAGE(Table2[6M Return vs Nifty]))/_xlfn.STDEV.P(Table2[6M Return vs Nifty])</f>
        <v>2.3516965495616793</v>
      </c>
      <c r="M20">
        <v>-1.909016409223</v>
      </c>
      <c r="N20">
        <f>(Table2[[#This Row],[1W Return vs Nifty]]-AVERAGE(Table2[1W Return vs Nifty]))/_xlfn.STDEV.P(Table2[1W Return vs Nifty])</f>
        <v>0.14526437820019614</v>
      </c>
      <c r="O20">
        <v>400.12</v>
      </c>
      <c r="P20">
        <v>371.51626573287501</v>
      </c>
      <c r="Q20">
        <v>276.20168342556701</v>
      </c>
      <c r="R20">
        <v>35.181595426495001</v>
      </c>
      <c r="S20" s="1">
        <f>(Table2[[#This Row],[Close Price]]-Table2[[#This Row],[20D EMA]])/Table2[[#This Row],[20D EMA]]</f>
        <v>-9.2972108367490435E-3</v>
      </c>
      <c r="T20" s="1">
        <f>(Table2[[#This Row],[Close Price]]-Table2[[#This Row],[50D EMA]])/Table2[[#This Row],[50D EMA]]</f>
        <v>6.6978855469592521E-2</v>
      </c>
      <c r="U20" s="1">
        <f>(Table2[[#This Row],[Close Price]]-Table2[[#This Row],[200D EMA]])/Table2[[#This Row],[200D EMA]]</f>
        <v>0.43518314256337598</v>
      </c>
      <c r="V20">
        <v>0.51927230274110903</v>
      </c>
      <c r="W20">
        <v>374.55</v>
      </c>
      <c r="X20">
        <v>398</v>
      </c>
      <c r="Y20">
        <v>372</v>
      </c>
      <c r="Z20">
        <v>400.6</v>
      </c>
      <c r="AA20">
        <v>372</v>
      </c>
      <c r="AB20">
        <v>405.35</v>
      </c>
      <c r="AC20" s="1">
        <f>(Table2[[#This Row],[Close Price]]/Table2[[#This Row],[Day Low]])-1</f>
        <v>5.8336670671472302E-2</v>
      </c>
      <c r="AD20" s="1">
        <f>(Table2[[#This Row],[Day High]]/Table2[[#This Row],[Close Price]])-1</f>
        <v>4.0363269424823489E-3</v>
      </c>
      <c r="AE20" s="1">
        <f>(Table2[[#This Row],[Close Price]]/Table2[[#This Row],[Current Week Low]])-1</f>
        <v>6.5591397849462219E-2</v>
      </c>
      <c r="AF20" s="1">
        <f>(Table2[[#This Row],[Current Week High]]/Table2[[#This Row],[Close Price]])-1</f>
        <v>1.059535822401636E-2</v>
      </c>
      <c r="AG20" s="1">
        <f>(Table2[[#This Row],[Close Price]]/Table2[[#This Row],[Current Month Low]])-1</f>
        <v>6.5591397849462219E-2</v>
      </c>
      <c r="AH20" s="1">
        <f>(Table2[[#This Row],[Current Month High]]/Table2[[#This Row],[Close Price]])-1</f>
        <v>2.2578203834510813E-2</v>
      </c>
      <c r="AI20">
        <v>13.004540867810199</v>
      </c>
      <c r="AJ20">
        <v>163.651479880279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0.34</v>
      </c>
      <c r="AM20" t="s">
        <v>3175</v>
      </c>
      <c r="AN20">
        <v>-7.07</v>
      </c>
      <c r="AO20" t="s">
        <v>3174</v>
      </c>
      <c r="AP20">
        <v>0.193112546620898</v>
      </c>
      <c r="AQ20">
        <f>(Table2[[#This Row],[Sharpe Ratio]]-AVERAGE(Table2[Sharpe Ratio]))/_xlfn.STDEV.P(Table2[Sharpe Ratio])</f>
        <v>1.5356878065935859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5.3959444466648305</v>
      </c>
      <c r="AS20">
        <f>_xlfn.RANK.AVG(Table2[[#This Row],[1Y Return vs Nifty Z-Score]],Table2[1Y Return vs Nifty Z-Score])</f>
        <v>60</v>
      </c>
      <c r="AT20">
        <f>_xlfn.RANK.AVG(Table2[[#This Row],[6M Return vs Nifty Z-Score]],Table2[6M Return vs Nifty Z-Score])</f>
        <v>23</v>
      </c>
      <c r="AU20">
        <f>_xlfn.RANK.AVG(Table2[[#This Row],[Sharpe Ratio Z-Score]],Table2[Sharpe Ratio Z-Score])</f>
        <v>41</v>
      </c>
      <c r="AV20">
        <f>(Table2[[#This Row],[Rank 1Y]]+Table2[[#This Row],[Rank 6M]]+Table2[[#This Row],[Rank Sharpe]])/3</f>
        <v>41.333333333333336</v>
      </c>
    </row>
    <row r="21" spans="1:48" x14ac:dyDescent="0.3">
      <c r="A21" t="s">
        <v>420</v>
      </c>
      <c r="B21" t="s">
        <v>421</v>
      </c>
      <c r="C21" t="s">
        <v>3129</v>
      </c>
      <c r="D21" t="s">
        <v>422</v>
      </c>
      <c r="E21">
        <v>55614.638922585</v>
      </c>
      <c r="F21">
        <v>4242.6499999999996</v>
      </c>
      <c r="G21">
        <v>179.29021552966299</v>
      </c>
      <c r="H21">
        <f>(Table2[[#This Row],[1Y Return vs Nifty]]-AVERAGE(Table2[1Y Return vs Nifty]))/_xlfn.STDEV.P(Table2[1Y Return vs Nifty])</f>
        <v>2.6501950469486224</v>
      </c>
      <c r="I21">
        <v>36.449318544013401</v>
      </c>
      <c r="J21">
        <f>(Table2[[#This Row],[1M Return vs Nifty]]-AVERAGE(Table2[1M Return vs Nifty]))/_xlfn.STDEV.P(Table2[1M Return vs Nifty])</f>
        <v>4.5849694893808817</v>
      </c>
      <c r="K21">
        <v>41.077356379594598</v>
      </c>
      <c r="L21">
        <f>(Table2[[#This Row],[6M Return vs Nifty]]-AVERAGE(Table2[6M Return vs Nifty]))/_xlfn.STDEV.P(Table2[6M Return vs Nifty])</f>
        <v>1.1035115718044535</v>
      </c>
      <c r="M21">
        <v>5.6555847134311001</v>
      </c>
      <c r="N21">
        <f>(Table2[[#This Row],[1W Return vs Nifty]]-AVERAGE(Table2[1W Return vs Nifty]))/_xlfn.STDEV.P(Table2[1W Return vs Nifty])</f>
        <v>2.0117512172637992</v>
      </c>
      <c r="O21">
        <v>3660.5</v>
      </c>
      <c r="P21">
        <v>3227.6544994081901</v>
      </c>
      <c r="Q21">
        <v>2591.1898729099298</v>
      </c>
      <c r="R21">
        <v>73.702043240205299</v>
      </c>
      <c r="S21" s="1">
        <f>(Table2[[#This Row],[Close Price]]-Table2[[#This Row],[20D EMA]])/Table2[[#This Row],[20D EMA]]</f>
        <v>0.15903565086736773</v>
      </c>
      <c r="T21" s="1">
        <f>(Table2[[#This Row],[Close Price]]-Table2[[#This Row],[50D EMA]])/Table2[[#This Row],[50D EMA]]</f>
        <v>0.31446844783972855</v>
      </c>
      <c r="U21" s="1">
        <f>(Table2[[#This Row],[Close Price]]-Table2[[#This Row],[200D EMA]])/Table2[[#This Row],[200D EMA]]</f>
        <v>0.63733659364586237</v>
      </c>
      <c r="V21">
        <v>2.0204743653502701</v>
      </c>
      <c r="W21">
        <v>3831.15</v>
      </c>
      <c r="X21">
        <v>4275</v>
      </c>
      <c r="Y21">
        <v>3781.05</v>
      </c>
      <c r="Z21">
        <v>4275</v>
      </c>
      <c r="AA21">
        <v>3690.1</v>
      </c>
      <c r="AB21">
        <v>4275</v>
      </c>
      <c r="AC21" s="1">
        <f>(Table2[[#This Row],[Close Price]]/Table2[[#This Row],[Day Low]])-1</f>
        <v>0.1074090025188259</v>
      </c>
      <c r="AD21" s="1">
        <f>(Table2[[#This Row],[Day High]]/Table2[[#This Row],[Close Price]])-1</f>
        <v>7.6249513865156437E-3</v>
      </c>
      <c r="AE21" s="1">
        <f>(Table2[[#This Row],[Close Price]]/Table2[[#This Row],[Current Week Low]])-1</f>
        <v>0.12208249031353713</v>
      </c>
      <c r="AF21" s="1">
        <f>(Table2[[#This Row],[Current Week High]]/Table2[[#This Row],[Close Price]])-1</f>
        <v>7.6249513865156437E-3</v>
      </c>
      <c r="AG21" s="1">
        <f>(Table2[[#This Row],[Close Price]]/Table2[[#This Row],[Current Month Low]])-1</f>
        <v>0.14973848947182988</v>
      </c>
      <c r="AH21" s="1">
        <f>(Table2[[#This Row],[Current Month High]]/Table2[[#This Row],[Close Price]])-1</f>
        <v>7.6249513865156437E-3</v>
      </c>
      <c r="AI21">
        <v>0.76249513865156404</v>
      </c>
      <c r="AJ21">
        <v>211.948090143744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0.89</v>
      </c>
      <c r="AM21" t="s">
        <v>3175</v>
      </c>
      <c r="AN21">
        <v>14.32</v>
      </c>
      <c r="AO21" t="s">
        <v>3175</v>
      </c>
      <c r="AP21">
        <v>0.200438663062943</v>
      </c>
      <c r="AQ21">
        <f>(Table2[[#This Row],[Sharpe Ratio]]-AVERAGE(Table2[Sharpe Ratio]))/_xlfn.STDEV.P(Table2[Sharpe Ratio])</f>
        <v>1.6211847136570789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11.971612039054836</v>
      </c>
      <c r="AS21">
        <f>_xlfn.RANK.AVG(Table2[[#This Row],[1Y Return vs Nifty Z-Score]],Table2[1Y Return vs Nifty Z-Score])</f>
        <v>17</v>
      </c>
      <c r="AT21">
        <f>_xlfn.RANK.AVG(Table2[[#This Row],[6M Return vs Nifty Z-Score]],Table2[6M Return vs Nifty Z-Score])</f>
        <v>85</v>
      </c>
      <c r="AU21">
        <f>_xlfn.RANK.AVG(Table2[[#This Row],[Sharpe Ratio Z-Score]],Table2[Sharpe Ratio Z-Score])</f>
        <v>35</v>
      </c>
      <c r="AV21">
        <f>(Table2[[#This Row],[Rank 1Y]]+Table2[[#This Row],[Rank 6M]]+Table2[[#This Row],[Rank Sharpe]])/3</f>
        <v>45.666666666666664</v>
      </c>
    </row>
    <row r="22" spans="1:48" x14ac:dyDescent="0.3">
      <c r="A22" t="s">
        <v>1093</v>
      </c>
      <c r="B22" t="s">
        <v>1094</v>
      </c>
      <c r="C22" t="s">
        <v>3129</v>
      </c>
      <c r="D22" t="s">
        <v>398</v>
      </c>
      <c r="E22">
        <v>12222.532537695</v>
      </c>
      <c r="F22">
        <v>367.4</v>
      </c>
      <c r="G22">
        <v>289.51884810467197</v>
      </c>
      <c r="H22">
        <f>(Table2[[#This Row],[1Y Return vs Nifty]]-AVERAGE(Table2[1Y Return vs Nifty]))/_xlfn.STDEV.P(Table2[1Y Return vs Nifty])</f>
        <v>4.5487311558451005</v>
      </c>
      <c r="I22">
        <v>14.7118576435374</v>
      </c>
      <c r="J22">
        <f>(Table2[[#This Row],[1M Return vs Nifty]]-AVERAGE(Table2[1M Return vs Nifty]))/_xlfn.STDEV.P(Table2[1M Return vs Nifty])</f>
        <v>2.1330699414856493</v>
      </c>
      <c r="K22">
        <v>145.22869120581001</v>
      </c>
      <c r="L22">
        <f>(Table2[[#This Row],[6M Return vs Nifty]]-AVERAGE(Table2[6M Return vs Nifty]))/_xlfn.STDEV.P(Table2[6M Return vs Nifty])</f>
        <v>4.5775410991967522</v>
      </c>
      <c r="M22">
        <v>4.7524414616817099</v>
      </c>
      <c r="N22">
        <f>(Table2[[#This Row],[1W Return vs Nifty]]-AVERAGE(Table2[1W Return vs Nifty]))/_xlfn.STDEV.P(Table2[1W Return vs Nifty])</f>
        <v>1.7889099906284549</v>
      </c>
      <c r="O22">
        <v>337.59</v>
      </c>
      <c r="P22">
        <v>294.63073479046699</v>
      </c>
      <c r="Q22">
        <v>206.44588269180801</v>
      </c>
      <c r="R22">
        <v>82.397765526000299</v>
      </c>
      <c r="S22" s="1">
        <f>(Table2[[#This Row],[Close Price]]-Table2[[#This Row],[20D EMA]])/Table2[[#This Row],[20D EMA]]</f>
        <v>8.830237862495928E-2</v>
      </c>
      <c r="T22" s="1">
        <f>(Table2[[#This Row],[Close Price]]-Table2[[#This Row],[50D EMA]])/Table2[[#This Row],[50D EMA]]</f>
        <v>0.24698463743534571</v>
      </c>
      <c r="U22" s="1">
        <f>(Table2[[#This Row],[Close Price]]-Table2[[#This Row],[200D EMA]])/Table2[[#This Row],[200D EMA]]</f>
        <v>0.77964314526181056</v>
      </c>
      <c r="V22">
        <v>1.0749760788793901</v>
      </c>
      <c r="W22">
        <v>329.1</v>
      </c>
      <c r="X22">
        <v>370</v>
      </c>
      <c r="Y22">
        <v>329.1</v>
      </c>
      <c r="Z22">
        <v>399</v>
      </c>
      <c r="AA22">
        <v>329.1</v>
      </c>
      <c r="AB22">
        <v>407</v>
      </c>
      <c r="AC22" s="1">
        <f>(Table2[[#This Row],[Close Price]]/Table2[[#This Row],[Day Low]])-1</f>
        <v>0.11637800060771797</v>
      </c>
      <c r="AD22" s="1">
        <f>(Table2[[#This Row],[Day High]]/Table2[[#This Row],[Close Price]])-1</f>
        <v>7.0767555797497383E-3</v>
      </c>
      <c r="AE22" s="1">
        <f>(Table2[[#This Row],[Close Price]]/Table2[[#This Row],[Current Week Low]])-1</f>
        <v>0.11637800060771797</v>
      </c>
      <c r="AF22" s="1">
        <f>(Table2[[#This Row],[Current Week High]]/Table2[[#This Row],[Close Price]])-1</f>
        <v>8.6009798584648856E-2</v>
      </c>
      <c r="AG22" s="1">
        <f>(Table2[[#This Row],[Close Price]]/Table2[[#This Row],[Current Month Low]])-1</f>
        <v>0.11637800060771797</v>
      </c>
      <c r="AH22" s="1">
        <f>(Table2[[#This Row],[Current Month High]]/Table2[[#This Row],[Close Price]])-1</f>
        <v>0.10778443113772451</v>
      </c>
      <c r="AI22">
        <v>10.778443113772401</v>
      </c>
      <c r="AJ22">
        <v>322.29885057471199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1</v>
      </c>
      <c r="AM22" t="s">
        <v>3175</v>
      </c>
      <c r="AN22">
        <v>16.100000000000001</v>
      </c>
      <c r="AO22" t="s">
        <v>3175</v>
      </c>
      <c r="AP22">
        <v>0.13603950393310699</v>
      </c>
      <c r="AQ22">
        <f>(Table2[[#This Row],[Sharpe Ratio]]-AVERAGE(Table2[Sharpe Ratio]))/_xlfn.STDEV.P(Table2[Sharpe Ratio])</f>
        <v>0.86963660946754739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13.917888796623505</v>
      </c>
      <c r="AS22">
        <f>_xlfn.RANK.AVG(Table2[[#This Row],[1Y Return vs Nifty Z-Score]],Table2[1Y Return vs Nifty Z-Score])</f>
        <v>3</v>
      </c>
      <c r="AT22">
        <f>_xlfn.RANK.AVG(Table2[[#This Row],[6M Return vs Nifty Z-Score]],Table2[6M Return vs Nifty Z-Score])</f>
        <v>2</v>
      </c>
      <c r="AU22">
        <f>_xlfn.RANK.AVG(Table2[[#This Row],[Sharpe Ratio Z-Score]],Table2[Sharpe Ratio Z-Score])</f>
        <v>133</v>
      </c>
      <c r="AV22">
        <f>(Table2[[#This Row],[Rank 1Y]]+Table2[[#This Row],[Rank 6M]]+Table2[[#This Row],[Rank Sharpe]])/3</f>
        <v>46</v>
      </c>
    </row>
    <row r="23" spans="1:48" x14ac:dyDescent="0.3">
      <c r="A23" t="s">
        <v>985</v>
      </c>
      <c r="B23" t="s">
        <v>986</v>
      </c>
      <c r="C23" t="s">
        <v>3141</v>
      </c>
      <c r="D23" t="s">
        <v>140</v>
      </c>
      <c r="E23">
        <v>14978.39677576</v>
      </c>
      <c r="F23">
        <v>1650.55</v>
      </c>
      <c r="G23">
        <v>105.299384902474</v>
      </c>
      <c r="H23">
        <f>(Table2[[#This Row],[1Y Return vs Nifty]]-AVERAGE(Table2[1Y Return vs Nifty]))/_xlfn.STDEV.P(Table2[1Y Return vs Nifty])</f>
        <v>1.3758050777419275</v>
      </c>
      <c r="I23">
        <v>0.18189008807375301</v>
      </c>
      <c r="J23">
        <f>(Table2[[#This Row],[1M Return vs Nifty]]-AVERAGE(Table2[1M Return vs Nifty]))/_xlfn.STDEV.P(Table2[1M Return vs Nifty])</f>
        <v>0.49414711405489015</v>
      </c>
      <c r="K23">
        <v>50.260104794009699</v>
      </c>
      <c r="L23">
        <f>(Table2[[#This Row],[6M Return vs Nifty]]-AVERAGE(Table2[6M Return vs Nifty]))/_xlfn.STDEV.P(Table2[6M Return vs Nifty])</f>
        <v>1.4098075898777926</v>
      </c>
      <c r="M23">
        <v>-2.5618442526039802</v>
      </c>
      <c r="N23">
        <f>(Table2[[#This Row],[1W Return vs Nifty]]-AVERAGE(Table2[1W Return vs Nifty]))/_xlfn.STDEV.P(Table2[1W Return vs Nifty])</f>
        <v>-1.5814118615159585E-2</v>
      </c>
      <c r="O23">
        <v>1676.86</v>
      </c>
      <c r="P23">
        <v>1623.19090401122</v>
      </c>
      <c r="Q23">
        <v>1235.7814582042699</v>
      </c>
      <c r="R23">
        <v>42.212268964876898</v>
      </c>
      <c r="S23" s="1">
        <f>(Table2[[#This Row],[Close Price]]-Table2[[#This Row],[20D EMA]])/Table2[[#This Row],[20D EMA]]</f>
        <v>-1.5690039717090244E-2</v>
      </c>
      <c r="T23" s="1">
        <f>(Table2[[#This Row],[Close Price]]-Table2[[#This Row],[50D EMA]])/Table2[[#This Row],[50D EMA]]</f>
        <v>1.6855131408862807E-2</v>
      </c>
      <c r="U23" s="1">
        <f>(Table2[[#This Row],[Close Price]]-Table2[[#This Row],[200D EMA]])/Table2[[#This Row],[200D EMA]]</f>
        <v>0.33563259833857317</v>
      </c>
      <c r="V23">
        <v>0.57513362967413595</v>
      </c>
      <c r="W23">
        <v>1591.05</v>
      </c>
      <c r="X23">
        <v>1666</v>
      </c>
      <c r="Y23">
        <v>1583.5</v>
      </c>
      <c r="Z23">
        <v>1678.8</v>
      </c>
      <c r="AA23">
        <v>1583.5</v>
      </c>
      <c r="AB23">
        <v>1731</v>
      </c>
      <c r="AC23" s="1">
        <f>(Table2[[#This Row],[Close Price]]/Table2[[#This Row],[Day Low]])-1</f>
        <v>3.739668772194471E-2</v>
      </c>
      <c r="AD23" s="1">
        <f>(Table2[[#This Row],[Day High]]/Table2[[#This Row],[Close Price]])-1</f>
        <v>9.360516191572632E-3</v>
      </c>
      <c r="AE23" s="1">
        <f>(Table2[[#This Row],[Close Price]]/Table2[[#This Row],[Current Week Low]])-1</f>
        <v>4.2342911272497563E-2</v>
      </c>
      <c r="AF23" s="1">
        <f>(Table2[[#This Row],[Current Week High]]/Table2[[#This Row],[Close Price]])-1</f>
        <v>1.7115506952227966E-2</v>
      </c>
      <c r="AG23" s="1">
        <f>(Table2[[#This Row],[Close Price]]/Table2[[#This Row],[Current Month Low]])-1</f>
        <v>4.2342911272497563E-2</v>
      </c>
      <c r="AH23" s="1">
        <f>(Table2[[#This Row],[Current Month High]]/Table2[[#This Row],[Close Price]])-1</f>
        <v>4.8741328648026494E-2</v>
      </c>
      <c r="AI23">
        <v>19.354154675714099</v>
      </c>
      <c r="AJ23">
        <v>153.93076923076899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0.13</v>
      </c>
      <c r="AM23" t="s">
        <v>3175</v>
      </c>
      <c r="AN23">
        <v>-1.79</v>
      </c>
      <c r="AO23" t="s">
        <v>3174</v>
      </c>
      <c r="AP23">
        <v>0.204471891003039</v>
      </c>
      <c r="AQ23">
        <f>(Table2[[#This Row],[Sharpe Ratio]]-AVERAGE(Table2[Sharpe Ratio]))/_xlfn.STDEV.P(Table2[Sharpe Ratio])</f>
        <v>1.6682531048146754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4.9321987678741266</v>
      </c>
      <c r="AS23">
        <f>_xlfn.RANK.AVG(Table2[[#This Row],[1Y Return vs Nifty Z-Score]],Table2[1Y Return vs Nifty Z-Score])</f>
        <v>61</v>
      </c>
      <c r="AT23">
        <f>_xlfn.RANK.AVG(Table2[[#This Row],[6M Return vs Nifty Z-Score]],Table2[6M Return vs Nifty Z-Score])</f>
        <v>63</v>
      </c>
      <c r="AU23">
        <f>_xlfn.RANK.AVG(Table2[[#This Row],[Sharpe Ratio Z-Score]],Table2[Sharpe Ratio Z-Score])</f>
        <v>29</v>
      </c>
      <c r="AV23">
        <f>(Table2[[#This Row],[Rank 1Y]]+Table2[[#This Row],[Rank 6M]]+Table2[[#This Row],[Rank Sharpe]])/3</f>
        <v>51</v>
      </c>
    </row>
    <row r="24" spans="1:48" x14ac:dyDescent="0.3">
      <c r="A24" t="s">
        <v>499</v>
      </c>
      <c r="B24" t="s">
        <v>500</v>
      </c>
      <c r="C24" t="s">
        <v>3141</v>
      </c>
      <c r="D24" t="s">
        <v>322</v>
      </c>
      <c r="E24">
        <v>43289.942348999997</v>
      </c>
      <c r="F24">
        <v>1643.05</v>
      </c>
      <c r="G24">
        <v>190.749220987174</v>
      </c>
      <c r="H24">
        <f>(Table2[[#This Row],[1Y Return vs Nifty]]-AVERAGE(Table2[1Y Return vs Nifty]))/_xlfn.STDEV.P(Table2[1Y Return vs Nifty])</f>
        <v>2.8475606054692024</v>
      </c>
      <c r="I24">
        <v>-15.7452338715579</v>
      </c>
      <c r="J24">
        <f>(Table2[[#This Row],[1M Return vs Nifty]]-AVERAGE(Table2[1M Return vs Nifty]))/_xlfn.STDEV.P(Table2[1M Return vs Nifty])</f>
        <v>-1.3023694255119285</v>
      </c>
      <c r="K24">
        <v>33.621722187690601</v>
      </c>
      <c r="L24">
        <f>(Table2[[#This Row],[6M Return vs Nifty]]-AVERAGE(Table2[6M Return vs Nifty]))/_xlfn.STDEV.P(Table2[6M Return vs Nifty])</f>
        <v>0.854824472677706</v>
      </c>
      <c r="M24">
        <v>-5.7409140200458504</v>
      </c>
      <c r="N24">
        <f>(Table2[[#This Row],[1W Return vs Nifty]]-AVERAGE(Table2[1W Return vs Nifty]))/_xlfn.STDEV.P(Table2[1W Return vs Nifty])</f>
        <v>-0.80021659869111605</v>
      </c>
      <c r="O24">
        <v>1750.6</v>
      </c>
      <c r="P24">
        <v>1910.25625993315</v>
      </c>
      <c r="Q24">
        <v>1595.58980970569</v>
      </c>
      <c r="R24">
        <v>29.739674440591699</v>
      </c>
      <c r="S24" s="1">
        <f>(Table2[[#This Row],[Close Price]]-Table2[[#This Row],[20D EMA]])/Table2[[#This Row],[20D EMA]]</f>
        <v>-6.1436079058608456E-2</v>
      </c>
      <c r="T24" s="1">
        <f>(Table2[[#This Row],[Close Price]]-Table2[[#This Row],[50D EMA]])/Table2[[#This Row],[50D EMA]]</f>
        <v>-0.13987979808661954</v>
      </c>
      <c r="U24" s="1">
        <f>(Table2[[#This Row],[Close Price]]-Table2[[#This Row],[200D EMA]])/Table2[[#This Row],[200D EMA]]</f>
        <v>2.9744606041990286E-2</v>
      </c>
      <c r="V24">
        <v>0.257559955004595</v>
      </c>
      <c r="W24">
        <v>1505</v>
      </c>
      <c r="X24">
        <v>1647.45</v>
      </c>
      <c r="Y24">
        <v>1505</v>
      </c>
      <c r="Z24">
        <v>1647.45</v>
      </c>
      <c r="AA24">
        <v>1505</v>
      </c>
      <c r="AB24">
        <v>1735.5</v>
      </c>
      <c r="AC24" s="1">
        <f>(Table2[[#This Row],[Close Price]]/Table2[[#This Row],[Day Low]])-1</f>
        <v>9.1727574750830598E-2</v>
      </c>
      <c r="AD24" s="1">
        <f>(Table2[[#This Row],[Day High]]/Table2[[#This Row],[Close Price]])-1</f>
        <v>2.6779465019324267E-3</v>
      </c>
      <c r="AE24" s="1">
        <f>(Table2[[#This Row],[Close Price]]/Table2[[#This Row],[Current Week Low]])-1</f>
        <v>9.1727574750830598E-2</v>
      </c>
      <c r="AF24" s="1">
        <f>(Table2[[#This Row],[Current Week High]]/Table2[[#This Row],[Close Price]])-1</f>
        <v>2.6779465019324267E-3</v>
      </c>
      <c r="AG24" s="1">
        <f>(Table2[[#This Row],[Close Price]]/Table2[[#This Row],[Current Month Low]])-1</f>
        <v>9.1727574750830598E-2</v>
      </c>
      <c r="AH24" s="1">
        <f>(Table2[[#This Row],[Current Month High]]/Table2[[#This Row],[Close Price]])-1</f>
        <v>5.6267307750829332E-2</v>
      </c>
      <c r="AI24">
        <v>81.336538754146204</v>
      </c>
      <c r="AJ24">
        <v>277.19237832874097</v>
      </c>
      <c r="AK24" t="str">
        <f>IF(AND(Table2[[#This Row],[20D EMA]]&gt;Table2[[#This Row],[50D EMA]],Table2[[#This Row],[50D EMA]]&gt;Table2[[#This Row],[200D EMA]]),"Uptrend","Downtrend/NoTrend")</f>
        <v>Downtrend/NoTrend</v>
      </c>
      <c r="AL24">
        <v>-0.36</v>
      </c>
      <c r="AM24" t="s">
        <v>3174</v>
      </c>
      <c r="AN24">
        <v>-2.1</v>
      </c>
      <c r="AO24" t="s">
        <v>3174</v>
      </c>
      <c r="AP24">
        <v>0.202939095429958</v>
      </c>
      <c r="AQ24">
        <f>(Table2[[#This Row],[Sharpe Ratio]]-AVERAGE(Table2[Sharpe Ratio]))/_xlfn.STDEV.P(Table2[Sharpe Ratio])</f>
        <v>1.650365144434065</v>
      </c>
      <c r="AR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">
        <f>_xlfn.RANK.AVG(Table2[[#This Row],[1Y Return vs Nifty Z-Score]],Table2[1Y Return vs Nifty Z-Score])</f>
        <v>14</v>
      </c>
      <c r="AT24">
        <f>_xlfn.RANK.AVG(Table2[[#This Row],[6M Return vs Nifty Z-Score]],Table2[6M Return vs Nifty Z-Score])</f>
        <v>111</v>
      </c>
      <c r="AU24">
        <f>_xlfn.RANK.AVG(Table2[[#This Row],[Sharpe Ratio Z-Score]],Table2[Sharpe Ratio Z-Score])</f>
        <v>32</v>
      </c>
      <c r="AV24">
        <f>(Table2[[#This Row],[Rank 1Y]]+Table2[[#This Row],[Rank 6M]]+Table2[[#This Row],[Rank Sharpe]])/3</f>
        <v>52.333333333333336</v>
      </c>
    </row>
    <row r="25" spans="1:48" x14ac:dyDescent="0.3">
      <c r="A25" t="s">
        <v>1406</v>
      </c>
      <c r="B25" t="s">
        <v>1407</v>
      </c>
      <c r="C25" t="s">
        <v>3142</v>
      </c>
      <c r="D25" t="s">
        <v>135</v>
      </c>
      <c r="E25">
        <v>7852.5134743500003</v>
      </c>
      <c r="F25">
        <v>261.35000000000002</v>
      </c>
      <c r="G25">
        <v>165.722558402803</v>
      </c>
      <c r="H25">
        <f>(Table2[[#This Row],[1Y Return vs Nifty]]-AVERAGE(Table2[1Y Return vs Nifty]))/_xlfn.STDEV.P(Table2[1Y Return vs Nifty])</f>
        <v>2.4165108728213425</v>
      </c>
      <c r="I25">
        <v>7.1100544888455</v>
      </c>
      <c r="J25">
        <f>(Table2[[#This Row],[1M Return vs Nifty]]-AVERAGE(Table2[1M Return vs Nifty]))/_xlfn.STDEV.P(Table2[1M Return vs Nifty])</f>
        <v>1.27561663525477</v>
      </c>
      <c r="K25">
        <v>51.673360873456403</v>
      </c>
      <c r="L25">
        <f>(Table2[[#This Row],[6M Return vs Nifty]]-AVERAGE(Table2[6M Return vs Nifty]))/_xlfn.STDEV.P(Table2[6M Return vs Nifty])</f>
        <v>1.4569475843671262</v>
      </c>
      <c r="M25">
        <v>4.2391165160108901</v>
      </c>
      <c r="N25">
        <f>(Table2[[#This Row],[1W Return vs Nifty]]-AVERAGE(Table2[1W Return vs Nifty]))/_xlfn.STDEV.P(Table2[1W Return vs Nifty])</f>
        <v>1.6622523863843512</v>
      </c>
      <c r="O25">
        <v>248.02</v>
      </c>
      <c r="P25">
        <v>233.01899329256199</v>
      </c>
      <c r="Q25">
        <v>184.06447868059701</v>
      </c>
      <c r="R25">
        <v>72.970351040512597</v>
      </c>
      <c r="S25" s="1">
        <f>(Table2[[#This Row],[Close Price]]-Table2[[#This Row],[20D EMA]])/Table2[[#This Row],[20D EMA]]</f>
        <v>5.3745665672123265E-2</v>
      </c>
      <c r="T25" s="1">
        <f>(Table2[[#This Row],[Close Price]]-Table2[[#This Row],[50D EMA]])/Table2[[#This Row],[50D EMA]]</f>
        <v>0.12158239252140124</v>
      </c>
      <c r="U25" s="1">
        <f>(Table2[[#This Row],[Close Price]]-Table2[[#This Row],[200D EMA]])/Table2[[#This Row],[200D EMA]]</f>
        <v>0.41988286861972351</v>
      </c>
      <c r="V25">
        <v>0.866769996086309</v>
      </c>
      <c r="W25">
        <v>240.2</v>
      </c>
      <c r="X25">
        <v>263</v>
      </c>
      <c r="Y25">
        <v>240.2</v>
      </c>
      <c r="Z25">
        <v>269.95</v>
      </c>
      <c r="AA25">
        <v>240.2</v>
      </c>
      <c r="AB25">
        <v>269.95</v>
      </c>
      <c r="AC25" s="1">
        <f>(Table2[[#This Row],[Close Price]]/Table2[[#This Row],[Day Low]])-1</f>
        <v>8.8051623646961064E-2</v>
      </c>
      <c r="AD25" s="1">
        <f>(Table2[[#This Row],[Day High]]/Table2[[#This Row],[Close Price]])-1</f>
        <v>6.3133728716280313E-3</v>
      </c>
      <c r="AE25" s="1">
        <f>(Table2[[#This Row],[Close Price]]/Table2[[#This Row],[Current Week Low]])-1</f>
        <v>8.8051623646961064E-2</v>
      </c>
      <c r="AF25" s="1">
        <f>(Table2[[#This Row],[Current Week High]]/Table2[[#This Row],[Close Price]])-1</f>
        <v>3.2906064664243173E-2</v>
      </c>
      <c r="AG25" s="1">
        <f>(Table2[[#This Row],[Close Price]]/Table2[[#This Row],[Current Month Low]])-1</f>
        <v>8.8051623646961064E-2</v>
      </c>
      <c r="AH25" s="1">
        <f>(Table2[[#This Row],[Current Month High]]/Table2[[#This Row],[Close Price]])-1</f>
        <v>3.2906064664243173E-2</v>
      </c>
      <c r="AI25">
        <v>3.2906064664243102</v>
      </c>
      <c r="AJ25">
        <v>210.57635175282201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0.46</v>
      </c>
      <c r="AM25" t="s">
        <v>3175</v>
      </c>
      <c r="AN25">
        <v>13.99</v>
      </c>
      <c r="AO25" t="s">
        <v>3175</v>
      </c>
      <c r="AP25">
        <v>0.16965108255984601</v>
      </c>
      <c r="AQ25">
        <f>(Table2[[#This Row],[Sharpe Ratio]]-AVERAGE(Table2[Sharpe Ratio]))/_xlfn.STDEV.P(Table2[Sharpe Ratio])</f>
        <v>1.2618889080544686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8.0732163868820574</v>
      </c>
      <c r="AS25">
        <f>_xlfn.RANK.AVG(Table2[[#This Row],[1Y Return vs Nifty Z-Score]],Table2[1Y Return vs Nifty Z-Score])</f>
        <v>25</v>
      </c>
      <c r="AT25">
        <f>_xlfn.RANK.AVG(Table2[[#This Row],[6M Return vs Nifty Z-Score]],Table2[6M Return vs Nifty Z-Score])</f>
        <v>59</v>
      </c>
      <c r="AU25">
        <f>_xlfn.RANK.AVG(Table2[[#This Row],[Sharpe Ratio Z-Score]],Table2[Sharpe Ratio Z-Score])</f>
        <v>78</v>
      </c>
      <c r="AV25">
        <f>(Table2[[#This Row],[Rank 1Y]]+Table2[[#This Row],[Rank 6M]]+Table2[[#This Row],[Rank Sharpe]])/3</f>
        <v>54</v>
      </c>
    </row>
    <row r="26" spans="1:48" x14ac:dyDescent="0.3">
      <c r="A26" t="s">
        <v>1050</v>
      </c>
      <c r="B26" t="s">
        <v>1051</v>
      </c>
      <c r="C26" t="s">
        <v>3133</v>
      </c>
      <c r="D26" t="s">
        <v>51</v>
      </c>
      <c r="E26">
        <v>13132.68535908</v>
      </c>
      <c r="F26">
        <v>282.35000000000002</v>
      </c>
      <c r="G26">
        <v>130.68866133634799</v>
      </c>
      <c r="H26">
        <f>(Table2[[#This Row],[1Y Return vs Nifty]]-AVERAGE(Table2[1Y Return vs Nifty]))/_xlfn.STDEV.P(Table2[1Y Return vs Nifty])</f>
        <v>1.8131003336334772</v>
      </c>
      <c r="I26">
        <v>3.4624367702263998</v>
      </c>
      <c r="J26">
        <f>(Table2[[#This Row],[1M Return vs Nifty]]-AVERAGE(Table2[1M Return vs Nifty]))/_xlfn.STDEV.P(Table2[1M Return vs Nifty])</f>
        <v>0.86417979467230033</v>
      </c>
      <c r="K26">
        <v>63.882429316699401</v>
      </c>
      <c r="L26">
        <f>(Table2[[#This Row],[6M Return vs Nifty]]-AVERAGE(Table2[6M Return vs Nifty]))/_xlfn.STDEV.P(Table2[6M Return vs Nifty])</f>
        <v>1.8641883013925187</v>
      </c>
      <c r="M26">
        <v>-5.21117220959324</v>
      </c>
      <c r="N26">
        <f>(Table2[[#This Row],[1W Return vs Nifty]]-AVERAGE(Table2[1W Return vs Nifty]))/_xlfn.STDEV.P(Table2[1W Return vs Nifty])</f>
        <v>-0.66950830339839473</v>
      </c>
      <c r="O26">
        <v>285.02</v>
      </c>
      <c r="P26">
        <v>256.37058445245401</v>
      </c>
      <c r="Q26">
        <v>192.39023349746401</v>
      </c>
      <c r="R26">
        <v>46.413879801455799</v>
      </c>
      <c r="S26" s="1">
        <f>(Table2[[#This Row],[Close Price]]-Table2[[#This Row],[20D EMA]])/Table2[[#This Row],[20D EMA]]</f>
        <v>-9.3677636657075267E-3</v>
      </c>
      <c r="T26" s="1">
        <f>(Table2[[#This Row],[Close Price]]-Table2[[#This Row],[50D EMA]])/Table2[[#This Row],[50D EMA]]</f>
        <v>0.10133539931280261</v>
      </c>
      <c r="U26" s="1">
        <f>(Table2[[#This Row],[Close Price]]-Table2[[#This Row],[200D EMA]])/Table2[[#This Row],[200D EMA]]</f>
        <v>0.46759008951315512</v>
      </c>
      <c r="V26">
        <v>0.74190950689346802</v>
      </c>
      <c r="W26">
        <v>268</v>
      </c>
      <c r="X26">
        <v>284</v>
      </c>
      <c r="Y26">
        <v>268</v>
      </c>
      <c r="Z26">
        <v>292.7</v>
      </c>
      <c r="AA26">
        <v>268</v>
      </c>
      <c r="AB26">
        <v>305.7</v>
      </c>
      <c r="AC26" s="1">
        <f>(Table2[[#This Row],[Close Price]]/Table2[[#This Row],[Day Low]])-1</f>
        <v>5.3544776119403004E-2</v>
      </c>
      <c r="AD26" s="1">
        <f>(Table2[[#This Row],[Day High]]/Table2[[#This Row],[Close Price]])-1</f>
        <v>5.8438108730298755E-3</v>
      </c>
      <c r="AE26" s="1">
        <f>(Table2[[#This Row],[Close Price]]/Table2[[#This Row],[Current Week Low]])-1</f>
        <v>5.3544776119403004E-2</v>
      </c>
      <c r="AF26" s="1">
        <f>(Table2[[#This Row],[Current Week High]]/Table2[[#This Row],[Close Price]])-1</f>
        <v>3.6656631839914855E-2</v>
      </c>
      <c r="AG26" s="1">
        <f>(Table2[[#This Row],[Close Price]]/Table2[[#This Row],[Current Month Low]])-1</f>
        <v>5.3544776119403004E-2</v>
      </c>
      <c r="AH26" s="1">
        <f>(Table2[[#This Row],[Current Month High]]/Table2[[#This Row],[Close Price]])-1</f>
        <v>8.2698778112271887E-2</v>
      </c>
      <c r="AI26">
        <v>16.451213033469099</v>
      </c>
      <c r="AJ26">
        <v>189.738327347357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0.33</v>
      </c>
      <c r="AM26" t="s">
        <v>3175</v>
      </c>
      <c r="AN26">
        <v>2.88</v>
      </c>
      <c r="AO26" t="s">
        <v>3175</v>
      </c>
      <c r="AP26">
        <v>0.16582894700100101</v>
      </c>
      <c r="AQ26">
        <f>(Table2[[#This Row],[Sharpe Ratio]]-AVERAGE(Table2[Sharpe Ratio]))/_xlfn.STDEV.P(Table2[Sharpe Ratio])</f>
        <v>1.2172839974932295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5.0892441237931312</v>
      </c>
      <c r="AS26">
        <f>_xlfn.RANK.AVG(Table2[[#This Row],[1Y Return vs Nifty Z-Score]],Table2[1Y Return vs Nifty Z-Score])</f>
        <v>46</v>
      </c>
      <c r="AT26">
        <f>_xlfn.RANK.AVG(Table2[[#This Row],[6M Return vs Nifty Z-Score]],Table2[6M Return vs Nifty Z-Score])</f>
        <v>37</v>
      </c>
      <c r="AU26">
        <f>_xlfn.RANK.AVG(Table2[[#This Row],[Sharpe Ratio Z-Score]],Table2[Sharpe Ratio Z-Score])</f>
        <v>81</v>
      </c>
      <c r="AV26">
        <f>(Table2[[#This Row],[Rank 1Y]]+Table2[[#This Row],[Rank 6M]]+Table2[[#This Row],[Rank Sharpe]])/3</f>
        <v>54.666666666666664</v>
      </c>
    </row>
    <row r="27" spans="1:48" x14ac:dyDescent="0.3">
      <c r="A27" t="s">
        <v>320</v>
      </c>
      <c r="B27" t="s">
        <v>321</v>
      </c>
      <c r="C27" t="s">
        <v>3141</v>
      </c>
      <c r="D27" t="s">
        <v>322</v>
      </c>
      <c r="E27">
        <v>82195.734150000004</v>
      </c>
      <c r="F27">
        <v>4080.85</v>
      </c>
      <c r="G27">
        <v>69.553265374829095</v>
      </c>
      <c r="H27">
        <f>(Table2[[#This Row],[1Y Return vs Nifty]]-AVERAGE(Table2[1Y Return vs Nifty]))/_xlfn.STDEV.P(Table2[1Y Return vs Nifty])</f>
        <v>0.76012748934417573</v>
      </c>
      <c r="I27">
        <v>-13.089048811156101</v>
      </c>
      <c r="J27">
        <f>(Table2[[#This Row],[1M Return vs Nifty]]-AVERAGE(Table2[1M Return vs Nifty]))/_xlfn.STDEV.P(Table2[1M Return vs Nifty])</f>
        <v>-1.0027622644666094</v>
      </c>
      <c r="K27">
        <v>70.783727323509893</v>
      </c>
      <c r="L27">
        <f>(Table2[[#This Row],[6M Return vs Nifty]]-AVERAGE(Table2[6M Return vs Nifty]))/_xlfn.STDEV.P(Table2[6M Return vs Nifty])</f>
        <v>2.0943851883839137</v>
      </c>
      <c r="M27">
        <v>-4.6332223444767804</v>
      </c>
      <c r="N27">
        <f>(Table2[[#This Row],[1W Return vs Nifty]]-AVERAGE(Table2[1W Return vs Nifty]))/_xlfn.STDEV.P(Table2[1W Return vs Nifty])</f>
        <v>-0.52690517080916788</v>
      </c>
      <c r="O27">
        <v>4210.67</v>
      </c>
      <c r="P27">
        <v>4324.4948175268501</v>
      </c>
      <c r="Q27">
        <v>3476.2220781742399</v>
      </c>
      <c r="R27">
        <v>33.286212624277098</v>
      </c>
      <c r="S27" s="1">
        <f>(Table2[[#This Row],[Close Price]]-Table2[[#This Row],[20D EMA]])/Table2[[#This Row],[20D EMA]]</f>
        <v>-3.08311978853722E-2</v>
      </c>
      <c r="T27" s="1">
        <f>(Table2[[#This Row],[Close Price]]-Table2[[#This Row],[50D EMA]])/Table2[[#This Row],[50D EMA]]</f>
        <v>-5.6340642735742484E-2</v>
      </c>
      <c r="U27" s="1">
        <f>(Table2[[#This Row],[Close Price]]-Table2[[#This Row],[200D EMA]])/Table2[[#This Row],[200D EMA]]</f>
        <v>0.17393247848633395</v>
      </c>
      <c r="V27">
        <v>0.43956925569613797</v>
      </c>
      <c r="W27">
        <v>3852.55</v>
      </c>
      <c r="X27">
        <v>4099</v>
      </c>
      <c r="Y27">
        <v>3852.55</v>
      </c>
      <c r="Z27">
        <v>4106.8500000000004</v>
      </c>
      <c r="AA27">
        <v>3852.55</v>
      </c>
      <c r="AB27">
        <v>4246.8</v>
      </c>
      <c r="AC27" s="1">
        <f>(Table2[[#This Row],[Close Price]]/Table2[[#This Row],[Day Low]])-1</f>
        <v>5.9259451532102103E-2</v>
      </c>
      <c r="AD27" s="1">
        <f>(Table2[[#This Row],[Day High]]/Table2[[#This Row],[Close Price]])-1</f>
        <v>4.4476028278421786E-3</v>
      </c>
      <c r="AE27" s="1">
        <f>(Table2[[#This Row],[Close Price]]/Table2[[#This Row],[Current Week Low]])-1</f>
        <v>5.9259451532102103E-2</v>
      </c>
      <c r="AF27" s="1">
        <f>(Table2[[#This Row],[Current Week High]]/Table2[[#This Row],[Close Price]])-1</f>
        <v>6.3712216817575218E-3</v>
      </c>
      <c r="AG27" s="1">
        <f>(Table2[[#This Row],[Close Price]]/Table2[[#This Row],[Current Month Low]])-1</f>
        <v>5.9259451532102103E-2</v>
      </c>
      <c r="AH27" s="1">
        <f>(Table2[[#This Row],[Current Month High]]/Table2[[#This Row],[Close Price]])-1</f>
        <v>4.066554761875607E-2</v>
      </c>
      <c r="AI27">
        <v>43.5975348273031</v>
      </c>
      <c r="AJ27">
        <v>134.26234213547599</v>
      </c>
      <c r="AK27" t="str">
        <f>IF(AND(Table2[[#This Row],[20D EMA]]&gt;Table2[[#This Row],[50D EMA]],Table2[[#This Row],[50D EMA]]&gt;Table2[[#This Row],[200D EMA]]),"Uptrend","Downtrend/NoTrend")</f>
        <v>Downtrend/NoTrend</v>
      </c>
      <c r="AL27">
        <v>-0.21</v>
      </c>
      <c r="AM27" t="s">
        <v>3174</v>
      </c>
      <c r="AN27">
        <v>0.52</v>
      </c>
      <c r="AO27" t="s">
        <v>3175</v>
      </c>
      <c r="AP27">
        <v>0.249717289129153</v>
      </c>
      <c r="AQ27">
        <f>(Table2[[#This Row],[Sharpe Ratio]]-AVERAGE(Table2[Sharpe Ratio]))/_xlfn.STDEV.P(Table2[Sharpe Ratio])</f>
        <v>2.1962738685085843</v>
      </c>
      <c r="AR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">
        <f>_xlfn.RANK.AVG(Table2[[#This Row],[1Y Return vs Nifty Z-Score]],Table2[1Y Return vs Nifty Z-Score])</f>
        <v>126</v>
      </c>
      <c r="AT27">
        <f>_xlfn.RANK.AVG(Table2[[#This Row],[6M Return vs Nifty Z-Score]],Table2[6M Return vs Nifty Z-Score])</f>
        <v>31</v>
      </c>
      <c r="AU27">
        <f>_xlfn.RANK.AVG(Table2[[#This Row],[Sharpe Ratio Z-Score]],Table2[Sharpe Ratio Z-Score])</f>
        <v>9</v>
      </c>
      <c r="AV27">
        <f>(Table2[[#This Row],[Rank 1Y]]+Table2[[#This Row],[Rank 6M]]+Table2[[#This Row],[Rank Sharpe]])/3</f>
        <v>55.333333333333336</v>
      </c>
    </row>
    <row r="28" spans="1:48" x14ac:dyDescent="0.3">
      <c r="A28" t="s">
        <v>1296</v>
      </c>
      <c r="B28" t="s">
        <v>1297</v>
      </c>
      <c r="C28" t="s">
        <v>3141</v>
      </c>
      <c r="D28" t="s">
        <v>276</v>
      </c>
      <c r="E28">
        <v>8809.7238047999999</v>
      </c>
      <c r="F28">
        <v>3697.85</v>
      </c>
      <c r="G28">
        <v>118.278605886797</v>
      </c>
      <c r="H28">
        <f>(Table2[[#This Row],[1Y Return vs Nifty]]-AVERAGE(Table2[1Y Return vs Nifty]))/_xlfn.STDEV.P(Table2[1Y Return vs Nifty])</f>
        <v>1.5993542512047834</v>
      </c>
      <c r="I28">
        <v>2.6648530916263602</v>
      </c>
      <c r="J28">
        <f>(Table2[[#This Row],[1M Return vs Nifty]]-AVERAGE(Table2[1M Return vs Nifty]))/_xlfn.STDEV.P(Table2[1M Return vs Nifty])</f>
        <v>0.77421551273883726</v>
      </c>
      <c r="K28">
        <v>97.676798945701506</v>
      </c>
      <c r="L28">
        <f>(Table2[[#This Row],[6M Return vs Nifty]]-AVERAGE(Table2[6M Return vs Nifty]))/_xlfn.STDEV.P(Table2[6M Return vs Nifty])</f>
        <v>2.9914195380027673</v>
      </c>
      <c r="M28">
        <v>-6.6731100427560897</v>
      </c>
      <c r="N28">
        <f>(Table2[[#This Row],[1W Return vs Nifty]]-AVERAGE(Table2[1W Return vs Nifty]))/_xlfn.STDEV.P(Table2[1W Return vs Nifty])</f>
        <v>-1.0302262951185237</v>
      </c>
      <c r="O28">
        <v>3497.19</v>
      </c>
      <c r="P28">
        <v>3192.5401897367901</v>
      </c>
      <c r="Q28">
        <v>2332.9784976314099</v>
      </c>
      <c r="R28">
        <v>68.834586388736497</v>
      </c>
      <c r="S28" s="1">
        <f>(Table2[[#This Row],[Close Price]]-Table2[[#This Row],[20D EMA]])/Table2[[#This Row],[20D EMA]]</f>
        <v>5.737749450272929E-2</v>
      </c>
      <c r="T28" s="1">
        <f>(Table2[[#This Row],[Close Price]]-Table2[[#This Row],[50D EMA]])/Table2[[#This Row],[50D EMA]]</f>
        <v>0.15827829259210366</v>
      </c>
      <c r="U28" s="1">
        <f>(Table2[[#This Row],[Close Price]]-Table2[[#This Row],[200D EMA]])/Table2[[#This Row],[200D EMA]]</f>
        <v>0.58503389712091025</v>
      </c>
      <c r="V28">
        <v>1.17734339719283</v>
      </c>
      <c r="W28">
        <v>3470</v>
      </c>
      <c r="X28">
        <v>3779.9</v>
      </c>
      <c r="Y28">
        <v>3393.8</v>
      </c>
      <c r="Z28">
        <v>3804</v>
      </c>
      <c r="AA28">
        <v>3393.8</v>
      </c>
      <c r="AB28">
        <v>3988.8</v>
      </c>
      <c r="AC28" s="1">
        <f>(Table2[[#This Row],[Close Price]]/Table2[[#This Row],[Day Low]])-1</f>
        <v>6.5662824207492809E-2</v>
      </c>
      <c r="AD28" s="1">
        <f>(Table2[[#This Row],[Day High]]/Table2[[#This Row],[Close Price]])-1</f>
        <v>2.2188569033357197E-2</v>
      </c>
      <c r="AE28" s="1">
        <f>(Table2[[#This Row],[Close Price]]/Table2[[#This Row],[Current Week Low]])-1</f>
        <v>8.9589840297012113E-2</v>
      </c>
      <c r="AF28" s="1">
        <f>(Table2[[#This Row],[Current Week High]]/Table2[[#This Row],[Close Price]])-1</f>
        <v>2.8705869626945324E-2</v>
      </c>
      <c r="AG28" s="1">
        <f>(Table2[[#This Row],[Close Price]]/Table2[[#This Row],[Current Month Low]])-1</f>
        <v>8.9589840297012113E-2</v>
      </c>
      <c r="AH28" s="1">
        <f>(Table2[[#This Row],[Current Month High]]/Table2[[#This Row],[Close Price]])-1</f>
        <v>7.8680855091472157E-2</v>
      </c>
      <c r="AI28">
        <v>8.0343983666184293</v>
      </c>
      <c r="AJ28">
        <v>191.16929133858201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0.5</v>
      </c>
      <c r="AM28" t="s">
        <v>3175</v>
      </c>
      <c r="AN28">
        <v>17.39</v>
      </c>
      <c r="AO28" t="s">
        <v>3175</v>
      </c>
      <c r="AP28">
        <v>0.14709442149365801</v>
      </c>
      <c r="AQ28">
        <f>(Table2[[#This Row],[Sharpe Ratio]]-AVERAGE(Table2[Sharpe Ratio]))/_xlfn.STDEV.P(Table2[Sharpe Ratio])</f>
        <v>0.9986491998004926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5.3334122066283562</v>
      </c>
      <c r="AS28">
        <f>_xlfn.RANK.AVG(Table2[[#This Row],[1Y Return vs Nifty Z-Score]],Table2[1Y Return vs Nifty Z-Score])</f>
        <v>54</v>
      </c>
      <c r="AT28">
        <f>_xlfn.RANK.AVG(Table2[[#This Row],[6M Return vs Nifty Z-Score]],Table2[6M Return vs Nifty Z-Score])</f>
        <v>10</v>
      </c>
      <c r="AU28">
        <f>_xlfn.RANK.AVG(Table2[[#This Row],[Sharpe Ratio Z-Score]],Table2[Sharpe Ratio Z-Score])</f>
        <v>109</v>
      </c>
      <c r="AV28">
        <f>(Table2[[#This Row],[Rank 1Y]]+Table2[[#This Row],[Rank 6M]]+Table2[[#This Row],[Rank Sharpe]])/3</f>
        <v>57.666666666666664</v>
      </c>
    </row>
    <row r="29" spans="1:48" x14ac:dyDescent="0.3">
      <c r="A29" t="s">
        <v>799</v>
      </c>
      <c r="B29" t="s">
        <v>800</v>
      </c>
      <c r="C29" t="s">
        <v>3143</v>
      </c>
      <c r="D29" t="s">
        <v>276</v>
      </c>
      <c r="E29">
        <v>20447.1492586799</v>
      </c>
      <c r="F29">
        <v>499.75</v>
      </c>
      <c r="G29">
        <v>124.83771859514199</v>
      </c>
      <c r="H29">
        <f>(Table2[[#This Row],[1Y Return vs Nifty]]-AVERAGE(Table2[1Y Return vs Nifty]))/_xlfn.STDEV.P(Table2[1Y Return vs Nifty])</f>
        <v>1.7123259177147607</v>
      </c>
      <c r="I29">
        <v>5.4134147659713596</v>
      </c>
      <c r="J29">
        <f>(Table2[[#This Row],[1M Return vs Nifty]]-AVERAGE(Table2[1M Return vs Nifty]))/_xlfn.STDEV.P(Table2[1M Return vs Nifty])</f>
        <v>1.0842423901898781</v>
      </c>
      <c r="K29">
        <v>71.571819677977601</v>
      </c>
      <c r="L29">
        <f>(Table2[[#This Row],[6M Return vs Nifty]]-AVERAGE(Table2[6M Return vs Nifty]))/_xlfn.STDEV.P(Table2[6M Return vs Nifty])</f>
        <v>2.1206724761493683</v>
      </c>
      <c r="M29">
        <v>-9.9028167757902708</v>
      </c>
      <c r="N29">
        <f>(Table2[[#This Row],[1W Return vs Nifty]]-AVERAGE(Table2[1W Return vs Nifty]))/_xlfn.STDEV.P(Table2[1W Return vs Nifty])</f>
        <v>-1.8271229210609583</v>
      </c>
      <c r="O29">
        <v>520.37</v>
      </c>
      <c r="P29">
        <v>465.77343719908703</v>
      </c>
      <c r="Q29">
        <v>337.28780784306502</v>
      </c>
      <c r="R29">
        <v>52.924979093697203</v>
      </c>
      <c r="S29" s="1">
        <f>(Table2[[#This Row],[Close Price]]-Table2[[#This Row],[20D EMA]])/Table2[[#This Row],[20D EMA]]</f>
        <v>-3.9625650979111027E-2</v>
      </c>
      <c r="T29" s="1">
        <f>(Table2[[#This Row],[Close Price]]-Table2[[#This Row],[50D EMA]])/Table2[[#This Row],[50D EMA]]</f>
        <v>7.2946544580193104E-2</v>
      </c>
      <c r="U29" s="1">
        <f>(Table2[[#This Row],[Close Price]]-Table2[[#This Row],[200D EMA]])/Table2[[#This Row],[200D EMA]]</f>
        <v>0.48167229404427864</v>
      </c>
      <c r="V29">
        <v>0.48273122403059798</v>
      </c>
      <c r="W29">
        <v>483.3</v>
      </c>
      <c r="X29">
        <v>514</v>
      </c>
      <c r="Y29">
        <v>483.3</v>
      </c>
      <c r="Z29">
        <v>553.95000000000005</v>
      </c>
      <c r="AA29">
        <v>483.3</v>
      </c>
      <c r="AB29">
        <v>577.54999999999995</v>
      </c>
      <c r="AC29" s="1">
        <f>(Table2[[#This Row],[Close Price]]/Table2[[#This Row],[Day Low]])-1</f>
        <v>3.40368301262155E-2</v>
      </c>
      <c r="AD29" s="1">
        <f>(Table2[[#This Row],[Day High]]/Table2[[#This Row],[Close Price]])-1</f>
        <v>2.8514257128564369E-2</v>
      </c>
      <c r="AE29" s="1">
        <f>(Table2[[#This Row],[Close Price]]/Table2[[#This Row],[Current Week Low]])-1</f>
        <v>3.40368301262155E-2</v>
      </c>
      <c r="AF29" s="1">
        <f>(Table2[[#This Row],[Current Week High]]/Table2[[#This Row],[Close Price]])-1</f>
        <v>0.1084542271135569</v>
      </c>
      <c r="AG29" s="1">
        <f>(Table2[[#This Row],[Close Price]]/Table2[[#This Row],[Current Month Low]])-1</f>
        <v>3.40368301262155E-2</v>
      </c>
      <c r="AH29" s="1">
        <f>(Table2[[#This Row],[Current Month High]]/Table2[[#This Row],[Close Price]])-1</f>
        <v>0.15567783891945974</v>
      </c>
      <c r="AI29">
        <v>16.938469234617301</v>
      </c>
      <c r="AJ29">
        <v>174.587912087912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0.76</v>
      </c>
      <c r="AM29" t="s">
        <v>3175</v>
      </c>
      <c r="AN29">
        <v>-2.62</v>
      </c>
      <c r="AO29" t="s">
        <v>3174</v>
      </c>
      <c r="AP29">
        <v>0.155914065825872</v>
      </c>
      <c r="AQ29">
        <f>(Table2[[#This Row],[Sharpe Ratio]]-AVERAGE(Table2[Sharpe Ratio]))/_xlfn.STDEV.P(Table2[Sharpe Ratio])</f>
        <v>1.1015758073379884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4.1916936703310377</v>
      </c>
      <c r="AS29">
        <f>_xlfn.RANK.AVG(Table2[[#This Row],[1Y Return vs Nifty Z-Score]],Table2[1Y Return vs Nifty Z-Score])</f>
        <v>48</v>
      </c>
      <c r="AT29">
        <f>_xlfn.RANK.AVG(Table2[[#This Row],[6M Return vs Nifty Z-Score]],Table2[6M Return vs Nifty Z-Score])</f>
        <v>30</v>
      </c>
      <c r="AU29">
        <f>_xlfn.RANK.AVG(Table2[[#This Row],[Sharpe Ratio Z-Score]],Table2[Sharpe Ratio Z-Score])</f>
        <v>98</v>
      </c>
      <c r="AV29">
        <f>(Table2[[#This Row],[Rank 1Y]]+Table2[[#This Row],[Rank 6M]]+Table2[[#This Row],[Rank Sharpe]])/3</f>
        <v>58.666666666666664</v>
      </c>
    </row>
    <row r="30" spans="1:48" x14ac:dyDescent="0.3">
      <c r="A30" t="s">
        <v>842</v>
      </c>
      <c r="B30" t="s">
        <v>843</v>
      </c>
      <c r="C30" t="s">
        <v>3141</v>
      </c>
      <c r="D30" t="s">
        <v>322</v>
      </c>
      <c r="E30">
        <v>19011.62268</v>
      </c>
      <c r="F30">
        <v>1664.1</v>
      </c>
      <c r="G30">
        <v>84.514203727527203</v>
      </c>
      <c r="H30">
        <f>(Table2[[#This Row],[1Y Return vs Nifty]]-AVERAGE(Table2[1Y Return vs Nifty]))/_xlfn.STDEV.P(Table2[1Y Return vs Nifty])</f>
        <v>1.0178090102161972</v>
      </c>
      <c r="I30">
        <v>-16.888846303560701</v>
      </c>
      <c r="J30">
        <f>(Table2[[#This Row],[1M Return vs Nifty]]-AVERAGE(Table2[1M Return vs Nifty]))/_xlfn.STDEV.P(Table2[1M Return vs Nifty])</f>
        <v>-1.4313643811708774</v>
      </c>
      <c r="K30">
        <v>71.574583658075497</v>
      </c>
      <c r="L30">
        <f>(Table2[[#This Row],[6M Return vs Nifty]]-AVERAGE(Table2[6M Return vs Nifty]))/_xlfn.STDEV.P(Table2[6M Return vs Nifty])</f>
        <v>2.1207646703443754</v>
      </c>
      <c r="M30">
        <v>-7.7420066655970299</v>
      </c>
      <c r="N30">
        <f>(Table2[[#This Row],[1W Return vs Nifty]]-AVERAGE(Table2[1W Return vs Nifty]))/_xlfn.STDEV.P(Table2[1W Return vs Nifty])</f>
        <v>-1.2939654462652213</v>
      </c>
      <c r="O30">
        <v>1723.61</v>
      </c>
      <c r="P30">
        <v>1814.6437184746201</v>
      </c>
      <c r="Q30">
        <v>1486.3105790297</v>
      </c>
      <c r="R30">
        <v>33.038783204371398</v>
      </c>
      <c r="S30" s="1">
        <f>(Table2[[#This Row],[Close Price]]-Table2[[#This Row],[20D EMA]])/Table2[[#This Row],[20D EMA]]</f>
        <v>-3.4526371975098773E-2</v>
      </c>
      <c r="T30" s="1">
        <f>(Table2[[#This Row],[Close Price]]-Table2[[#This Row],[50D EMA]])/Table2[[#This Row],[50D EMA]]</f>
        <v>-8.2960482513430467E-2</v>
      </c>
      <c r="U30" s="1">
        <f>(Table2[[#This Row],[Close Price]]-Table2[[#This Row],[200D EMA]])/Table2[[#This Row],[200D EMA]]</f>
        <v>0.1196179476071315</v>
      </c>
      <c r="V30">
        <v>0.560395731502631</v>
      </c>
      <c r="W30">
        <v>1511.2</v>
      </c>
      <c r="X30">
        <v>1684.8</v>
      </c>
      <c r="Y30">
        <v>1501</v>
      </c>
      <c r="Z30">
        <v>1684.8</v>
      </c>
      <c r="AA30">
        <v>1501</v>
      </c>
      <c r="AB30">
        <v>1733.1</v>
      </c>
      <c r="AC30" s="1">
        <f>(Table2[[#This Row],[Close Price]]/Table2[[#This Row],[Day Low]])-1</f>
        <v>0.1011778718898888</v>
      </c>
      <c r="AD30" s="1">
        <f>(Table2[[#This Row],[Day High]]/Table2[[#This Row],[Close Price]])-1</f>
        <v>1.2439156300703136E-2</v>
      </c>
      <c r="AE30" s="1">
        <f>(Table2[[#This Row],[Close Price]]/Table2[[#This Row],[Current Week Low]])-1</f>
        <v>0.10866089273817447</v>
      </c>
      <c r="AF30" s="1">
        <f>(Table2[[#This Row],[Current Week High]]/Table2[[#This Row],[Close Price]])-1</f>
        <v>1.2439156300703136E-2</v>
      </c>
      <c r="AG30" s="1">
        <f>(Table2[[#This Row],[Close Price]]/Table2[[#This Row],[Current Month Low]])-1</f>
        <v>0.10866089273817447</v>
      </c>
      <c r="AH30" s="1">
        <f>(Table2[[#This Row],[Current Month High]]/Table2[[#This Row],[Close Price]])-1</f>
        <v>4.1463854335676897E-2</v>
      </c>
      <c r="AI30">
        <v>70.290246980349707</v>
      </c>
      <c r="AJ30">
        <v>156.686719111522</v>
      </c>
      <c r="AK30" t="str">
        <f>IF(AND(Table2[[#This Row],[20D EMA]]&gt;Table2[[#This Row],[50D EMA]],Table2[[#This Row],[50D EMA]]&gt;Table2[[#This Row],[200D EMA]]),"Uptrend","Downtrend/NoTrend")</f>
        <v>Downtrend/NoTrend</v>
      </c>
      <c r="AL30">
        <v>-0.32</v>
      </c>
      <c r="AM30" t="s">
        <v>3174</v>
      </c>
      <c r="AN30">
        <v>-2.17</v>
      </c>
      <c r="AO30" t="s">
        <v>3174</v>
      </c>
      <c r="AP30">
        <v>0.18269385878310501</v>
      </c>
      <c r="AQ30">
        <f>(Table2[[#This Row],[Sharpe Ratio]]-AVERAGE(Table2[Sharpe Ratio]))/_xlfn.STDEV.P(Table2[Sharpe Ratio])</f>
        <v>1.4141001151013823</v>
      </c>
      <c r="AR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">
        <f>_xlfn.RANK.AVG(Table2[[#This Row],[1Y Return vs Nifty Z-Score]],Table2[1Y Return vs Nifty Z-Score])</f>
        <v>97</v>
      </c>
      <c r="AT30">
        <f>_xlfn.RANK.AVG(Table2[[#This Row],[6M Return vs Nifty Z-Score]],Table2[6M Return vs Nifty Z-Score])</f>
        <v>29</v>
      </c>
      <c r="AU30">
        <f>_xlfn.RANK.AVG(Table2[[#This Row],[Sharpe Ratio Z-Score]],Table2[Sharpe Ratio Z-Score])</f>
        <v>57</v>
      </c>
      <c r="AV30">
        <f>(Table2[[#This Row],[Rank 1Y]]+Table2[[#This Row],[Rank 6M]]+Table2[[#This Row],[Rank Sharpe]])/3</f>
        <v>61</v>
      </c>
    </row>
    <row r="31" spans="1:48" x14ac:dyDescent="0.3">
      <c r="A31" t="s">
        <v>1258</v>
      </c>
      <c r="B31" t="s">
        <v>1259</v>
      </c>
      <c r="C31" t="s">
        <v>3129</v>
      </c>
      <c r="D31" t="s">
        <v>562</v>
      </c>
      <c r="E31">
        <v>9372.8067900000005</v>
      </c>
      <c r="F31">
        <v>454.35</v>
      </c>
      <c r="G31">
        <v>89.086427717345799</v>
      </c>
      <c r="H31">
        <f>(Table2[[#This Row],[1Y Return vs Nifty]]-AVERAGE(Table2[1Y Return vs Nifty]))/_xlfn.STDEV.P(Table2[1Y Return vs Nifty])</f>
        <v>1.0965592599457885</v>
      </c>
      <c r="I31">
        <v>-0.41439419100728597</v>
      </c>
      <c r="J31">
        <f>(Table2[[#This Row],[1M Return vs Nifty]]-AVERAGE(Table2[1M Return vs Nifty]))/_xlfn.STDEV.P(Table2[1M Return vs Nifty])</f>
        <v>0.42688860759962066</v>
      </c>
      <c r="K31">
        <v>38.955974064545302</v>
      </c>
      <c r="L31">
        <f>(Table2[[#This Row],[6M Return vs Nifty]]-AVERAGE(Table2[6M Return vs Nifty]))/_xlfn.STDEV.P(Table2[6M Return vs Nifty])</f>
        <v>1.0327516068585787</v>
      </c>
      <c r="M31">
        <v>-0.99547558508589995</v>
      </c>
      <c r="N31">
        <f>(Table2[[#This Row],[1W Return vs Nifty]]-AVERAGE(Table2[1W Return vs Nifty]))/_xlfn.STDEV.P(Table2[1W Return vs Nifty])</f>
        <v>0.37067109794022685</v>
      </c>
      <c r="O31">
        <v>459.61</v>
      </c>
      <c r="P31">
        <v>438.32096768555402</v>
      </c>
      <c r="Q31">
        <v>353.06655845180001</v>
      </c>
      <c r="R31">
        <v>58.190004332927302</v>
      </c>
      <c r="S31" s="1">
        <f>(Table2[[#This Row],[Close Price]]-Table2[[#This Row],[20D EMA]])/Table2[[#This Row],[20D EMA]]</f>
        <v>-1.1444485542090013E-2</v>
      </c>
      <c r="T31" s="1">
        <f>(Table2[[#This Row],[Close Price]]-Table2[[#This Row],[50D EMA]])/Table2[[#This Row],[50D EMA]]</f>
        <v>3.6569166195912002E-2</v>
      </c>
      <c r="U31" s="1">
        <f>(Table2[[#This Row],[Close Price]]-Table2[[#This Row],[200D EMA]])/Table2[[#This Row],[200D EMA]]</f>
        <v>0.28686784155465983</v>
      </c>
      <c r="V31">
        <v>0.79547333598923198</v>
      </c>
      <c r="W31">
        <v>443.1</v>
      </c>
      <c r="X31">
        <v>457.95</v>
      </c>
      <c r="Y31">
        <v>443.1</v>
      </c>
      <c r="Z31">
        <v>474.45</v>
      </c>
      <c r="AA31">
        <v>443.1</v>
      </c>
      <c r="AB31">
        <v>482.85</v>
      </c>
      <c r="AC31" s="1">
        <f>(Table2[[#This Row],[Close Price]]/Table2[[#This Row],[Day Low]])-1</f>
        <v>2.5389302640487443E-2</v>
      </c>
      <c r="AD31" s="1">
        <f>(Table2[[#This Row],[Day High]]/Table2[[#This Row],[Close Price]])-1</f>
        <v>7.9234070650378019E-3</v>
      </c>
      <c r="AE31" s="1">
        <f>(Table2[[#This Row],[Close Price]]/Table2[[#This Row],[Current Week Low]])-1</f>
        <v>2.5389302640487443E-2</v>
      </c>
      <c r="AF31" s="1">
        <f>(Table2[[#This Row],[Current Week High]]/Table2[[#This Row],[Close Price]])-1</f>
        <v>4.4239022779795301E-2</v>
      </c>
      <c r="AG31" s="1">
        <f>(Table2[[#This Row],[Close Price]]/Table2[[#This Row],[Current Month Low]])-1</f>
        <v>2.5389302640487443E-2</v>
      </c>
      <c r="AH31" s="1">
        <f>(Table2[[#This Row],[Current Month High]]/Table2[[#This Row],[Close Price]])-1</f>
        <v>6.2726972598217134E-2</v>
      </c>
      <c r="AI31">
        <v>6.2726972598217099</v>
      </c>
      <c r="AJ31">
        <v>134.80620155038699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0.2</v>
      </c>
      <c r="AM31" t="s">
        <v>3175</v>
      </c>
      <c r="AN31">
        <v>-0.73</v>
      </c>
      <c r="AO31" t="s">
        <v>3174</v>
      </c>
      <c r="AP31">
        <v>0.34171593191771898</v>
      </c>
      <c r="AQ31">
        <f>(Table2[[#This Row],[Sharpe Ratio]]-AVERAGE(Table2[Sharpe Ratio]))/_xlfn.STDEV.P(Table2[Sharpe Ratio])</f>
        <v>3.2699121971761951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6.1967827695204099</v>
      </c>
      <c r="AS31">
        <f>_xlfn.RANK.AVG(Table2[[#This Row],[1Y Return vs Nifty Z-Score]],Table2[1Y Return vs Nifty Z-Score])</f>
        <v>91</v>
      </c>
      <c r="AT31">
        <f>_xlfn.RANK.AVG(Table2[[#This Row],[6M Return vs Nifty Z-Score]],Table2[6M Return vs Nifty Z-Score])</f>
        <v>92</v>
      </c>
      <c r="AU31">
        <f>_xlfn.RANK.AVG(Table2[[#This Row],[Sharpe Ratio Z-Score]],Table2[Sharpe Ratio Z-Score])</f>
        <v>1</v>
      </c>
      <c r="AV31">
        <f>(Table2[[#This Row],[Rank 1Y]]+Table2[[#This Row],[Rank 6M]]+Table2[[#This Row],[Rank Sharpe]])/3</f>
        <v>61.333333333333336</v>
      </c>
    </row>
    <row r="32" spans="1:48" x14ac:dyDescent="0.3">
      <c r="A32" t="s">
        <v>872</v>
      </c>
      <c r="B32" t="s">
        <v>873</v>
      </c>
      <c r="C32" t="s">
        <v>3128</v>
      </c>
      <c r="D32" t="s">
        <v>287</v>
      </c>
      <c r="E32">
        <v>18103.663893770001</v>
      </c>
      <c r="F32">
        <v>1249.3</v>
      </c>
      <c r="G32">
        <v>153.77084607723199</v>
      </c>
      <c r="H32">
        <f>(Table2[[#This Row],[1Y Return vs Nifty]]-AVERAGE(Table2[1Y Return vs Nifty]))/_xlfn.STDEV.P(Table2[1Y Return vs Nifty])</f>
        <v>2.210659118307388</v>
      </c>
      <c r="I32">
        <v>14.013359690937</v>
      </c>
      <c r="J32">
        <f>(Table2[[#This Row],[1M Return vs Nifty]]-AVERAGE(Table2[1M Return vs Nifty]))/_xlfn.STDEV.P(Table2[1M Return vs Nifty])</f>
        <v>2.0542821372417248</v>
      </c>
      <c r="K32">
        <v>42.344242994177002</v>
      </c>
      <c r="L32">
        <f>(Table2[[#This Row],[6M Return vs Nifty]]-AVERAGE(Table2[6M Return vs Nifty]))/_xlfn.STDEV.P(Table2[6M Return vs Nifty])</f>
        <v>1.1457693260066544</v>
      </c>
      <c r="M32">
        <v>-3.8882832480851399</v>
      </c>
      <c r="N32">
        <f>(Table2[[#This Row],[1W Return vs Nifty]]-AVERAGE(Table2[1W Return vs Nifty]))/_xlfn.STDEV.P(Table2[1W Return vs Nifty])</f>
        <v>-0.34309917803117856</v>
      </c>
      <c r="O32">
        <v>1253.57</v>
      </c>
      <c r="P32">
        <v>1162.32082840404</v>
      </c>
      <c r="Q32">
        <v>933.54402608868804</v>
      </c>
      <c r="R32">
        <v>52.600338829904402</v>
      </c>
      <c r="S32" s="1">
        <f>(Table2[[#This Row],[Close Price]]-Table2[[#This Row],[20D EMA]])/Table2[[#This Row],[20D EMA]]</f>
        <v>-3.4062716880588896E-3</v>
      </c>
      <c r="T32" s="1">
        <f>(Table2[[#This Row],[Close Price]]-Table2[[#This Row],[50D EMA]])/Table2[[#This Row],[50D EMA]]</f>
        <v>7.4832326385641218E-2</v>
      </c>
      <c r="U32" s="1">
        <f>(Table2[[#This Row],[Close Price]]-Table2[[#This Row],[200D EMA]])/Table2[[#This Row],[200D EMA]]</f>
        <v>0.33823361843388267</v>
      </c>
      <c r="V32">
        <v>2.18413077038042</v>
      </c>
      <c r="W32">
        <v>1232.0999999999999</v>
      </c>
      <c r="X32">
        <v>1300</v>
      </c>
      <c r="Y32">
        <v>1232.0999999999999</v>
      </c>
      <c r="Z32">
        <v>1368</v>
      </c>
      <c r="AA32">
        <v>1232.0999999999999</v>
      </c>
      <c r="AB32">
        <v>1368</v>
      </c>
      <c r="AC32" s="1">
        <f>(Table2[[#This Row],[Close Price]]/Table2[[#This Row],[Day Low]])-1</f>
        <v>1.3959905851797849E-2</v>
      </c>
      <c r="AD32" s="1">
        <f>(Table2[[#This Row],[Day High]]/Table2[[#This Row],[Close Price]])-1</f>
        <v>4.058272632674309E-2</v>
      </c>
      <c r="AE32" s="1">
        <f>(Table2[[#This Row],[Close Price]]/Table2[[#This Row],[Current Week Low]])-1</f>
        <v>1.3959905851797849E-2</v>
      </c>
      <c r="AF32" s="1">
        <f>(Table2[[#This Row],[Current Week High]]/Table2[[#This Row],[Close Price]])-1</f>
        <v>9.501320739614183E-2</v>
      </c>
      <c r="AG32" s="1">
        <f>(Table2[[#This Row],[Close Price]]/Table2[[#This Row],[Current Month Low]])-1</f>
        <v>1.3959905851797849E-2</v>
      </c>
      <c r="AH32" s="1">
        <f>(Table2[[#This Row],[Current Month High]]/Table2[[#This Row],[Close Price]])-1</f>
        <v>9.501320739614183E-2</v>
      </c>
      <c r="AI32">
        <v>23.909389257984401</v>
      </c>
      <c r="AJ32">
        <v>185.374907201187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0.17</v>
      </c>
      <c r="AM32" t="s">
        <v>3175</v>
      </c>
      <c r="AN32">
        <v>-2.2000000000000002</v>
      </c>
      <c r="AO32" t="s">
        <v>3174</v>
      </c>
      <c r="AP32">
        <v>0.162420466728422</v>
      </c>
      <c r="AQ32">
        <f>(Table2[[#This Row],[Sharpe Ratio]]-AVERAGE(Table2[Sharpe Ratio]))/_xlfn.STDEV.P(Table2[Sharpe Ratio])</f>
        <v>1.1775065078235332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6.2451179113481219</v>
      </c>
      <c r="AS32">
        <f>_xlfn.RANK.AVG(Table2[[#This Row],[1Y Return vs Nifty Z-Score]],Table2[1Y Return vs Nifty Z-Score])</f>
        <v>31</v>
      </c>
      <c r="AT32">
        <f>_xlfn.RANK.AVG(Table2[[#This Row],[6M Return vs Nifty Z-Score]],Table2[6M Return vs Nifty Z-Score])</f>
        <v>80</v>
      </c>
      <c r="AU32">
        <f>_xlfn.RANK.AVG(Table2[[#This Row],[Sharpe Ratio Z-Score]],Table2[Sharpe Ratio Z-Score])</f>
        <v>91</v>
      </c>
      <c r="AV32">
        <f>(Table2[[#This Row],[Rank 1Y]]+Table2[[#This Row],[Rank 6M]]+Table2[[#This Row],[Rank Sharpe]])/3</f>
        <v>67.333333333333329</v>
      </c>
    </row>
    <row r="33" spans="1:48" x14ac:dyDescent="0.3">
      <c r="A33" t="s">
        <v>741</v>
      </c>
      <c r="B33" t="s">
        <v>742</v>
      </c>
      <c r="C33" t="s">
        <v>3141</v>
      </c>
      <c r="D33" t="s">
        <v>446</v>
      </c>
      <c r="E33">
        <v>23111.555027685001</v>
      </c>
      <c r="F33">
        <v>373.82499999999999</v>
      </c>
      <c r="G33">
        <v>96.409165189297994</v>
      </c>
      <c r="H33">
        <f>(Table2[[#This Row],[1Y Return vs Nifty]]-AVERAGE(Table2[1Y Return vs Nifty]))/_xlfn.STDEV.P(Table2[1Y Return vs Nifty])</f>
        <v>1.2226833094028124</v>
      </c>
      <c r="I33">
        <v>7.4096914892497603</v>
      </c>
      <c r="J33">
        <f>(Table2[[#This Row],[1M Return vs Nifty]]-AVERAGE(Table2[1M Return vs Nifty]))/_xlfn.STDEV.P(Table2[1M Return vs Nifty])</f>
        <v>1.3094145028708446</v>
      </c>
      <c r="K33">
        <v>42.165462355119402</v>
      </c>
      <c r="L33">
        <f>(Table2[[#This Row],[6M Return vs Nifty]]-AVERAGE(Table2[6M Return vs Nifty]))/_xlfn.STDEV.P(Table2[6M Return vs Nifty])</f>
        <v>1.1398059917868051</v>
      </c>
      <c r="M33">
        <v>6.1551821593675902</v>
      </c>
      <c r="N33">
        <f>(Table2[[#This Row],[1W Return vs Nifty]]-AVERAGE(Table2[1W Return vs Nifty]))/_xlfn.STDEV.P(Table2[1W Return vs Nifty])</f>
        <v>2.1350217033807297</v>
      </c>
      <c r="O33">
        <v>718.01</v>
      </c>
      <c r="P33">
        <v>341.043688811903</v>
      </c>
      <c r="Q33">
        <v>280.54124959719599</v>
      </c>
      <c r="R33">
        <v>51.973371603790497</v>
      </c>
      <c r="S33" s="1">
        <f>(Table2[[#This Row],[Close Price]]-Table2[[#This Row],[20D EMA]])/Table2[[#This Row],[20D EMA]]</f>
        <v>-0.47935961894681134</v>
      </c>
      <c r="T33" s="1">
        <f>(Table2[[#This Row],[Close Price]]-Table2[[#This Row],[50D EMA]])/Table2[[#This Row],[50D EMA]]</f>
        <v>9.6120562448457986E-2</v>
      </c>
      <c r="U33" s="1">
        <f>(Table2[[#This Row],[Close Price]]-Table2[[#This Row],[200D EMA]])/Table2[[#This Row],[200D EMA]]</f>
        <v>0.33251349146245612</v>
      </c>
      <c r="V33">
        <v>0.83130251286322199</v>
      </c>
      <c r="W33">
        <v>695.05</v>
      </c>
      <c r="X33">
        <v>750</v>
      </c>
      <c r="Y33">
        <v>685.45</v>
      </c>
      <c r="Z33">
        <v>750</v>
      </c>
      <c r="AA33">
        <v>685.45</v>
      </c>
      <c r="AB33">
        <v>750</v>
      </c>
      <c r="AC33" s="1">
        <f>(Table2[[#This Row],[Close Price]]/Table2[[#This Row],[Day Low]])-1</f>
        <v>-0.46216099561182644</v>
      </c>
      <c r="AD33" s="1">
        <f>(Table2[[#This Row],[Day High]]/Table2[[#This Row],[Close Price]])-1</f>
        <v>1.0062863639403465</v>
      </c>
      <c r="AE33" s="1">
        <f>(Table2[[#This Row],[Close Price]]/Table2[[#This Row],[Current Week Low]])-1</f>
        <v>-0.45462834634181926</v>
      </c>
      <c r="AF33" s="1">
        <f>(Table2[[#This Row],[Current Week High]]/Table2[[#This Row],[Close Price]])-1</f>
        <v>1.0062863639403465</v>
      </c>
      <c r="AG33" s="1">
        <f>(Table2[[#This Row],[Close Price]]/Table2[[#This Row],[Current Month Low]])-1</f>
        <v>-0.45462834634181926</v>
      </c>
      <c r="AH33" s="1">
        <f>(Table2[[#This Row],[Current Month High]]/Table2[[#This Row],[Close Price]])-1</f>
        <v>1.0062863639403465</v>
      </c>
      <c r="AI33">
        <v>1.6384671972179401</v>
      </c>
      <c r="AJ33">
        <v>127.56049307563499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0.28999999999999998</v>
      </c>
      <c r="AM33" t="s">
        <v>3175</v>
      </c>
      <c r="AN33">
        <v>7.14</v>
      </c>
      <c r="AO33" t="s">
        <v>3175</v>
      </c>
      <c r="AP33">
        <v>0.185069043963797</v>
      </c>
      <c r="AQ33">
        <f>(Table2[[#This Row],[Sharpe Ratio]]-AVERAGE(Table2[Sharpe Ratio]))/_xlfn.STDEV.P(Table2[Sharpe Ratio])</f>
        <v>1.441818891926546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7.2487443993677374</v>
      </c>
      <c r="AS33">
        <f>_xlfn.RANK.AVG(Table2[[#This Row],[1Y Return vs Nifty Z-Score]],Table2[1Y Return vs Nifty Z-Score])</f>
        <v>75</v>
      </c>
      <c r="AT33">
        <f>_xlfn.RANK.AVG(Table2[[#This Row],[6M Return vs Nifty Z-Score]],Table2[6M Return vs Nifty Z-Score])</f>
        <v>81</v>
      </c>
      <c r="AU33">
        <f>_xlfn.RANK.AVG(Table2[[#This Row],[Sharpe Ratio Z-Score]],Table2[Sharpe Ratio Z-Score])</f>
        <v>52</v>
      </c>
      <c r="AV33">
        <f>(Table2[[#This Row],[Rank 1Y]]+Table2[[#This Row],[Rank 6M]]+Table2[[#This Row],[Rank Sharpe]])/3</f>
        <v>69.333333333333329</v>
      </c>
    </row>
    <row r="34" spans="1:48" x14ac:dyDescent="0.3">
      <c r="A34" t="s">
        <v>1435</v>
      </c>
      <c r="B34" t="s">
        <v>1436</v>
      </c>
      <c r="C34" t="s">
        <v>3132</v>
      </c>
      <c r="D34" t="s">
        <v>48</v>
      </c>
      <c r="E34">
        <v>7401.0962091499996</v>
      </c>
      <c r="F34">
        <v>538.79999999999995</v>
      </c>
      <c r="G34">
        <v>68.834835360657905</v>
      </c>
      <c r="H34">
        <f>(Table2[[#This Row],[1Y Return vs Nifty]]-AVERAGE(Table2[1Y Return vs Nifty]))/_xlfn.STDEV.P(Table2[1Y Return vs Nifty])</f>
        <v>0.74775352359901548</v>
      </c>
      <c r="I34">
        <v>-3.3182067957130599</v>
      </c>
      <c r="J34">
        <f>(Table2[[#This Row],[1M Return vs Nifty]]-AVERAGE(Table2[1M Return vs Nifty]))/_xlfn.STDEV.P(Table2[1M Return vs Nifty])</f>
        <v>9.9350039721407518E-2</v>
      </c>
      <c r="K34">
        <v>58.4430749913612</v>
      </c>
      <c r="L34">
        <f>(Table2[[#This Row],[6M Return vs Nifty]]-AVERAGE(Table2[6M Return vs Nifty]))/_xlfn.STDEV.P(Table2[6M Return vs Nifty])</f>
        <v>1.682755412724273</v>
      </c>
      <c r="M34">
        <v>-3.7794208171845498</v>
      </c>
      <c r="N34">
        <f>(Table2[[#This Row],[1W Return vs Nifty]]-AVERAGE(Table2[1W Return vs Nifty]))/_xlfn.STDEV.P(Table2[1W Return vs Nifty])</f>
        <v>-0.31623850272922271</v>
      </c>
      <c r="O34">
        <v>561.22</v>
      </c>
      <c r="P34">
        <v>551.77212472631595</v>
      </c>
      <c r="Q34">
        <v>443.95143879556099</v>
      </c>
      <c r="R34">
        <v>31.044716833414999</v>
      </c>
      <c r="S34" s="1">
        <f>(Table2[[#This Row],[Close Price]]-Table2[[#This Row],[20D EMA]])/Table2[[#This Row],[20D EMA]]</f>
        <v>-3.9948683225829569E-2</v>
      </c>
      <c r="T34" s="1">
        <f>(Table2[[#This Row],[Close Price]]-Table2[[#This Row],[50D EMA]])/Table2[[#This Row],[50D EMA]]</f>
        <v>-2.350993126510385E-2</v>
      </c>
      <c r="U34" s="1">
        <f>(Table2[[#This Row],[Close Price]]-Table2[[#This Row],[200D EMA]])/Table2[[#This Row],[200D EMA]]</f>
        <v>0.21364625253104899</v>
      </c>
      <c r="V34">
        <v>0.79942074304343202</v>
      </c>
      <c r="W34">
        <v>509.3</v>
      </c>
      <c r="X34">
        <v>542.15</v>
      </c>
      <c r="Y34">
        <v>509.3</v>
      </c>
      <c r="Z34">
        <v>547.45000000000005</v>
      </c>
      <c r="AA34">
        <v>509.3</v>
      </c>
      <c r="AB34">
        <v>577.79999999999995</v>
      </c>
      <c r="AC34" s="1">
        <f>(Table2[[#This Row],[Close Price]]/Table2[[#This Row],[Day Low]])-1</f>
        <v>5.7922638916159341E-2</v>
      </c>
      <c r="AD34" s="1">
        <f>(Table2[[#This Row],[Day High]]/Table2[[#This Row],[Close Price]])-1</f>
        <v>6.2175204157386421E-3</v>
      </c>
      <c r="AE34" s="1">
        <f>(Table2[[#This Row],[Close Price]]/Table2[[#This Row],[Current Week Low]])-1</f>
        <v>5.7922638916159341E-2</v>
      </c>
      <c r="AF34" s="1">
        <f>(Table2[[#This Row],[Current Week High]]/Table2[[#This Row],[Close Price]])-1</f>
        <v>1.6054194506310404E-2</v>
      </c>
      <c r="AG34" s="1">
        <f>(Table2[[#This Row],[Close Price]]/Table2[[#This Row],[Current Month Low]])-1</f>
        <v>5.7922638916159341E-2</v>
      </c>
      <c r="AH34" s="1">
        <f>(Table2[[#This Row],[Current Month High]]/Table2[[#This Row],[Close Price]])-1</f>
        <v>7.2383073496659289E-2</v>
      </c>
      <c r="AI34">
        <v>14.8849294729027</v>
      </c>
      <c r="AJ34">
        <v>123.336787564766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0.23</v>
      </c>
      <c r="AM34" t="s">
        <v>3175</v>
      </c>
      <c r="AN34">
        <v>-5.36</v>
      </c>
      <c r="AO34" t="s">
        <v>3174</v>
      </c>
      <c r="AP34">
        <v>0.192994316759562</v>
      </c>
      <c r="AQ34">
        <f>(Table2[[#This Row],[Sharpe Ratio]]-AVERAGE(Table2[Sharpe Ratio]))/_xlfn.STDEV.P(Table2[Sharpe Ratio])</f>
        <v>1.5343080459049954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3.7479285192204683</v>
      </c>
      <c r="AS34">
        <f>_xlfn.RANK.AVG(Table2[[#This Row],[1Y Return vs Nifty Z-Score]],Table2[1Y Return vs Nifty Z-Score])</f>
        <v>128</v>
      </c>
      <c r="AT34">
        <f>_xlfn.RANK.AVG(Table2[[#This Row],[6M Return vs Nifty Z-Score]],Table2[6M Return vs Nifty Z-Score])</f>
        <v>45</v>
      </c>
      <c r="AU34">
        <f>_xlfn.RANK.AVG(Table2[[#This Row],[Sharpe Ratio Z-Score]],Table2[Sharpe Ratio Z-Score])</f>
        <v>42</v>
      </c>
      <c r="AV34">
        <f>(Table2[[#This Row],[Rank 1Y]]+Table2[[#This Row],[Rank 6M]]+Table2[[#This Row],[Rank Sharpe]])/3</f>
        <v>71.666666666666671</v>
      </c>
    </row>
    <row r="35" spans="1:48" x14ac:dyDescent="0.3">
      <c r="A35" t="s">
        <v>497</v>
      </c>
      <c r="B35" t="s">
        <v>498</v>
      </c>
      <c r="C35" t="s">
        <v>3129</v>
      </c>
      <c r="D35" t="s">
        <v>398</v>
      </c>
      <c r="E35">
        <v>43531.314222100002</v>
      </c>
      <c r="F35">
        <v>751.8</v>
      </c>
      <c r="G35">
        <v>207.43906281111799</v>
      </c>
      <c r="H35">
        <f>(Table2[[#This Row],[1Y Return vs Nifty]]-AVERAGE(Table2[1Y Return vs Nifty]))/_xlfn.STDEV.P(Table2[1Y Return vs Nifty])</f>
        <v>3.1350201031905978</v>
      </c>
      <c r="I35">
        <v>-7.8034073474917598</v>
      </c>
      <c r="J35">
        <f>(Table2[[#This Row],[1M Return vs Nifty]]-AVERAGE(Table2[1M Return vs Nifty]))/_xlfn.STDEV.P(Table2[1M Return vs Nifty])</f>
        <v>-0.40656282910334213</v>
      </c>
      <c r="K35">
        <v>48.862495481700201</v>
      </c>
      <c r="L35">
        <f>(Table2[[#This Row],[6M Return vs Nifty]]-AVERAGE(Table2[6M Return vs Nifty]))/_xlfn.STDEV.P(Table2[6M Return vs Nifty])</f>
        <v>1.3631895025837302</v>
      </c>
      <c r="M35">
        <v>-2.17964537022333</v>
      </c>
      <c r="N35">
        <f>(Table2[[#This Row],[1W Return vs Nifty]]-AVERAGE(Table2[1W Return vs Nifty]))/_xlfn.STDEV.P(Table2[1W Return vs Nifty])</f>
        <v>7.8489490035392809E-2</v>
      </c>
      <c r="O35">
        <v>743.5</v>
      </c>
      <c r="P35">
        <v>709.70078105523703</v>
      </c>
      <c r="Q35">
        <v>558.39037899242396</v>
      </c>
      <c r="R35">
        <v>36.305682726533199</v>
      </c>
      <c r="S35" s="1">
        <f>(Table2[[#This Row],[Close Price]]-Table2[[#This Row],[20D EMA]])/Table2[[#This Row],[20D EMA]]</f>
        <v>1.116341627437788E-2</v>
      </c>
      <c r="T35" s="1">
        <f>(Table2[[#This Row],[Close Price]]-Table2[[#This Row],[50D EMA]])/Table2[[#This Row],[50D EMA]]</f>
        <v>5.9319673964803317E-2</v>
      </c>
      <c r="U35" s="1">
        <f>(Table2[[#This Row],[Close Price]]-Table2[[#This Row],[200D EMA]])/Table2[[#This Row],[200D EMA]]</f>
        <v>0.34636990228336312</v>
      </c>
      <c r="V35">
        <v>0.76473745335186805</v>
      </c>
      <c r="W35">
        <v>696.6</v>
      </c>
      <c r="X35">
        <v>758</v>
      </c>
      <c r="Y35">
        <v>696.6</v>
      </c>
      <c r="Z35">
        <v>758</v>
      </c>
      <c r="AA35">
        <v>691.15</v>
      </c>
      <c r="AB35">
        <v>758</v>
      </c>
      <c r="AC35" s="1">
        <f>(Table2[[#This Row],[Close Price]]/Table2[[#This Row],[Day Low]])-1</f>
        <v>7.9242032730404643E-2</v>
      </c>
      <c r="AD35" s="1">
        <f>(Table2[[#This Row],[Day High]]/Table2[[#This Row],[Close Price]])-1</f>
        <v>8.2468741686618774E-3</v>
      </c>
      <c r="AE35" s="1">
        <f>(Table2[[#This Row],[Close Price]]/Table2[[#This Row],[Current Week Low]])-1</f>
        <v>7.9242032730404643E-2</v>
      </c>
      <c r="AF35" s="1">
        <f>(Table2[[#This Row],[Current Week High]]/Table2[[#This Row],[Close Price]])-1</f>
        <v>8.2468741686618774E-3</v>
      </c>
      <c r="AG35" s="1">
        <f>(Table2[[#This Row],[Close Price]]/Table2[[#This Row],[Current Month Low]])-1</f>
        <v>8.7752296896476789E-2</v>
      </c>
      <c r="AH35" s="1">
        <f>(Table2[[#This Row],[Current Month High]]/Table2[[#This Row],[Close Price]])-1</f>
        <v>8.2468741686618774E-3</v>
      </c>
      <c r="AI35">
        <v>10.2487363660548</v>
      </c>
      <c r="AJ35">
        <v>237.88764044943801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0.42</v>
      </c>
      <c r="AM35" t="s">
        <v>3175</v>
      </c>
      <c r="AN35">
        <v>-1.94</v>
      </c>
      <c r="AO35" t="s">
        <v>3174</v>
      </c>
      <c r="AP35">
        <v>0.13323147220610601</v>
      </c>
      <c r="AQ35">
        <f>(Table2[[#This Row],[Sharpe Ratio]]-AVERAGE(Table2[Sharpe Ratio]))/_xlfn.STDEV.P(Table2[Sharpe Ratio])</f>
        <v>0.83686644679078181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5.0070027134971609</v>
      </c>
      <c r="AS35">
        <f>_xlfn.RANK.AVG(Table2[[#This Row],[1Y Return vs Nifty Z-Score]],Table2[1Y Return vs Nifty Z-Score])</f>
        <v>9</v>
      </c>
      <c r="AT35">
        <f>_xlfn.RANK.AVG(Table2[[#This Row],[6M Return vs Nifty Z-Score]],Table2[6M Return vs Nifty Z-Score])</f>
        <v>65</v>
      </c>
      <c r="AU35">
        <f>_xlfn.RANK.AVG(Table2[[#This Row],[Sharpe Ratio Z-Score]],Table2[Sharpe Ratio Z-Score])</f>
        <v>142</v>
      </c>
      <c r="AV35">
        <f>(Table2[[#This Row],[Rank 1Y]]+Table2[[#This Row],[Rank 6M]]+Table2[[#This Row],[Rank Sharpe]])/3</f>
        <v>72</v>
      </c>
    </row>
    <row r="36" spans="1:48" x14ac:dyDescent="0.3">
      <c r="A36" t="s">
        <v>1672</v>
      </c>
      <c r="B36" t="s">
        <v>1673</v>
      </c>
      <c r="C36" t="s">
        <v>3141</v>
      </c>
      <c r="D36" t="s">
        <v>161</v>
      </c>
      <c r="E36">
        <v>5287.2039267999999</v>
      </c>
      <c r="F36">
        <v>4602.2</v>
      </c>
      <c r="G36">
        <v>121.469961543804</v>
      </c>
      <c r="H36">
        <f>(Table2[[#This Row],[1Y Return vs Nifty]]-AVERAGE(Table2[1Y Return vs Nifty]))/_xlfn.STDEV.P(Table2[1Y Return vs Nifty])</f>
        <v>1.6543209491454101</v>
      </c>
      <c r="I36">
        <v>-13.2291304551413</v>
      </c>
      <c r="J36">
        <f>(Table2[[#This Row],[1M Return vs Nifty]]-AVERAGE(Table2[1M Return vs Nifty]))/_xlfn.STDEV.P(Table2[1M Return vs Nifty])</f>
        <v>-1.0185629194340076</v>
      </c>
      <c r="K36">
        <v>28.8304287320511</v>
      </c>
      <c r="L36">
        <f>(Table2[[#This Row],[6M Return vs Nifty]]-AVERAGE(Table2[6M Return vs Nifty]))/_xlfn.STDEV.P(Table2[6M Return vs Nifty])</f>
        <v>0.69500803857182791</v>
      </c>
      <c r="M36">
        <v>-4.93982582643544</v>
      </c>
      <c r="N36">
        <f>(Table2[[#This Row],[1W Return vs Nifty]]-AVERAGE(Table2[1W Return vs Nifty]))/_xlfn.STDEV.P(Table2[1W Return vs Nifty])</f>
        <v>-0.60255639875998512</v>
      </c>
      <c r="O36">
        <v>4717.3500000000004</v>
      </c>
      <c r="P36">
        <v>4775.6035962832802</v>
      </c>
      <c r="Q36">
        <v>3936.2887109635799</v>
      </c>
      <c r="R36">
        <v>44.191925272160098</v>
      </c>
      <c r="S36" s="1">
        <f>(Table2[[#This Row],[Close Price]]-Table2[[#This Row],[20D EMA]])/Table2[[#This Row],[20D EMA]]</f>
        <v>-2.4409891146512458E-2</v>
      </c>
      <c r="T36" s="1">
        <f>(Table2[[#This Row],[Close Price]]-Table2[[#This Row],[50D EMA]])/Table2[[#This Row],[50D EMA]]</f>
        <v>-3.6310299376237094E-2</v>
      </c>
      <c r="U36" s="1">
        <f>(Table2[[#This Row],[Close Price]]-Table2[[#This Row],[200D EMA]])/Table2[[#This Row],[200D EMA]]</f>
        <v>0.16917236969475463</v>
      </c>
      <c r="V36">
        <v>0.52973989686740397</v>
      </c>
      <c r="W36">
        <v>4305</v>
      </c>
      <c r="X36">
        <v>4632.05</v>
      </c>
      <c r="Y36">
        <v>4305</v>
      </c>
      <c r="Z36">
        <v>4750</v>
      </c>
      <c r="AA36">
        <v>4305</v>
      </c>
      <c r="AB36">
        <v>4778</v>
      </c>
      <c r="AC36" s="1">
        <f>(Table2[[#This Row],[Close Price]]/Table2[[#This Row],[Day Low]])-1</f>
        <v>6.9036004645760762E-2</v>
      </c>
      <c r="AD36" s="1">
        <f>(Table2[[#This Row],[Day High]]/Table2[[#This Row],[Close Price]])-1</f>
        <v>6.4860284211898378E-3</v>
      </c>
      <c r="AE36" s="1">
        <f>(Table2[[#This Row],[Close Price]]/Table2[[#This Row],[Current Week Low]])-1</f>
        <v>6.9036004645760762E-2</v>
      </c>
      <c r="AF36" s="1">
        <f>(Table2[[#This Row],[Current Week High]]/Table2[[#This Row],[Close Price]])-1</f>
        <v>3.2115075398722492E-2</v>
      </c>
      <c r="AG36" s="1">
        <f>(Table2[[#This Row],[Close Price]]/Table2[[#This Row],[Current Month Low]])-1</f>
        <v>6.9036004645760762E-2</v>
      </c>
      <c r="AH36" s="1">
        <f>(Table2[[#This Row],[Current Month High]]/Table2[[#This Row],[Close Price]])-1</f>
        <v>3.819912215896748E-2</v>
      </c>
      <c r="AI36">
        <v>23.6289166051019</v>
      </c>
      <c r="AJ36">
        <v>168.741605839416</v>
      </c>
      <c r="AK36" t="str">
        <f>IF(AND(Table2[[#This Row],[20D EMA]]&gt;Table2[[#This Row],[50D EMA]],Table2[[#This Row],[50D EMA]]&gt;Table2[[#This Row],[200D EMA]]),"Uptrend","Downtrend/NoTrend")</f>
        <v>Downtrend/NoTrend</v>
      </c>
      <c r="AL36">
        <v>0.04</v>
      </c>
      <c r="AM36" t="s">
        <v>3175</v>
      </c>
      <c r="AN36">
        <v>-0.34</v>
      </c>
      <c r="AO36" t="s">
        <v>3174</v>
      </c>
      <c r="AP36">
        <v>0.208520564771008</v>
      </c>
      <c r="AQ36">
        <f>(Table2[[#This Row],[Sharpe Ratio]]-AVERAGE(Table2[Sharpe Ratio]))/_xlfn.STDEV.P(Table2[Sharpe Ratio])</f>
        <v>1.7155017511621282</v>
      </c>
      <c r="AR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">
        <f>_xlfn.RANK.AVG(Table2[[#This Row],[1Y Return vs Nifty Z-Score]],Table2[1Y Return vs Nifty Z-Score])</f>
        <v>52</v>
      </c>
      <c r="AT36">
        <f>_xlfn.RANK.AVG(Table2[[#This Row],[6M Return vs Nifty Z-Score]],Table2[6M Return vs Nifty Z-Score])</f>
        <v>139</v>
      </c>
      <c r="AU36">
        <f>_xlfn.RANK.AVG(Table2[[#This Row],[Sharpe Ratio Z-Score]],Table2[Sharpe Ratio Z-Score])</f>
        <v>26</v>
      </c>
      <c r="AV36">
        <f>(Table2[[#This Row],[Rank 1Y]]+Table2[[#This Row],[Rank 6M]]+Table2[[#This Row],[Rank Sharpe]])/3</f>
        <v>72.333333333333329</v>
      </c>
    </row>
    <row r="37" spans="1:48" x14ac:dyDescent="0.3">
      <c r="A37" t="s">
        <v>1195</v>
      </c>
      <c r="B37" t="s">
        <v>1196</v>
      </c>
      <c r="C37" t="s">
        <v>3129</v>
      </c>
      <c r="D37" t="s">
        <v>227</v>
      </c>
      <c r="E37">
        <v>10199.7074844</v>
      </c>
      <c r="F37">
        <v>2460.9499999999998</v>
      </c>
      <c r="G37">
        <v>63.7523384967783</v>
      </c>
      <c r="H37">
        <f>(Table2[[#This Row],[1Y Return vs Nifty]]-AVERAGE(Table2[1Y Return vs Nifty]))/_xlfn.STDEV.P(Table2[1Y Return vs Nifty])</f>
        <v>0.66021452765925992</v>
      </c>
      <c r="I37">
        <v>3.9355737869567098</v>
      </c>
      <c r="J37">
        <f>(Table2[[#This Row],[1M Return vs Nifty]]-AVERAGE(Table2[1M Return vs Nifty]))/_xlfn.STDEV.P(Table2[1M Return vs Nifty])</f>
        <v>0.91754777737851168</v>
      </c>
      <c r="K37">
        <v>82.555857535634402</v>
      </c>
      <c r="L37">
        <f>(Table2[[#This Row],[6M Return vs Nifty]]-AVERAGE(Table2[6M Return vs Nifty]))/_xlfn.STDEV.P(Table2[6M Return vs Nifty])</f>
        <v>2.4870515716373487</v>
      </c>
      <c r="M37">
        <v>-3.4946621914104998</v>
      </c>
      <c r="N37">
        <f>(Table2[[#This Row],[1W Return vs Nifty]]-AVERAGE(Table2[1W Return vs Nifty]))/_xlfn.STDEV.P(Table2[1W Return vs Nifty])</f>
        <v>-0.24597726638651629</v>
      </c>
      <c r="O37">
        <v>2449.31</v>
      </c>
      <c r="P37">
        <v>2347.1557713902998</v>
      </c>
      <c r="Q37">
        <v>1855.15518623497</v>
      </c>
      <c r="R37">
        <v>48.702792553358798</v>
      </c>
      <c r="S37" s="1">
        <f>(Table2[[#This Row],[Close Price]]-Table2[[#This Row],[20D EMA]])/Table2[[#This Row],[20D EMA]]</f>
        <v>4.7523588275881264E-3</v>
      </c>
      <c r="T37" s="1">
        <f>(Table2[[#This Row],[Close Price]]-Table2[[#This Row],[50D EMA]])/Table2[[#This Row],[50D EMA]]</f>
        <v>4.848175395802376E-2</v>
      </c>
      <c r="U37" s="1">
        <f>(Table2[[#This Row],[Close Price]]-Table2[[#This Row],[200D EMA]])/Table2[[#This Row],[200D EMA]]</f>
        <v>0.32654670523520352</v>
      </c>
      <c r="V37">
        <v>0.54927558892856099</v>
      </c>
      <c r="W37">
        <v>2396.0500000000002</v>
      </c>
      <c r="X37">
        <v>2487.9499999999998</v>
      </c>
      <c r="Y37">
        <v>2362.25</v>
      </c>
      <c r="Z37">
        <v>2550</v>
      </c>
      <c r="AA37">
        <v>2362.25</v>
      </c>
      <c r="AB37">
        <v>2623.9</v>
      </c>
      <c r="AC37" s="1">
        <f>(Table2[[#This Row],[Close Price]]/Table2[[#This Row],[Day Low]])-1</f>
        <v>2.7086246113394719E-2</v>
      </c>
      <c r="AD37" s="1">
        <f>(Table2[[#This Row],[Day High]]/Table2[[#This Row],[Close Price]])-1</f>
        <v>1.0971372843820548E-2</v>
      </c>
      <c r="AE37" s="1">
        <f>(Table2[[#This Row],[Close Price]]/Table2[[#This Row],[Current Week Low]])-1</f>
        <v>4.1782199174515755E-2</v>
      </c>
      <c r="AF37" s="1">
        <f>(Table2[[#This Row],[Current Week High]]/Table2[[#This Row],[Close Price]])-1</f>
        <v>3.618521302748956E-2</v>
      </c>
      <c r="AG37" s="1">
        <f>(Table2[[#This Row],[Close Price]]/Table2[[#This Row],[Current Month Low]])-1</f>
        <v>4.1782199174515755E-2</v>
      </c>
      <c r="AH37" s="1">
        <f>(Table2[[#This Row],[Current Month High]]/Table2[[#This Row],[Close Price]])-1</f>
        <v>6.6214266848168446E-2</v>
      </c>
      <c r="AI37">
        <v>15.6890631666632</v>
      </c>
      <c r="AJ37">
        <v>125.042293447944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0.22</v>
      </c>
      <c r="AM37" t="s">
        <v>3175</v>
      </c>
      <c r="AN37">
        <v>7.19</v>
      </c>
      <c r="AO37" t="s">
        <v>3175</v>
      </c>
      <c r="AP37">
        <v>0.175324681640396</v>
      </c>
      <c r="AQ37">
        <f>(Table2[[#This Row],[Sharpe Ratio]]-AVERAGE(Table2[Sharpe Ratio]))/_xlfn.STDEV.P(Table2[Sharpe Ratio])</f>
        <v>1.3281006830300106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5.146937293318615</v>
      </c>
      <c r="AS37">
        <f>_xlfn.RANK.AVG(Table2[[#This Row],[1Y Return vs Nifty Z-Score]],Table2[1Y Return vs Nifty Z-Score])</f>
        <v>138</v>
      </c>
      <c r="AT37">
        <f>_xlfn.RANK.AVG(Table2[[#This Row],[6M Return vs Nifty Z-Score]],Table2[6M Return vs Nifty Z-Score])</f>
        <v>16</v>
      </c>
      <c r="AU37">
        <f>_xlfn.RANK.AVG(Table2[[#This Row],[Sharpe Ratio Z-Score]],Table2[Sharpe Ratio Z-Score])</f>
        <v>71</v>
      </c>
      <c r="AV37">
        <f>(Table2[[#This Row],[Rank 1Y]]+Table2[[#This Row],[Rank 6M]]+Table2[[#This Row],[Rank Sharpe]])/3</f>
        <v>75</v>
      </c>
    </row>
    <row r="38" spans="1:48" x14ac:dyDescent="0.3">
      <c r="A38" t="s">
        <v>66</v>
      </c>
      <c r="B38" t="s">
        <v>67</v>
      </c>
      <c r="C38" t="s">
        <v>3135</v>
      </c>
      <c r="D38" t="s">
        <v>60</v>
      </c>
      <c r="E38">
        <v>361559.41890216002</v>
      </c>
      <c r="F38">
        <v>3165.85</v>
      </c>
      <c r="G38">
        <v>81.668698798956896</v>
      </c>
      <c r="H38">
        <f>(Table2[[#This Row],[1Y Return vs Nifty]]-AVERAGE(Table2[1Y Return vs Nifty]))/_xlfn.STDEV.P(Table2[1Y Return vs Nifty])</f>
        <v>0.96879911388769613</v>
      </c>
      <c r="I38">
        <v>13.1142505102312</v>
      </c>
      <c r="J38">
        <f>(Table2[[#This Row],[1M Return vs Nifty]]-AVERAGE(Table2[1M Return vs Nifty]))/_xlfn.STDEV.P(Table2[1M Return vs Nifty])</f>
        <v>1.9528661805311263</v>
      </c>
      <c r="K38">
        <v>41.9895693490976</v>
      </c>
      <c r="L38">
        <f>(Table2[[#This Row],[6M Return vs Nifty]]-AVERAGE(Table2[6M Return vs Nifty]))/_xlfn.STDEV.P(Table2[6M Return vs Nifty])</f>
        <v>1.1339389762790237</v>
      </c>
      <c r="M38">
        <v>1.6270732731691899</v>
      </c>
      <c r="N38">
        <f>(Table2[[#This Row],[1W Return vs Nifty]]-AVERAGE(Table2[1W Return vs Nifty]))/_xlfn.STDEV.P(Table2[1W Return vs Nifty])</f>
        <v>1.0177578179624149</v>
      </c>
      <c r="O38">
        <v>2999.45</v>
      </c>
      <c r="P38">
        <v>2878.8143574734199</v>
      </c>
      <c r="Q38">
        <v>2427.3952452112999</v>
      </c>
      <c r="R38">
        <v>49.801511464649501</v>
      </c>
      <c r="S38" s="1">
        <f>(Table2[[#This Row],[Close Price]]-Table2[[#This Row],[20D EMA]])/Table2[[#This Row],[20D EMA]]</f>
        <v>5.5476837420193735E-2</v>
      </c>
      <c r="T38" s="1">
        <f>(Table2[[#This Row],[Close Price]]-Table2[[#This Row],[50D EMA]])/Table2[[#This Row],[50D EMA]]</f>
        <v>9.9706200846690116E-2</v>
      </c>
      <c r="U38" s="1">
        <f>(Table2[[#This Row],[Close Price]]-Table2[[#This Row],[200D EMA]])/Table2[[#This Row],[200D EMA]]</f>
        <v>0.30421694046138703</v>
      </c>
      <c r="V38">
        <v>1.36765324266486</v>
      </c>
      <c r="W38">
        <v>3066</v>
      </c>
      <c r="X38">
        <v>3176.9</v>
      </c>
      <c r="Y38">
        <v>2982.9</v>
      </c>
      <c r="Z38">
        <v>3176.9</v>
      </c>
      <c r="AA38">
        <v>2982.9</v>
      </c>
      <c r="AB38">
        <v>3185.45</v>
      </c>
      <c r="AC38" s="1">
        <f>(Table2[[#This Row],[Close Price]]/Table2[[#This Row],[Day Low]])-1</f>
        <v>3.2566862361382842E-2</v>
      </c>
      <c r="AD38" s="1">
        <f>(Table2[[#This Row],[Day High]]/Table2[[#This Row],[Close Price]])-1</f>
        <v>3.4903738332516809E-3</v>
      </c>
      <c r="AE38" s="1">
        <f>(Table2[[#This Row],[Close Price]]/Table2[[#This Row],[Current Week Low]])-1</f>
        <v>6.1332931040262828E-2</v>
      </c>
      <c r="AF38" s="1">
        <f>(Table2[[#This Row],[Current Week High]]/Table2[[#This Row],[Close Price]])-1</f>
        <v>3.4903738332516809E-3</v>
      </c>
      <c r="AG38" s="1">
        <f>(Table2[[#This Row],[Close Price]]/Table2[[#This Row],[Current Month Low]])-1</f>
        <v>6.1332931040262828E-2</v>
      </c>
      <c r="AH38" s="1">
        <f>(Table2[[#This Row],[Current Month High]]/Table2[[#This Row],[Close Price]])-1</f>
        <v>6.1910703286636171E-3</v>
      </c>
      <c r="AI38">
        <v>1.77677401013944</v>
      </c>
      <c r="AJ38">
        <v>118.33448275862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0.1</v>
      </c>
      <c r="AM38" t="s">
        <v>3175</v>
      </c>
      <c r="AN38">
        <v>13.17</v>
      </c>
      <c r="AO38" t="s">
        <v>3175</v>
      </c>
      <c r="AP38">
        <v>0.195288932775743</v>
      </c>
      <c r="AQ38">
        <f>(Table2[[#This Row],[Sharpe Ratio]]-AVERAGE(Table2[Sharpe Ratio]))/_xlfn.STDEV.P(Table2[Sharpe Ratio])</f>
        <v>1.5610865681730723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6.6344486568333334</v>
      </c>
      <c r="AS38">
        <f>_xlfn.RANK.AVG(Table2[[#This Row],[1Y Return vs Nifty Z-Score]],Table2[1Y Return vs Nifty Z-Score])</f>
        <v>104</v>
      </c>
      <c r="AT38">
        <f>_xlfn.RANK.AVG(Table2[[#This Row],[6M Return vs Nifty Z-Score]],Table2[6M Return vs Nifty Z-Score])</f>
        <v>83</v>
      </c>
      <c r="AU38">
        <f>_xlfn.RANK.AVG(Table2[[#This Row],[Sharpe Ratio Z-Score]],Table2[Sharpe Ratio Z-Score])</f>
        <v>40</v>
      </c>
      <c r="AV38">
        <f>(Table2[[#This Row],[Rank 1Y]]+Table2[[#This Row],[Rank 6M]]+Table2[[#This Row],[Rank Sharpe]])/3</f>
        <v>75.666666666666671</v>
      </c>
    </row>
    <row r="39" spans="1:48" x14ac:dyDescent="0.3">
      <c r="A39" t="s">
        <v>463</v>
      </c>
      <c r="B39" t="s">
        <v>464</v>
      </c>
      <c r="C39" t="s">
        <v>3133</v>
      </c>
      <c r="D39" t="s">
        <v>51</v>
      </c>
      <c r="E39">
        <v>46919.424698119998</v>
      </c>
      <c r="F39">
        <v>1734.55</v>
      </c>
      <c r="G39">
        <v>93.860085472135694</v>
      </c>
      <c r="H39">
        <f>(Table2[[#This Row],[1Y Return vs Nifty]]-AVERAGE(Table2[1Y Return vs Nifty]))/_xlfn.STDEV.P(Table2[1Y Return vs Nifty])</f>
        <v>1.1787789283501398</v>
      </c>
      <c r="I39">
        <v>-2.5798024702211499</v>
      </c>
      <c r="J39">
        <f>(Table2[[#This Row],[1M Return vs Nifty]]-AVERAGE(Table2[1M Return vs Nifty]))/_xlfn.STDEV.P(Table2[1M Return vs Nifty])</f>
        <v>0.18263912486924336</v>
      </c>
      <c r="K39">
        <v>56.574193375329997</v>
      </c>
      <c r="L39">
        <f>(Table2[[#This Row],[6M Return vs Nifty]]-AVERAGE(Table2[6M Return vs Nifty]))/_xlfn.STDEV.P(Table2[6M Return vs Nifty])</f>
        <v>1.6204177583089325</v>
      </c>
      <c r="M39">
        <v>3.5904097842529401</v>
      </c>
      <c r="N39">
        <f>(Table2[[#This Row],[1W Return vs Nifty]]-AVERAGE(Table2[1W Return vs Nifty]))/_xlfn.STDEV.P(Table2[1W Return vs Nifty])</f>
        <v>1.5021907311026044</v>
      </c>
      <c r="O39">
        <v>1680.42</v>
      </c>
      <c r="P39">
        <v>1610.0393746818299</v>
      </c>
      <c r="Q39">
        <v>1260.68847058189</v>
      </c>
      <c r="R39">
        <v>44.043165600194897</v>
      </c>
      <c r="S39" s="1">
        <f>(Table2[[#This Row],[Close Price]]-Table2[[#This Row],[20D EMA]])/Table2[[#This Row],[20D EMA]]</f>
        <v>3.2212185048975779E-2</v>
      </c>
      <c r="T39" s="1">
        <f>(Table2[[#This Row],[Close Price]]-Table2[[#This Row],[50D EMA]])/Table2[[#This Row],[50D EMA]]</f>
        <v>7.73339008201432E-2</v>
      </c>
      <c r="U39" s="1">
        <f>(Table2[[#This Row],[Close Price]]-Table2[[#This Row],[200D EMA]])/Table2[[#This Row],[200D EMA]]</f>
        <v>0.3758751987312075</v>
      </c>
      <c r="V39">
        <v>0.84736007725678197</v>
      </c>
      <c r="W39">
        <v>1663.7</v>
      </c>
      <c r="X39">
        <v>1739</v>
      </c>
      <c r="Y39">
        <v>1653.95</v>
      </c>
      <c r="Z39">
        <v>1739</v>
      </c>
      <c r="AA39">
        <v>1629.95</v>
      </c>
      <c r="AB39">
        <v>1739</v>
      </c>
      <c r="AC39" s="1">
        <f>(Table2[[#This Row],[Close Price]]/Table2[[#This Row],[Day Low]])-1</f>
        <v>4.2585802728857258E-2</v>
      </c>
      <c r="AD39" s="1">
        <f>(Table2[[#This Row],[Day High]]/Table2[[#This Row],[Close Price]])-1</f>
        <v>2.5655069038079681E-3</v>
      </c>
      <c r="AE39" s="1">
        <f>(Table2[[#This Row],[Close Price]]/Table2[[#This Row],[Current Week Low]])-1</f>
        <v>4.8731823815713948E-2</v>
      </c>
      <c r="AF39" s="1">
        <f>(Table2[[#This Row],[Current Week High]]/Table2[[#This Row],[Close Price]])-1</f>
        <v>2.5655069038079681E-3</v>
      </c>
      <c r="AG39" s="1">
        <f>(Table2[[#This Row],[Close Price]]/Table2[[#This Row],[Current Month Low]])-1</f>
        <v>6.417374766097117E-2</v>
      </c>
      <c r="AH39" s="1">
        <f>(Table2[[#This Row],[Current Month High]]/Table2[[#This Row],[Close Price]])-1</f>
        <v>2.5655069038079681E-3</v>
      </c>
      <c r="AI39">
        <v>2.0206970107520701</v>
      </c>
      <c r="AJ39">
        <v>140.20911231131399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0.08</v>
      </c>
      <c r="AM39" t="s">
        <v>3175</v>
      </c>
      <c r="AN39">
        <v>5.14</v>
      </c>
      <c r="AO39" t="s">
        <v>3175</v>
      </c>
      <c r="AP39">
        <v>0.155649064402649</v>
      </c>
      <c r="AQ39">
        <f>(Table2[[#This Row],[Sharpe Ratio]]-AVERAGE(Table2[Sharpe Ratio]))/_xlfn.STDEV.P(Table2[Sharpe Ratio])</f>
        <v>1.098483199920099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5.5825097425510197</v>
      </c>
      <c r="AS39">
        <f>_xlfn.RANK.AVG(Table2[[#This Row],[1Y Return vs Nifty Z-Score]],Table2[1Y Return vs Nifty Z-Score])</f>
        <v>81</v>
      </c>
      <c r="AT39">
        <f>_xlfn.RANK.AVG(Table2[[#This Row],[6M Return vs Nifty Z-Score]],Table2[6M Return vs Nifty Z-Score])</f>
        <v>47</v>
      </c>
      <c r="AU39">
        <f>_xlfn.RANK.AVG(Table2[[#This Row],[Sharpe Ratio Z-Score]],Table2[Sharpe Ratio Z-Score])</f>
        <v>100</v>
      </c>
      <c r="AV39">
        <f>(Table2[[#This Row],[Rank 1Y]]+Table2[[#This Row],[Rank 6M]]+Table2[[#This Row],[Rank Sharpe]])/3</f>
        <v>76</v>
      </c>
    </row>
    <row r="40" spans="1:48" x14ac:dyDescent="0.3">
      <c r="A40" t="s">
        <v>649</v>
      </c>
      <c r="B40" t="s">
        <v>650</v>
      </c>
      <c r="C40" t="s">
        <v>3129</v>
      </c>
      <c r="D40" t="s">
        <v>422</v>
      </c>
      <c r="E40">
        <v>29549.84939127</v>
      </c>
      <c r="F40">
        <v>6002.45</v>
      </c>
      <c r="G40">
        <v>161.45436242339599</v>
      </c>
      <c r="H40">
        <f>(Table2[[#This Row],[1Y Return vs Nifty]]-AVERAGE(Table2[1Y Return vs Nifty]))/_xlfn.STDEV.P(Table2[1Y Return vs Nifty])</f>
        <v>2.3429970860905058</v>
      </c>
      <c r="I40">
        <v>6.8947682022600301</v>
      </c>
      <c r="J40">
        <f>(Table2[[#This Row],[1M Return vs Nifty]]-AVERAGE(Table2[1M Return vs Nifty]))/_xlfn.STDEV.P(Table2[1M Return vs Nifty])</f>
        <v>1.2513331942786716</v>
      </c>
      <c r="K40">
        <v>56.519866218804303</v>
      </c>
      <c r="L40">
        <f>(Table2[[#This Row],[6M Return vs Nifty]]-AVERAGE(Table2[6M Return vs Nifty]))/_xlfn.STDEV.P(Table2[6M Return vs Nifty])</f>
        <v>1.6186056437909146</v>
      </c>
      <c r="M40">
        <v>4.2791878651318003</v>
      </c>
      <c r="N40">
        <f>(Table2[[#This Row],[1W Return vs Nifty]]-AVERAGE(Table2[1W Return vs Nifty]))/_xlfn.STDEV.P(Table2[1W Return vs Nifty])</f>
        <v>1.6721395760120656</v>
      </c>
      <c r="O40">
        <v>5647.43</v>
      </c>
      <c r="P40">
        <v>5185.9337862963002</v>
      </c>
      <c r="Q40">
        <v>4064.6999558524899</v>
      </c>
      <c r="R40">
        <v>63.397893120711302</v>
      </c>
      <c r="S40" s="1">
        <f>(Table2[[#This Row],[Close Price]]-Table2[[#This Row],[20D EMA]])/Table2[[#This Row],[20D EMA]]</f>
        <v>6.2863993002126542E-2</v>
      </c>
      <c r="T40" s="1">
        <f>(Table2[[#This Row],[Close Price]]-Table2[[#This Row],[50D EMA]])/Table2[[#This Row],[50D EMA]]</f>
        <v>0.15744825278358224</v>
      </c>
      <c r="U40" s="1">
        <f>(Table2[[#This Row],[Close Price]]-Table2[[#This Row],[200D EMA]])/Table2[[#This Row],[200D EMA]]</f>
        <v>0.47672646571550087</v>
      </c>
      <c r="V40">
        <v>0.68536855078935799</v>
      </c>
      <c r="W40">
        <v>5760.3</v>
      </c>
      <c r="X40">
        <v>6031</v>
      </c>
      <c r="Y40">
        <v>5677.45</v>
      </c>
      <c r="Z40">
        <v>6031</v>
      </c>
      <c r="AA40">
        <v>5677.45</v>
      </c>
      <c r="AB40">
        <v>6031</v>
      </c>
      <c r="AC40" s="1">
        <f>(Table2[[#This Row],[Close Price]]/Table2[[#This Row],[Day Low]])-1</f>
        <v>4.2037741089873792E-2</v>
      </c>
      <c r="AD40" s="1">
        <f>(Table2[[#This Row],[Day High]]/Table2[[#This Row],[Close Price]])-1</f>
        <v>4.7563911402843662E-3</v>
      </c>
      <c r="AE40" s="1">
        <f>(Table2[[#This Row],[Close Price]]/Table2[[#This Row],[Current Week Low]])-1</f>
        <v>5.724400919426853E-2</v>
      </c>
      <c r="AF40" s="1">
        <f>(Table2[[#This Row],[Current Week High]]/Table2[[#This Row],[Close Price]])-1</f>
        <v>4.7563911402843662E-3</v>
      </c>
      <c r="AG40" s="1">
        <f>(Table2[[#This Row],[Close Price]]/Table2[[#This Row],[Current Month Low]])-1</f>
        <v>5.724400919426853E-2</v>
      </c>
      <c r="AH40" s="1">
        <f>(Table2[[#This Row],[Current Month High]]/Table2[[#This Row],[Close Price]])-1</f>
        <v>4.7563911402843662E-3</v>
      </c>
      <c r="AI40">
        <v>0.54977550833410405</v>
      </c>
      <c r="AJ40">
        <v>192.652543819019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0.57999999999999996</v>
      </c>
      <c r="AM40" t="s">
        <v>3175</v>
      </c>
      <c r="AN40">
        <v>4.88</v>
      </c>
      <c r="AO40" t="s">
        <v>3175</v>
      </c>
      <c r="AP40">
        <v>0.129057859412122</v>
      </c>
      <c r="AQ40">
        <f>(Table2[[#This Row],[Sharpe Ratio]]-AVERAGE(Table2[Sharpe Ratio]))/_xlfn.STDEV.P(Table2[Sharpe Ratio])</f>
        <v>0.78815974276975609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7.6732352429419137</v>
      </c>
      <c r="AS40">
        <f>_xlfn.RANK.AVG(Table2[[#This Row],[1Y Return vs Nifty Z-Score]],Table2[1Y Return vs Nifty Z-Score])</f>
        <v>26</v>
      </c>
      <c r="AT40">
        <f>_xlfn.RANK.AVG(Table2[[#This Row],[6M Return vs Nifty Z-Score]],Table2[6M Return vs Nifty Z-Score])</f>
        <v>48</v>
      </c>
      <c r="AU40">
        <f>_xlfn.RANK.AVG(Table2[[#This Row],[Sharpe Ratio Z-Score]],Table2[Sharpe Ratio Z-Score])</f>
        <v>154</v>
      </c>
      <c r="AV40">
        <f>(Table2[[#This Row],[Rank 1Y]]+Table2[[#This Row],[Rank 6M]]+Table2[[#This Row],[Rank Sharpe]])/3</f>
        <v>76</v>
      </c>
    </row>
    <row r="41" spans="1:48" x14ac:dyDescent="0.3">
      <c r="A41" t="s">
        <v>1328</v>
      </c>
      <c r="B41" t="s">
        <v>1329</v>
      </c>
      <c r="C41" t="s">
        <v>3141</v>
      </c>
      <c r="D41" t="s">
        <v>375</v>
      </c>
      <c r="E41">
        <v>8549.5525615499992</v>
      </c>
      <c r="F41">
        <v>384.6</v>
      </c>
      <c r="G41">
        <v>145.012470700911</v>
      </c>
      <c r="H41">
        <f>(Table2[[#This Row],[1Y Return vs Nifty]]-AVERAGE(Table2[1Y Return vs Nifty]))/_xlfn.STDEV.P(Table2[1Y Return vs Nifty])</f>
        <v>2.059808186759271</v>
      </c>
      <c r="I41">
        <v>-10.7967146488451</v>
      </c>
      <c r="J41">
        <f>(Table2[[#This Row],[1M Return vs Nifty]]-AVERAGE(Table2[1M Return vs Nifty]))/_xlfn.STDEV.P(Table2[1M Return vs Nifty])</f>
        <v>-0.74419604452359567</v>
      </c>
      <c r="K41">
        <v>30.4220707971275</v>
      </c>
      <c r="L41">
        <f>(Table2[[#This Row],[6M Return vs Nifty]]-AVERAGE(Table2[6M Return vs Nifty]))/_xlfn.STDEV.P(Table2[6M Return vs Nifty])</f>
        <v>0.7480982033819219</v>
      </c>
      <c r="M41">
        <v>-4.8244396724513097</v>
      </c>
      <c r="N41">
        <f>(Table2[[#This Row],[1W Return vs Nifty]]-AVERAGE(Table2[1W Return vs Nifty]))/_xlfn.STDEV.P(Table2[1W Return vs Nifty])</f>
        <v>-0.57408606247528982</v>
      </c>
      <c r="O41">
        <v>392.84</v>
      </c>
      <c r="P41">
        <v>381.15633741116102</v>
      </c>
      <c r="Q41">
        <v>297.78672739889203</v>
      </c>
      <c r="R41">
        <v>29.816917269006002</v>
      </c>
      <c r="S41" s="1">
        <f>(Table2[[#This Row],[Close Price]]-Table2[[#This Row],[20D EMA]])/Table2[[#This Row],[20D EMA]]</f>
        <v>-2.0975460747377946E-2</v>
      </c>
      <c r="T41" s="1">
        <f>(Table2[[#This Row],[Close Price]]-Table2[[#This Row],[50D EMA]])/Table2[[#This Row],[50D EMA]]</f>
        <v>9.0347772051452366E-3</v>
      </c>
      <c r="U41" s="1">
        <f>(Table2[[#This Row],[Close Price]]-Table2[[#This Row],[200D EMA]])/Table2[[#This Row],[200D EMA]]</f>
        <v>0.29152834768495128</v>
      </c>
      <c r="V41">
        <v>0.57682460754905596</v>
      </c>
      <c r="W41">
        <v>357.65</v>
      </c>
      <c r="X41">
        <v>386.7</v>
      </c>
      <c r="Y41">
        <v>356.9</v>
      </c>
      <c r="Z41">
        <v>386.7</v>
      </c>
      <c r="AA41">
        <v>356.9</v>
      </c>
      <c r="AB41">
        <v>397.5</v>
      </c>
      <c r="AC41" s="1">
        <f>(Table2[[#This Row],[Close Price]]/Table2[[#This Row],[Day Low]])-1</f>
        <v>7.5352998741786692E-2</v>
      </c>
      <c r="AD41" s="1">
        <f>(Table2[[#This Row],[Day High]]/Table2[[#This Row],[Close Price]])-1</f>
        <v>5.4602184087362282E-3</v>
      </c>
      <c r="AE41" s="1">
        <f>(Table2[[#This Row],[Close Price]]/Table2[[#This Row],[Current Week Low]])-1</f>
        <v>7.7612776688148033E-2</v>
      </c>
      <c r="AF41" s="1">
        <f>(Table2[[#This Row],[Current Week High]]/Table2[[#This Row],[Close Price]])-1</f>
        <v>5.4602184087362282E-3</v>
      </c>
      <c r="AG41" s="1">
        <f>(Table2[[#This Row],[Close Price]]/Table2[[#This Row],[Current Month Low]])-1</f>
        <v>7.7612776688148033E-2</v>
      </c>
      <c r="AH41" s="1">
        <f>(Table2[[#This Row],[Current Month High]]/Table2[[#This Row],[Close Price]])-1</f>
        <v>3.3541341653666068E-2</v>
      </c>
      <c r="AI41">
        <v>16.172646905876199</v>
      </c>
      <c r="AJ41">
        <v>174.51820128479599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0.09</v>
      </c>
      <c r="AM41" t="s">
        <v>3175</v>
      </c>
      <c r="AN41">
        <v>-7.61</v>
      </c>
      <c r="AO41" t="s">
        <v>3174</v>
      </c>
      <c r="AP41">
        <v>0.171237552354326</v>
      </c>
      <c r="AQ41">
        <f>(Table2[[#This Row],[Sharpe Ratio]]-AVERAGE(Table2[Sharpe Ratio]))/_xlfn.STDEV.P(Table2[Sharpe Ratio])</f>
        <v>1.2804032548643636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2.7700275380066715</v>
      </c>
      <c r="AS41">
        <f>_xlfn.RANK.AVG(Table2[[#This Row],[1Y Return vs Nifty Z-Score]],Table2[1Y Return vs Nifty Z-Score])</f>
        <v>35</v>
      </c>
      <c r="AT41">
        <f>_xlfn.RANK.AVG(Table2[[#This Row],[6M Return vs Nifty Z-Score]],Table2[6M Return vs Nifty Z-Score])</f>
        <v>126</v>
      </c>
      <c r="AU41">
        <f>_xlfn.RANK.AVG(Table2[[#This Row],[Sharpe Ratio Z-Score]],Table2[Sharpe Ratio Z-Score])</f>
        <v>75</v>
      </c>
      <c r="AV41">
        <f>(Table2[[#This Row],[Rank 1Y]]+Table2[[#This Row],[Rank 6M]]+Table2[[#This Row],[Rank Sharpe]])/3</f>
        <v>78.666666666666671</v>
      </c>
    </row>
    <row r="42" spans="1:48" x14ac:dyDescent="0.3">
      <c r="A42" t="s">
        <v>238</v>
      </c>
      <c r="B42" t="s">
        <v>239</v>
      </c>
      <c r="C42" t="s">
        <v>3141</v>
      </c>
      <c r="D42" t="s">
        <v>161</v>
      </c>
      <c r="E42">
        <v>109860.08175625</v>
      </c>
      <c r="F42">
        <v>780.4</v>
      </c>
      <c r="G42">
        <v>61.573809966071103</v>
      </c>
      <c r="H42">
        <f>(Table2[[#This Row],[1Y Return vs Nifty]]-AVERAGE(Table2[1Y Return vs Nifty]))/_xlfn.STDEV.P(Table2[1Y Return vs Nifty])</f>
        <v>0.62269237952779044</v>
      </c>
      <c r="I42">
        <v>11.627551407202301</v>
      </c>
      <c r="J42">
        <f>(Table2[[#This Row],[1M Return vs Nifty]]-AVERAGE(Table2[1M Return vs Nifty]))/_xlfn.STDEV.P(Table2[1M Return vs Nifty])</f>
        <v>1.7851724063933665</v>
      </c>
      <c r="K42">
        <v>44.303236691688099</v>
      </c>
      <c r="L42">
        <f>(Table2[[#This Row],[6M Return vs Nifty]]-AVERAGE(Table2[6M Return vs Nifty]))/_xlfn.STDEV.P(Table2[6M Return vs Nifty])</f>
        <v>1.2111127223297513</v>
      </c>
      <c r="M42">
        <v>2.7557440831375</v>
      </c>
      <c r="N42">
        <f>(Table2[[#This Row],[1W Return vs Nifty]]-AVERAGE(Table2[1W Return vs Nifty]))/_xlfn.STDEV.P(Table2[1W Return vs Nifty])</f>
        <v>1.2962456295843943</v>
      </c>
      <c r="O42">
        <v>743.98</v>
      </c>
      <c r="P42">
        <v>724.10231273861496</v>
      </c>
      <c r="Q42">
        <v>616.73566477169697</v>
      </c>
      <c r="R42">
        <v>33.633406368790702</v>
      </c>
      <c r="S42" s="1">
        <f>(Table2[[#This Row],[Close Price]]-Table2[[#This Row],[20D EMA]])/Table2[[#This Row],[20D EMA]]</f>
        <v>4.8952928842173123E-2</v>
      </c>
      <c r="T42" s="1">
        <f>(Table2[[#This Row],[Close Price]]-Table2[[#This Row],[50D EMA]])/Table2[[#This Row],[50D EMA]]</f>
        <v>7.774824948212429E-2</v>
      </c>
      <c r="U42" s="1">
        <f>(Table2[[#This Row],[Close Price]]-Table2[[#This Row],[200D EMA]])/Table2[[#This Row],[200D EMA]]</f>
        <v>0.26537193254242597</v>
      </c>
      <c r="V42">
        <v>1.2367665160521</v>
      </c>
      <c r="W42">
        <v>748.35</v>
      </c>
      <c r="X42">
        <v>790</v>
      </c>
      <c r="Y42">
        <v>709.05</v>
      </c>
      <c r="Z42">
        <v>790</v>
      </c>
      <c r="AA42">
        <v>709.05</v>
      </c>
      <c r="AB42">
        <v>790</v>
      </c>
      <c r="AC42" s="1">
        <f>(Table2[[#This Row],[Close Price]]/Table2[[#This Row],[Day Low]])-1</f>
        <v>4.2827553952027753E-2</v>
      </c>
      <c r="AD42" s="1">
        <f>(Table2[[#This Row],[Day High]]/Table2[[#This Row],[Close Price]])-1</f>
        <v>1.2301383905689356E-2</v>
      </c>
      <c r="AE42" s="1">
        <f>(Table2[[#This Row],[Close Price]]/Table2[[#This Row],[Current Week Low]])-1</f>
        <v>0.1006276003102744</v>
      </c>
      <c r="AF42" s="1">
        <f>(Table2[[#This Row],[Current Week High]]/Table2[[#This Row],[Close Price]])-1</f>
        <v>1.2301383905689356E-2</v>
      </c>
      <c r="AG42" s="1">
        <f>(Table2[[#This Row],[Close Price]]/Table2[[#This Row],[Current Month Low]])-1</f>
        <v>0.1006276003102744</v>
      </c>
      <c r="AH42" s="1">
        <f>(Table2[[#This Row],[Current Month High]]/Table2[[#This Row],[Close Price]])-1</f>
        <v>1.2301383905689356E-2</v>
      </c>
      <c r="AI42">
        <v>4.3567401332649904</v>
      </c>
      <c r="AJ42">
        <v>117.26057906458701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0.15</v>
      </c>
      <c r="AM42" t="s">
        <v>3175</v>
      </c>
      <c r="AN42">
        <v>6.04</v>
      </c>
      <c r="AO42" t="s">
        <v>3175</v>
      </c>
      <c r="AP42">
        <v>0.22236391538348099</v>
      </c>
      <c r="AQ42">
        <f>(Table2[[#This Row],[Sharpe Ratio]]-AVERAGE(Table2[Sharpe Ratio]))/_xlfn.STDEV.P(Table2[Sharpe Ratio])</f>
        <v>1.8770557846155704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6.7922789224508735</v>
      </c>
      <c r="AS42">
        <f>_xlfn.RANK.AVG(Table2[[#This Row],[1Y Return vs Nifty Z-Score]],Table2[1Y Return vs Nifty Z-Score])</f>
        <v>147</v>
      </c>
      <c r="AT42">
        <f>_xlfn.RANK.AVG(Table2[[#This Row],[6M Return vs Nifty Z-Score]],Table2[6M Return vs Nifty Z-Score])</f>
        <v>74</v>
      </c>
      <c r="AU42">
        <f>_xlfn.RANK.AVG(Table2[[#This Row],[Sharpe Ratio Z-Score]],Table2[Sharpe Ratio Z-Score])</f>
        <v>20</v>
      </c>
      <c r="AV42">
        <f>(Table2[[#This Row],[Rank 1Y]]+Table2[[#This Row],[Rank 6M]]+Table2[[#This Row],[Rank Sharpe]])/3</f>
        <v>80.333333333333329</v>
      </c>
    </row>
    <row r="43" spans="1:48" x14ac:dyDescent="0.3">
      <c r="A43" t="s">
        <v>323</v>
      </c>
      <c r="B43" t="s">
        <v>324</v>
      </c>
      <c r="C43" t="s">
        <v>3138</v>
      </c>
      <c r="D43" t="s">
        <v>325</v>
      </c>
      <c r="E43">
        <v>81581.213623000003</v>
      </c>
      <c r="F43">
        <v>14519</v>
      </c>
      <c r="G43">
        <v>137.38503990707201</v>
      </c>
      <c r="H43">
        <f>(Table2[[#This Row],[1Y Return vs Nifty]]-AVERAGE(Table2[1Y Return vs Nifty]))/_xlfn.STDEV.P(Table2[1Y Return vs Nifty])</f>
        <v>1.9284362152312908</v>
      </c>
      <c r="I43">
        <v>11.0431485409021</v>
      </c>
      <c r="J43">
        <f>(Table2[[#This Row],[1M Return vs Nifty]]-AVERAGE(Table2[1M Return vs Nifty]))/_xlfn.STDEV.P(Table2[1M Return vs Nifty])</f>
        <v>1.719254076270516</v>
      </c>
      <c r="K43">
        <v>79.802330463742194</v>
      </c>
      <c r="L43">
        <f>(Table2[[#This Row],[6M Return vs Nifty]]-AVERAGE(Table2[6M Return vs Nifty]))/_xlfn.STDEV.P(Table2[6M Return vs Nifty])</f>
        <v>2.3952060435105231</v>
      </c>
      <c r="M43">
        <v>0.31913447983955701</v>
      </c>
      <c r="N43">
        <f>(Table2[[#This Row],[1W Return vs Nifty]]-AVERAGE(Table2[1W Return vs Nifty]))/_xlfn.STDEV.P(Table2[1W Return vs Nifty])</f>
        <v>0.69503749147493499</v>
      </c>
      <c r="O43">
        <v>13710.82</v>
      </c>
      <c r="P43">
        <v>13003.053832658999</v>
      </c>
      <c r="Q43">
        <v>10063.714295423501</v>
      </c>
      <c r="R43">
        <v>45.301559998469898</v>
      </c>
      <c r="S43" s="1">
        <f>(Table2[[#This Row],[Close Price]]-Table2[[#This Row],[20D EMA]])/Table2[[#This Row],[20D EMA]]</f>
        <v>5.8944687480398716E-2</v>
      </c>
      <c r="T43" s="1">
        <f>(Table2[[#This Row],[Close Price]]-Table2[[#This Row],[50D EMA]])/Table2[[#This Row],[50D EMA]]</f>
        <v>0.11658385690394424</v>
      </c>
      <c r="U43" s="1">
        <f>(Table2[[#This Row],[Close Price]]-Table2[[#This Row],[200D EMA]])/Table2[[#This Row],[200D EMA]]</f>
        <v>0.44270788833925384</v>
      </c>
      <c r="V43">
        <v>0.793711216761671</v>
      </c>
      <c r="W43">
        <v>13465.65</v>
      </c>
      <c r="X43">
        <v>14594.45</v>
      </c>
      <c r="Y43">
        <v>13350</v>
      </c>
      <c r="Z43">
        <v>14594.45</v>
      </c>
      <c r="AA43">
        <v>13350</v>
      </c>
      <c r="AB43">
        <v>14594.45</v>
      </c>
      <c r="AC43" s="1">
        <f>(Table2[[#This Row],[Close Price]]/Table2[[#This Row],[Day Low]])-1</f>
        <v>7.8224965003546032E-2</v>
      </c>
      <c r="AD43" s="1">
        <f>(Table2[[#This Row],[Day High]]/Table2[[#This Row],[Close Price]])-1</f>
        <v>5.1966388869757463E-3</v>
      </c>
      <c r="AE43" s="1">
        <f>(Table2[[#This Row],[Close Price]]/Table2[[#This Row],[Current Week Low]])-1</f>
        <v>8.7565543071161045E-2</v>
      </c>
      <c r="AF43" s="1">
        <f>(Table2[[#This Row],[Current Week High]]/Table2[[#This Row],[Close Price]])-1</f>
        <v>5.1966388869757463E-3</v>
      </c>
      <c r="AG43" s="1">
        <f>(Table2[[#This Row],[Close Price]]/Table2[[#This Row],[Current Month Low]])-1</f>
        <v>8.7565543071161045E-2</v>
      </c>
      <c r="AH43" s="1">
        <f>(Table2[[#This Row],[Current Month High]]/Table2[[#This Row],[Close Price]])-1</f>
        <v>5.1966388869757463E-3</v>
      </c>
      <c r="AI43">
        <v>0.51966388869757396</v>
      </c>
      <c r="AJ43">
        <v>188.762927605409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0.18</v>
      </c>
      <c r="AM43" t="s">
        <v>3175</v>
      </c>
      <c r="AN43">
        <v>5.61</v>
      </c>
      <c r="AO43" t="s">
        <v>3175</v>
      </c>
      <c r="AP43">
        <v>0.113197761434807</v>
      </c>
      <c r="AQ43">
        <f>(Table2[[#This Row],[Sharpe Ratio]]-AVERAGE(Table2[Sharpe Ratio]))/_xlfn.STDEV.P(Table2[Sharpe Ratio])</f>
        <v>0.60306995699972776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7.3410037834869923</v>
      </c>
      <c r="AS43">
        <f>_xlfn.RANK.AVG(Table2[[#This Row],[1Y Return vs Nifty Z-Score]],Table2[1Y Return vs Nifty Z-Score])</f>
        <v>42</v>
      </c>
      <c r="AT43">
        <f>_xlfn.RANK.AVG(Table2[[#This Row],[6M Return vs Nifty Z-Score]],Table2[6M Return vs Nifty Z-Score])</f>
        <v>21</v>
      </c>
      <c r="AU43">
        <f>_xlfn.RANK.AVG(Table2[[#This Row],[Sharpe Ratio Z-Score]],Table2[Sharpe Ratio Z-Score])</f>
        <v>193</v>
      </c>
      <c r="AV43">
        <f>(Table2[[#This Row],[Rank 1Y]]+Table2[[#This Row],[Rank 6M]]+Table2[[#This Row],[Rank Sharpe]])/3</f>
        <v>85.333333333333329</v>
      </c>
    </row>
    <row r="44" spans="1:48" x14ac:dyDescent="0.3">
      <c r="A44" t="s">
        <v>337</v>
      </c>
      <c r="B44" t="s">
        <v>338</v>
      </c>
      <c r="C44" t="s">
        <v>3142</v>
      </c>
      <c r="D44" t="s">
        <v>135</v>
      </c>
      <c r="E44">
        <v>75412.249018560004</v>
      </c>
      <c r="F44">
        <v>1816.45</v>
      </c>
      <c r="G44">
        <v>143.63905368943401</v>
      </c>
      <c r="H44">
        <f>(Table2[[#This Row],[1Y Return vs Nifty]]-AVERAGE(Table2[1Y Return vs Nifty]))/_xlfn.STDEV.P(Table2[1Y Return vs Nifty])</f>
        <v>2.0361529736993846</v>
      </c>
      <c r="I44">
        <v>-3.3003956995729702</v>
      </c>
      <c r="J44">
        <f>(Table2[[#This Row],[1M Return vs Nifty]]-AVERAGE(Table2[1M Return vs Nifty]))/_xlfn.STDEV.P(Table2[1M Return vs Nifty])</f>
        <v>0.10135906086575139</v>
      </c>
      <c r="K44">
        <v>32.0624845643352</v>
      </c>
      <c r="L44">
        <f>(Table2[[#This Row],[6M Return vs Nifty]]-AVERAGE(Table2[6M Return vs Nifty]))/_xlfn.STDEV.P(Table2[6M Return vs Nifty])</f>
        <v>0.80281517723472329</v>
      </c>
      <c r="M44">
        <v>-1.5551640573536201</v>
      </c>
      <c r="N44">
        <f>(Table2[[#This Row],[1W Return vs Nifty]]-AVERAGE(Table2[1W Return vs Nifty]))/_xlfn.STDEV.P(Table2[1W Return vs Nifty])</f>
        <v>0.2325737745618873</v>
      </c>
      <c r="O44">
        <v>1816.24</v>
      </c>
      <c r="P44">
        <v>1798.58861447398</v>
      </c>
      <c r="Q44">
        <v>1516.5840224343699</v>
      </c>
      <c r="R44">
        <v>32.263677167300699</v>
      </c>
      <c r="S44" s="1">
        <f>(Table2[[#This Row],[Close Price]]-Table2[[#This Row],[20D EMA]])/Table2[[#This Row],[20D EMA]]</f>
        <v>1.15623485882943E-4</v>
      </c>
      <c r="T44" s="1">
        <f>(Table2[[#This Row],[Close Price]]-Table2[[#This Row],[50D EMA]])/Table2[[#This Row],[50D EMA]]</f>
        <v>9.9307787129764777E-3</v>
      </c>
      <c r="U44" s="1">
        <f>(Table2[[#This Row],[Close Price]]-Table2[[#This Row],[200D EMA]])/Table2[[#This Row],[200D EMA]]</f>
        <v>0.19772460551463236</v>
      </c>
      <c r="V44">
        <v>0.65229811849929997</v>
      </c>
      <c r="W44">
        <v>1703.4</v>
      </c>
      <c r="X44">
        <v>1829</v>
      </c>
      <c r="Y44">
        <v>1700.55</v>
      </c>
      <c r="Z44">
        <v>1829</v>
      </c>
      <c r="AA44">
        <v>1687.1</v>
      </c>
      <c r="AB44">
        <v>1833.9</v>
      </c>
      <c r="AC44" s="1">
        <f>(Table2[[#This Row],[Close Price]]/Table2[[#This Row],[Day Low]])-1</f>
        <v>6.6367265469061909E-2</v>
      </c>
      <c r="AD44" s="1">
        <f>(Table2[[#This Row],[Day High]]/Table2[[#This Row],[Close Price]])-1</f>
        <v>6.9090808995568853E-3</v>
      </c>
      <c r="AE44" s="1">
        <f>(Table2[[#This Row],[Close Price]]/Table2[[#This Row],[Current Week Low]])-1</f>
        <v>6.8154420628620205E-2</v>
      </c>
      <c r="AF44" s="1">
        <f>(Table2[[#This Row],[Current Week High]]/Table2[[#This Row],[Close Price]])-1</f>
        <v>6.9090808995568853E-3</v>
      </c>
      <c r="AG44" s="1">
        <f>(Table2[[#This Row],[Close Price]]/Table2[[#This Row],[Current Month Low]])-1</f>
        <v>7.6670025487522997E-2</v>
      </c>
      <c r="AH44" s="1">
        <f>(Table2[[#This Row],[Current Month High]]/Table2[[#This Row],[Close Price]])-1</f>
        <v>9.6066503344436338E-3</v>
      </c>
      <c r="AI44">
        <v>14.222797214346601</v>
      </c>
      <c r="AJ44">
        <v>173.623559539052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0.08</v>
      </c>
      <c r="AM44" t="s">
        <v>3175</v>
      </c>
      <c r="AN44">
        <v>-4.37</v>
      </c>
      <c r="AO44" t="s">
        <v>3174</v>
      </c>
      <c r="AP44">
        <v>0.15136882265000001</v>
      </c>
      <c r="AQ44">
        <f>(Table2[[#This Row],[Sharpe Ratio]]-AVERAGE(Table2[Sharpe Ratio]))/_xlfn.STDEV.P(Table2[Sharpe Ratio])</f>
        <v>1.0485321195311335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4.2214331058928796</v>
      </c>
      <c r="AS44">
        <f>_xlfn.RANK.AVG(Table2[[#This Row],[1Y Return vs Nifty Z-Score]],Table2[1Y Return vs Nifty Z-Score])</f>
        <v>36</v>
      </c>
      <c r="AT44">
        <f>_xlfn.RANK.AVG(Table2[[#This Row],[6M Return vs Nifty Z-Score]],Table2[6M Return vs Nifty Z-Score])</f>
        <v>119</v>
      </c>
      <c r="AU44">
        <f>_xlfn.RANK.AVG(Table2[[#This Row],[Sharpe Ratio Z-Score]],Table2[Sharpe Ratio Z-Score])</f>
        <v>104</v>
      </c>
      <c r="AV44">
        <f>(Table2[[#This Row],[Rank 1Y]]+Table2[[#This Row],[Rank 6M]]+Table2[[#This Row],[Rank Sharpe]])/3</f>
        <v>86.333333333333329</v>
      </c>
    </row>
    <row r="45" spans="1:48" x14ac:dyDescent="0.3">
      <c r="A45" t="s">
        <v>573</v>
      </c>
      <c r="B45" t="s">
        <v>574</v>
      </c>
      <c r="C45" t="s">
        <v>3143</v>
      </c>
      <c r="D45" t="s">
        <v>167</v>
      </c>
      <c r="E45">
        <v>35420.422783800001</v>
      </c>
      <c r="F45">
        <v>8521.5499999999993</v>
      </c>
      <c r="G45">
        <v>210.87932156582301</v>
      </c>
      <c r="H45">
        <f>(Table2[[#This Row],[1Y Return vs Nifty]]-AVERAGE(Table2[1Y Return vs Nifty]))/_xlfn.STDEV.P(Table2[1Y Return vs Nifty])</f>
        <v>3.1942738135667121</v>
      </c>
      <c r="I45">
        <v>20.577091082664701</v>
      </c>
      <c r="J45">
        <f>(Table2[[#This Row],[1M Return vs Nifty]]-AVERAGE(Table2[1M Return vs Nifty]))/_xlfn.STDEV.P(Table2[1M Return vs Nifty])</f>
        <v>2.7946450575278967</v>
      </c>
      <c r="K45">
        <v>125.00575549705199</v>
      </c>
      <c r="L45">
        <f>(Table2[[#This Row],[6M Return vs Nifty]]-AVERAGE(Table2[6M Return vs Nifty]))/_xlfn.STDEV.P(Table2[6M Return vs Nifty])</f>
        <v>3.9029930878821828</v>
      </c>
      <c r="M45">
        <v>13.447840172416701</v>
      </c>
      <c r="N45">
        <f>(Table2[[#This Row],[1W Return vs Nifty]]-AVERAGE(Table2[1W Return vs Nifty]))/_xlfn.STDEV.P(Table2[1W Return vs Nifty])</f>
        <v>3.9344094017465272</v>
      </c>
      <c r="O45">
        <v>7394.16</v>
      </c>
      <c r="P45">
        <v>6806.4353364968301</v>
      </c>
      <c r="Q45">
        <v>5090.8931132150001</v>
      </c>
      <c r="R45">
        <v>87.488111093189204</v>
      </c>
      <c r="S45" s="1">
        <f>(Table2[[#This Row],[Close Price]]-Table2[[#This Row],[20D EMA]])/Table2[[#This Row],[20D EMA]]</f>
        <v>0.15247032793447796</v>
      </c>
      <c r="T45" s="1">
        <f>(Table2[[#This Row],[Close Price]]-Table2[[#This Row],[50D EMA]])/Table2[[#This Row],[50D EMA]]</f>
        <v>0.25198427351635033</v>
      </c>
      <c r="U45" s="1">
        <f>(Table2[[#This Row],[Close Price]]-Table2[[#This Row],[200D EMA]])/Table2[[#This Row],[200D EMA]]</f>
        <v>0.67388114629231943</v>
      </c>
      <c r="V45">
        <v>1.39776847576359</v>
      </c>
      <c r="W45">
        <v>8011.9</v>
      </c>
      <c r="X45">
        <v>8638</v>
      </c>
      <c r="Y45">
        <v>8011.9</v>
      </c>
      <c r="Z45">
        <v>8750</v>
      </c>
      <c r="AA45">
        <v>7385.25</v>
      </c>
      <c r="AB45">
        <v>8750</v>
      </c>
      <c r="AC45" s="1">
        <f>(Table2[[#This Row],[Close Price]]/Table2[[#This Row],[Day Low]])-1</f>
        <v>6.3611627703790585E-2</v>
      </c>
      <c r="AD45" s="1">
        <f>(Table2[[#This Row],[Day High]]/Table2[[#This Row],[Close Price]])-1</f>
        <v>1.3665354307608402E-2</v>
      </c>
      <c r="AE45" s="1">
        <f>(Table2[[#This Row],[Close Price]]/Table2[[#This Row],[Current Week Low]])-1</f>
        <v>6.3611627703790585E-2</v>
      </c>
      <c r="AF45" s="1">
        <f>(Table2[[#This Row],[Current Week High]]/Table2[[#This Row],[Close Price]])-1</f>
        <v>2.6808503147901508E-2</v>
      </c>
      <c r="AG45" s="1">
        <f>(Table2[[#This Row],[Close Price]]/Table2[[#This Row],[Current Month Low]])-1</f>
        <v>0.15386073592633953</v>
      </c>
      <c r="AH45" s="1">
        <f>(Table2[[#This Row],[Current Month High]]/Table2[[#This Row],[Close Price]])-1</f>
        <v>2.6808503147901508E-2</v>
      </c>
      <c r="AI45">
        <v>2.6808503147901499</v>
      </c>
      <c r="AJ45">
        <v>250.68106995884699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0.52</v>
      </c>
      <c r="AM45" t="s">
        <v>3175</v>
      </c>
      <c r="AN45">
        <v>24.33</v>
      </c>
      <c r="AO45" t="s">
        <v>3175</v>
      </c>
      <c r="AP45">
        <v>9.3007255371479997E-2</v>
      </c>
      <c r="AQ45">
        <f>(Table2[[#This Row],[Sharpe Ratio]]-AVERAGE(Table2[Sharpe Ratio]))/_xlfn.STDEV.P(Table2[Sharpe Ratio])</f>
        <v>0.36744364200502616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14.193765002728345</v>
      </c>
      <c r="AS45">
        <f>_xlfn.RANK.AVG(Table2[[#This Row],[1Y Return vs Nifty Z-Score]],Table2[1Y Return vs Nifty Z-Score])</f>
        <v>8</v>
      </c>
      <c r="AT45">
        <f>_xlfn.RANK.AVG(Table2[[#This Row],[6M Return vs Nifty Z-Score]],Table2[6M Return vs Nifty Z-Score])</f>
        <v>4</v>
      </c>
      <c r="AU45">
        <f>_xlfn.RANK.AVG(Table2[[#This Row],[Sharpe Ratio Z-Score]],Table2[Sharpe Ratio Z-Score])</f>
        <v>250</v>
      </c>
      <c r="AV45">
        <f>(Table2[[#This Row],[Rank 1Y]]+Table2[[#This Row],[Rank 6M]]+Table2[[#This Row],[Rank Sharpe]])/3</f>
        <v>87.333333333333329</v>
      </c>
    </row>
    <row r="46" spans="1:48" x14ac:dyDescent="0.3">
      <c r="A46" t="s">
        <v>1083</v>
      </c>
      <c r="B46" t="s">
        <v>1084</v>
      </c>
      <c r="C46" t="s">
        <v>3141</v>
      </c>
      <c r="D46" t="s">
        <v>161</v>
      </c>
      <c r="E46">
        <v>12378.953932799999</v>
      </c>
      <c r="F46">
        <v>12775.7</v>
      </c>
      <c r="G46">
        <v>169.67630218794201</v>
      </c>
      <c r="H46">
        <f>(Table2[[#This Row],[1Y Return vs Nifty]]-AVERAGE(Table2[1Y Return vs Nifty]))/_xlfn.STDEV.P(Table2[1Y Return vs Nifty])</f>
        <v>2.484608654369195</v>
      </c>
      <c r="I46">
        <v>-16.613693358135698</v>
      </c>
      <c r="J46">
        <f>(Table2[[#This Row],[1M Return vs Nifty]]-AVERAGE(Table2[1M Return vs Nifty]))/_xlfn.STDEV.P(Table2[1M Return vs Nifty])</f>
        <v>-1.4003282180431575</v>
      </c>
      <c r="K46">
        <v>18.103173656908002</v>
      </c>
      <c r="L46">
        <f>(Table2[[#This Row],[6M Return vs Nifty]]-AVERAGE(Table2[6M Return vs Nifty]))/_xlfn.STDEV.P(Table2[6M Return vs Nifty])</f>
        <v>0.33719408504834625</v>
      </c>
      <c r="M46">
        <v>-8.0536747194344596</v>
      </c>
      <c r="N46">
        <f>(Table2[[#This Row],[1W Return vs Nifty]]-AVERAGE(Table2[1W Return vs Nifty]))/_xlfn.STDEV.P(Table2[1W Return vs Nifty])</f>
        <v>-1.3708663047787004</v>
      </c>
      <c r="O46">
        <v>13145.73</v>
      </c>
      <c r="P46">
        <v>13174.3416205747</v>
      </c>
      <c r="Q46">
        <v>10702.5935510789</v>
      </c>
      <c r="R46">
        <v>14.5476389810072</v>
      </c>
      <c r="S46" s="1">
        <f>(Table2[[#This Row],[Close Price]]-Table2[[#This Row],[20D EMA]])/Table2[[#This Row],[20D EMA]]</f>
        <v>-2.8148303669708632E-2</v>
      </c>
      <c r="T46" s="1">
        <f>(Table2[[#This Row],[Close Price]]-Table2[[#This Row],[50D EMA]])/Table2[[#This Row],[50D EMA]]</f>
        <v>-3.0258940602552048E-2</v>
      </c>
      <c r="U46" s="1">
        <f>(Table2[[#This Row],[Close Price]]-Table2[[#This Row],[200D EMA]])/Table2[[#This Row],[200D EMA]]</f>
        <v>0.19370131538930729</v>
      </c>
      <c r="V46">
        <v>0.98428517633535895</v>
      </c>
      <c r="W46">
        <v>11545.3</v>
      </c>
      <c r="X46">
        <v>12880</v>
      </c>
      <c r="Y46">
        <v>11396.35</v>
      </c>
      <c r="Z46">
        <v>12880</v>
      </c>
      <c r="AA46">
        <v>11396.35</v>
      </c>
      <c r="AB46">
        <v>13140.05</v>
      </c>
      <c r="AC46" s="1">
        <f>(Table2[[#This Row],[Close Price]]/Table2[[#This Row],[Day Low]])-1</f>
        <v>0.10657150528786619</v>
      </c>
      <c r="AD46" s="1">
        <f>(Table2[[#This Row],[Day High]]/Table2[[#This Row],[Close Price]])-1</f>
        <v>8.1639362226726409E-3</v>
      </c>
      <c r="AE46" s="1">
        <f>(Table2[[#This Row],[Close Price]]/Table2[[#This Row],[Current Week Low]])-1</f>
        <v>0.12103436626639241</v>
      </c>
      <c r="AF46" s="1">
        <f>(Table2[[#This Row],[Current Week High]]/Table2[[#This Row],[Close Price]])-1</f>
        <v>8.1639362226726409E-3</v>
      </c>
      <c r="AG46" s="1">
        <f>(Table2[[#This Row],[Close Price]]/Table2[[#This Row],[Current Month Low]])-1</f>
        <v>0.12103436626639241</v>
      </c>
      <c r="AH46" s="1">
        <f>(Table2[[#This Row],[Current Month High]]/Table2[[#This Row],[Close Price]])-1</f>
        <v>2.8518985261081431E-2</v>
      </c>
      <c r="AI46">
        <v>15.844924348567901</v>
      </c>
      <c r="AJ46">
        <v>199.494813338803</v>
      </c>
      <c r="AK46" t="str">
        <f>IF(AND(Table2[[#This Row],[20D EMA]]&gt;Table2[[#This Row],[50D EMA]],Table2[[#This Row],[50D EMA]]&gt;Table2[[#This Row],[200D EMA]]),"Uptrend","Downtrend/NoTrend")</f>
        <v>Downtrend/NoTrend</v>
      </c>
      <c r="AL46">
        <v>0.13</v>
      </c>
      <c r="AM46" t="s">
        <v>3175</v>
      </c>
      <c r="AN46">
        <v>-5.74</v>
      </c>
      <c r="AO46" t="s">
        <v>3174</v>
      </c>
      <c r="AP46">
        <v>0.219873963401894</v>
      </c>
      <c r="AQ46">
        <f>(Table2[[#This Row],[Sharpe Ratio]]-AVERAGE(Table2[Sharpe Ratio]))/_xlfn.STDEV.P(Table2[Sharpe Ratio])</f>
        <v>1.8479976615504561</v>
      </c>
      <c r="AR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">
        <f>_xlfn.RANK.AVG(Table2[[#This Row],[1Y Return vs Nifty Z-Score]],Table2[1Y Return vs Nifty Z-Score])</f>
        <v>24</v>
      </c>
      <c r="AT46">
        <f>_xlfn.RANK.AVG(Table2[[#This Row],[6M Return vs Nifty Z-Score]],Table2[6M Return vs Nifty Z-Score])</f>
        <v>218</v>
      </c>
      <c r="AU46">
        <f>_xlfn.RANK.AVG(Table2[[#This Row],[Sharpe Ratio Z-Score]],Table2[Sharpe Ratio Z-Score])</f>
        <v>22</v>
      </c>
      <c r="AV46">
        <f>(Table2[[#This Row],[Rank 1Y]]+Table2[[#This Row],[Rank 6M]]+Table2[[#This Row],[Rank Sharpe]])/3</f>
        <v>88</v>
      </c>
    </row>
    <row r="47" spans="1:48" x14ac:dyDescent="0.3">
      <c r="A47" t="s">
        <v>516</v>
      </c>
      <c r="B47" t="s">
        <v>517</v>
      </c>
      <c r="C47" t="s">
        <v>3138</v>
      </c>
      <c r="D47" t="s">
        <v>325</v>
      </c>
      <c r="E47">
        <v>42277.484634619999</v>
      </c>
      <c r="F47">
        <v>1910.9</v>
      </c>
      <c r="G47">
        <v>92.802992104243103</v>
      </c>
      <c r="H47">
        <f>(Table2[[#This Row],[1Y Return vs Nifty]]-AVERAGE(Table2[1Y Return vs Nifty]))/_xlfn.STDEV.P(Table2[1Y Return vs Nifty])</f>
        <v>1.1605719536055934</v>
      </c>
      <c r="I47">
        <v>10.3384072579547</v>
      </c>
      <c r="J47">
        <f>(Table2[[#This Row],[1M Return vs Nifty]]-AVERAGE(Table2[1M Return vs Nifty]))/_xlfn.STDEV.P(Table2[1M Return vs Nifty])</f>
        <v>1.6397620490759319</v>
      </c>
      <c r="K47">
        <v>25.435743195892801</v>
      </c>
      <c r="L47">
        <f>(Table2[[#This Row],[6M Return vs Nifty]]-AVERAGE(Table2[6M Return vs Nifty]))/_xlfn.STDEV.P(Table2[6M Return vs Nifty])</f>
        <v>0.58177628970847028</v>
      </c>
      <c r="M47">
        <v>-4.1984971808125602</v>
      </c>
      <c r="N47">
        <f>(Table2[[#This Row],[1W Return vs Nifty]]-AVERAGE(Table2[1W Return vs Nifty]))/_xlfn.STDEV.P(Table2[1W Return vs Nifty])</f>
        <v>-0.41964124724827184</v>
      </c>
      <c r="O47">
        <v>1962.68</v>
      </c>
      <c r="P47">
        <v>1846.41321398121</v>
      </c>
      <c r="Q47">
        <v>1516.4990413237199</v>
      </c>
      <c r="R47">
        <v>56.459296739527502</v>
      </c>
      <c r="S47" s="1">
        <f>(Table2[[#This Row],[Close Price]]-Table2[[#This Row],[20D EMA]])/Table2[[#This Row],[20D EMA]]</f>
        <v>-2.6382293598548909E-2</v>
      </c>
      <c r="T47" s="1">
        <f>(Table2[[#This Row],[Close Price]]-Table2[[#This Row],[50D EMA]])/Table2[[#This Row],[50D EMA]]</f>
        <v>3.4925435720720717E-2</v>
      </c>
      <c r="U47" s="1">
        <f>(Table2[[#This Row],[Close Price]]-Table2[[#This Row],[200D EMA]])/Table2[[#This Row],[200D EMA]]</f>
        <v>0.26007333201609939</v>
      </c>
      <c r="V47">
        <v>1.3202852363397299</v>
      </c>
      <c r="W47">
        <v>1890.25</v>
      </c>
      <c r="X47">
        <v>1947</v>
      </c>
      <c r="Y47">
        <v>1890.25</v>
      </c>
      <c r="Z47">
        <v>2063.8000000000002</v>
      </c>
      <c r="AA47">
        <v>1890.25</v>
      </c>
      <c r="AB47">
        <v>2175.9</v>
      </c>
      <c r="AC47" s="1">
        <f>(Table2[[#This Row],[Close Price]]/Table2[[#This Row],[Day Low]])-1</f>
        <v>1.0924480888771404E-2</v>
      </c>
      <c r="AD47" s="1">
        <f>(Table2[[#This Row],[Day High]]/Table2[[#This Row],[Close Price]])-1</f>
        <v>1.8891621748914122E-2</v>
      </c>
      <c r="AE47" s="1">
        <f>(Table2[[#This Row],[Close Price]]/Table2[[#This Row],[Current Week Low]])-1</f>
        <v>1.0924480888771404E-2</v>
      </c>
      <c r="AF47" s="1">
        <f>(Table2[[#This Row],[Current Week High]]/Table2[[#This Row],[Close Price]])-1</f>
        <v>8.0014652781411844E-2</v>
      </c>
      <c r="AG47" s="1">
        <f>(Table2[[#This Row],[Close Price]]/Table2[[#This Row],[Current Month Low]])-1</f>
        <v>1.0924480888771404E-2</v>
      </c>
      <c r="AH47" s="1">
        <f>(Table2[[#This Row],[Current Month High]]/Table2[[#This Row],[Close Price]])-1</f>
        <v>0.13867810979119777</v>
      </c>
      <c r="AI47">
        <v>15.1054476948035</v>
      </c>
      <c r="AJ47">
        <v>134.75429975429901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7.0000000000000007E-2</v>
      </c>
      <c r="AM47" t="s">
        <v>3175</v>
      </c>
      <c r="AN47">
        <v>2.37</v>
      </c>
      <c r="AO47" t="s">
        <v>3175</v>
      </c>
      <c r="AP47">
        <v>0.19932832293988101</v>
      </c>
      <c r="AQ47">
        <f>(Table2[[#This Row],[Sharpe Ratio]]-AVERAGE(Table2[Sharpe Ratio]))/_xlfn.STDEV.P(Table2[Sharpe Ratio])</f>
        <v>1.60822687343419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4.5706959185759137</v>
      </c>
      <c r="AS47">
        <f>_xlfn.RANK.AVG(Table2[[#This Row],[1Y Return vs Nifty Z-Score]],Table2[1Y Return vs Nifty Z-Score])</f>
        <v>86</v>
      </c>
      <c r="AT47">
        <f>_xlfn.RANK.AVG(Table2[[#This Row],[6M Return vs Nifty Z-Score]],Table2[6M Return vs Nifty Z-Score])</f>
        <v>154</v>
      </c>
      <c r="AU47">
        <f>_xlfn.RANK.AVG(Table2[[#This Row],[Sharpe Ratio Z-Score]],Table2[Sharpe Ratio Z-Score])</f>
        <v>37</v>
      </c>
      <c r="AV47">
        <f>(Table2[[#This Row],[Rank 1Y]]+Table2[[#This Row],[Rank 6M]]+Table2[[#This Row],[Rank Sharpe]])/3</f>
        <v>92.333333333333329</v>
      </c>
    </row>
    <row r="48" spans="1:48" x14ac:dyDescent="0.3">
      <c r="A48" t="s">
        <v>1042</v>
      </c>
      <c r="B48" t="s">
        <v>1043</v>
      </c>
      <c r="C48" t="s">
        <v>3133</v>
      </c>
      <c r="D48" t="s">
        <v>51</v>
      </c>
      <c r="E48">
        <v>13406.58801906</v>
      </c>
      <c r="F48">
        <v>1443.8</v>
      </c>
      <c r="G48">
        <v>161.11438423102001</v>
      </c>
      <c r="H48">
        <f>(Table2[[#This Row],[1Y Return vs Nifty]]-AVERAGE(Table2[1Y Return vs Nifty]))/_xlfn.STDEV.P(Table2[1Y Return vs Nifty])</f>
        <v>2.3371414308094343</v>
      </c>
      <c r="I48">
        <v>3.9625318429397098</v>
      </c>
      <c r="J48">
        <f>(Table2[[#This Row],[1M Return vs Nifty]]-AVERAGE(Table2[1M Return vs Nifty]))/_xlfn.STDEV.P(Table2[1M Return vs Nifty])</f>
        <v>0.92058853938744545</v>
      </c>
      <c r="K48">
        <v>60.499878143552699</v>
      </c>
      <c r="L48">
        <f>(Table2[[#This Row],[6M Return vs Nifty]]-AVERAGE(Table2[6M Return vs Nifty]))/_xlfn.STDEV.P(Table2[6M Return vs Nifty])</f>
        <v>1.7513613014022191</v>
      </c>
      <c r="M48">
        <v>4.08430077462444</v>
      </c>
      <c r="N48">
        <f>(Table2[[#This Row],[1W Return vs Nifty]]-AVERAGE(Table2[1W Return vs Nifty]))/_xlfn.STDEV.P(Table2[1W Return vs Nifty])</f>
        <v>1.6240532085172836</v>
      </c>
      <c r="O48">
        <v>1383.02</v>
      </c>
      <c r="P48">
        <v>1286.3136673552499</v>
      </c>
      <c r="Q48">
        <v>977.20731325840097</v>
      </c>
      <c r="R48">
        <v>70.916756286788598</v>
      </c>
      <c r="S48" s="1">
        <f>(Table2[[#This Row],[Close Price]]-Table2[[#This Row],[20D EMA]])/Table2[[#This Row],[20D EMA]]</f>
        <v>4.3947303726627217E-2</v>
      </c>
      <c r="T48" s="1">
        <f>(Table2[[#This Row],[Close Price]]-Table2[[#This Row],[50D EMA]])/Table2[[#This Row],[50D EMA]]</f>
        <v>0.12243229364774837</v>
      </c>
      <c r="U48" s="1">
        <f>(Table2[[#This Row],[Close Price]]-Table2[[#This Row],[200D EMA]])/Table2[[#This Row],[200D EMA]]</f>
        <v>0.47747563941758875</v>
      </c>
      <c r="V48">
        <v>0.91268554782584299</v>
      </c>
      <c r="W48">
        <v>1386.1</v>
      </c>
      <c r="X48">
        <v>1459.7</v>
      </c>
      <c r="Y48">
        <v>1386.1</v>
      </c>
      <c r="Z48">
        <v>1491.35</v>
      </c>
      <c r="AA48">
        <v>1373.4</v>
      </c>
      <c r="AB48">
        <v>1491.35</v>
      </c>
      <c r="AC48" s="1">
        <f>(Table2[[#This Row],[Close Price]]/Table2[[#This Row],[Day Low]])-1</f>
        <v>4.1627588197099774E-2</v>
      </c>
      <c r="AD48" s="1">
        <f>(Table2[[#This Row],[Day High]]/Table2[[#This Row],[Close Price]])-1</f>
        <v>1.1012605624047822E-2</v>
      </c>
      <c r="AE48" s="1">
        <f>(Table2[[#This Row],[Close Price]]/Table2[[#This Row],[Current Week Low]])-1</f>
        <v>4.1627588197099774E-2</v>
      </c>
      <c r="AF48" s="1">
        <f>(Table2[[#This Row],[Current Week High]]/Table2[[#This Row],[Close Price]])-1</f>
        <v>3.293392436625564E-2</v>
      </c>
      <c r="AG48" s="1">
        <f>(Table2[[#This Row],[Close Price]]/Table2[[#This Row],[Current Month Low]])-1</f>
        <v>5.1259647589922741E-2</v>
      </c>
      <c r="AH48" s="1">
        <f>(Table2[[#This Row],[Current Month High]]/Table2[[#This Row],[Close Price]])-1</f>
        <v>3.293392436625564E-2</v>
      </c>
      <c r="AI48">
        <v>3.29339243662556</v>
      </c>
      <c r="AJ48">
        <v>209.16488222698001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0.33</v>
      </c>
      <c r="AM48" t="s">
        <v>3175</v>
      </c>
      <c r="AN48">
        <v>8.7200000000000006</v>
      </c>
      <c r="AO48" t="s">
        <v>3175</v>
      </c>
      <c r="AP48">
        <v>0.105526861488872</v>
      </c>
      <c r="AQ48">
        <f>(Table2[[#This Row],[Sharpe Ratio]]-AVERAGE(Table2[Sharpe Ratio]))/_xlfn.STDEV.P(Table2[Sharpe Ratio])</f>
        <v>0.51354937335092521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7.1466938534673075</v>
      </c>
      <c r="AS48">
        <f>_xlfn.RANK.AVG(Table2[[#This Row],[1Y Return vs Nifty Z-Score]],Table2[1Y Return vs Nifty Z-Score])</f>
        <v>27</v>
      </c>
      <c r="AT48">
        <f>_xlfn.RANK.AVG(Table2[[#This Row],[6M Return vs Nifty Z-Score]],Table2[6M Return vs Nifty Z-Score])</f>
        <v>42</v>
      </c>
      <c r="AU48">
        <f>_xlfn.RANK.AVG(Table2[[#This Row],[Sharpe Ratio Z-Score]],Table2[Sharpe Ratio Z-Score])</f>
        <v>217</v>
      </c>
      <c r="AV48">
        <f>(Table2[[#This Row],[Rank 1Y]]+Table2[[#This Row],[Rank 6M]]+Table2[[#This Row],[Rank Sharpe]])/3</f>
        <v>95.333333333333329</v>
      </c>
    </row>
    <row r="49" spans="1:48" x14ac:dyDescent="0.3">
      <c r="A49" t="s">
        <v>632</v>
      </c>
      <c r="B49" t="s">
        <v>633</v>
      </c>
      <c r="C49" t="s">
        <v>3147</v>
      </c>
      <c r="D49" t="s">
        <v>634</v>
      </c>
      <c r="E49">
        <v>30388.998695999999</v>
      </c>
      <c r="F49">
        <v>2685.8</v>
      </c>
      <c r="G49">
        <v>117.115090137728</v>
      </c>
      <c r="H49">
        <f>(Table2[[#This Row],[1Y Return vs Nifty]]-AVERAGE(Table2[1Y Return vs Nifty]))/_xlfn.STDEV.P(Table2[1Y Return vs Nifty])</f>
        <v>1.5793142977800319</v>
      </c>
      <c r="I49">
        <v>8.4677108596302695</v>
      </c>
      <c r="J49">
        <f>(Table2[[#This Row],[1M Return vs Nifty]]-AVERAGE(Table2[1M Return vs Nifty]))/_xlfn.STDEV.P(Table2[1M Return vs Nifty])</f>
        <v>1.4287548999750694</v>
      </c>
      <c r="K49">
        <v>43.789792335686201</v>
      </c>
      <c r="L49">
        <f>(Table2[[#This Row],[6M Return vs Nifty]]-AVERAGE(Table2[6M Return vs Nifty]))/_xlfn.STDEV.P(Table2[6M Return vs Nifty])</f>
        <v>1.1939864813996683</v>
      </c>
      <c r="M49">
        <v>-5.6304730614682503</v>
      </c>
      <c r="N49">
        <f>(Table2[[#This Row],[1W Return vs Nifty]]-AVERAGE(Table2[1W Return vs Nifty]))/_xlfn.STDEV.P(Table2[1W Return vs Nifty])</f>
        <v>-0.77296643806317078</v>
      </c>
      <c r="O49">
        <v>2702.31</v>
      </c>
      <c r="P49">
        <v>2536.8850149866198</v>
      </c>
      <c r="Q49">
        <v>2022.7729694238001</v>
      </c>
      <c r="R49">
        <v>49.217681787403201</v>
      </c>
      <c r="S49" s="1">
        <f>(Table2[[#This Row],[Close Price]]-Table2[[#This Row],[20D EMA]])/Table2[[#This Row],[20D EMA]]</f>
        <v>-6.1095877230960783E-3</v>
      </c>
      <c r="T49" s="1">
        <f>(Table2[[#This Row],[Close Price]]-Table2[[#This Row],[50D EMA]])/Table2[[#This Row],[50D EMA]]</f>
        <v>5.8699934815203199E-2</v>
      </c>
      <c r="U49" s="1">
        <f>(Table2[[#This Row],[Close Price]]-Table2[[#This Row],[200D EMA]])/Table2[[#This Row],[200D EMA]]</f>
        <v>0.32778123921888658</v>
      </c>
      <c r="V49">
        <v>0.58947145266926504</v>
      </c>
      <c r="W49">
        <v>2607</v>
      </c>
      <c r="X49">
        <v>2725</v>
      </c>
      <c r="Y49">
        <v>2590.4</v>
      </c>
      <c r="Z49">
        <v>2885</v>
      </c>
      <c r="AA49">
        <v>2590.4</v>
      </c>
      <c r="AB49">
        <v>2910</v>
      </c>
      <c r="AC49" s="1">
        <f>(Table2[[#This Row],[Close Price]]/Table2[[#This Row],[Day Low]])-1</f>
        <v>3.0226313770617574E-2</v>
      </c>
      <c r="AD49" s="1">
        <f>(Table2[[#This Row],[Day High]]/Table2[[#This Row],[Close Price]])-1</f>
        <v>1.459527887407841E-2</v>
      </c>
      <c r="AE49" s="1">
        <f>(Table2[[#This Row],[Close Price]]/Table2[[#This Row],[Current Week Low]])-1</f>
        <v>3.6828289067325493E-2</v>
      </c>
      <c r="AF49" s="1">
        <f>(Table2[[#This Row],[Current Week High]]/Table2[[#This Row],[Close Price]])-1</f>
        <v>7.4167845707051816E-2</v>
      </c>
      <c r="AG49" s="1">
        <f>(Table2[[#This Row],[Close Price]]/Table2[[#This Row],[Current Month Low]])-1</f>
        <v>3.6828289067325493E-2</v>
      </c>
      <c r="AH49" s="1">
        <f>(Table2[[#This Row],[Current Month High]]/Table2[[#This Row],[Close Price]])-1</f>
        <v>8.3476059274703918E-2</v>
      </c>
      <c r="AI49">
        <v>9.3324149229279705</v>
      </c>
      <c r="AJ49">
        <v>156.65822542883001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0.12</v>
      </c>
      <c r="AM49" t="s">
        <v>3175</v>
      </c>
      <c r="AN49">
        <v>-3.76</v>
      </c>
      <c r="AO49" t="s">
        <v>3174</v>
      </c>
      <c r="AP49">
        <v>0.12880614011101801</v>
      </c>
      <c r="AQ49">
        <f>(Table2[[#This Row],[Sharpe Ratio]]-AVERAGE(Table2[Sharpe Ratio]))/_xlfn.STDEV.P(Table2[Sharpe Ratio])</f>
        <v>0.78522213976237509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4.2143113808539736</v>
      </c>
      <c r="AS49">
        <f>_xlfn.RANK.AVG(Table2[[#This Row],[1Y Return vs Nifty Z-Score]],Table2[1Y Return vs Nifty Z-Score])</f>
        <v>57</v>
      </c>
      <c r="AT49">
        <f>_xlfn.RANK.AVG(Table2[[#This Row],[6M Return vs Nifty Z-Score]],Table2[6M Return vs Nifty Z-Score])</f>
        <v>75</v>
      </c>
      <c r="AU49">
        <f>_xlfn.RANK.AVG(Table2[[#This Row],[Sharpe Ratio Z-Score]],Table2[Sharpe Ratio Z-Score])</f>
        <v>156</v>
      </c>
      <c r="AV49">
        <f>(Table2[[#This Row],[Rank 1Y]]+Table2[[#This Row],[Rank 6M]]+Table2[[#This Row],[Rank Sharpe]])/3</f>
        <v>96</v>
      </c>
    </row>
    <row r="50" spans="1:48" x14ac:dyDescent="0.3">
      <c r="A50" t="s">
        <v>1534</v>
      </c>
      <c r="B50" t="s">
        <v>1535</v>
      </c>
      <c r="C50" t="s">
        <v>3135</v>
      </c>
      <c r="D50" t="s">
        <v>190</v>
      </c>
      <c r="E50">
        <v>6554.8118710799999</v>
      </c>
      <c r="F50">
        <v>2109.85</v>
      </c>
      <c r="G50">
        <v>95.158255394175896</v>
      </c>
      <c r="H50">
        <f>(Table2[[#This Row],[1Y Return vs Nifty]]-AVERAGE(Table2[1Y Return vs Nifty]))/_xlfn.STDEV.P(Table2[1Y Return vs Nifty])</f>
        <v>1.2011381141161386</v>
      </c>
      <c r="I50">
        <v>-13.559416046005801</v>
      </c>
      <c r="J50">
        <f>(Table2[[#This Row],[1M Return vs Nifty]]-AVERAGE(Table2[1M Return vs Nifty]))/_xlfn.STDEV.P(Table2[1M Return vs Nifty])</f>
        <v>-1.0558178267400971</v>
      </c>
      <c r="K50">
        <v>36.331520685845597</v>
      </c>
      <c r="L50">
        <f>(Table2[[#This Row],[6M Return vs Nifty]]-AVERAGE(Table2[6M Return vs Nifty]))/_xlfn.STDEV.P(Table2[6M Return vs Nifty])</f>
        <v>0.94521140829962214</v>
      </c>
      <c r="M50">
        <v>-5.25277572572669</v>
      </c>
      <c r="N50">
        <f>(Table2[[#This Row],[1W Return vs Nifty]]-AVERAGE(Table2[1W Return vs Nifty]))/_xlfn.STDEV.P(Table2[1W Return vs Nifty])</f>
        <v>-0.67977353933916429</v>
      </c>
      <c r="O50">
        <v>2412.0100000000002</v>
      </c>
      <c r="P50">
        <v>2436.4580479553101</v>
      </c>
      <c r="Q50">
        <v>1940.3784147259701</v>
      </c>
      <c r="R50">
        <v>16.273692472702201</v>
      </c>
      <c r="S50" s="1">
        <f>(Table2[[#This Row],[Close Price]]-Table2[[#This Row],[20D EMA]])/Table2[[#This Row],[20D EMA]]</f>
        <v>-0.12527311246636635</v>
      </c>
      <c r="T50" s="1">
        <f>(Table2[[#This Row],[Close Price]]-Table2[[#This Row],[50D EMA]])/Table2[[#This Row],[50D EMA]]</f>
        <v>-0.13405034748265074</v>
      </c>
      <c r="U50" s="1">
        <f>(Table2[[#This Row],[Close Price]]-Table2[[#This Row],[200D EMA]])/Table2[[#This Row],[200D EMA]]</f>
        <v>8.7339450896728038E-2</v>
      </c>
      <c r="V50">
        <v>0.67762794743160004</v>
      </c>
      <c r="W50">
        <v>2070</v>
      </c>
      <c r="X50">
        <v>2202.0500000000002</v>
      </c>
      <c r="Y50">
        <v>2070</v>
      </c>
      <c r="Z50">
        <v>2349.9499999999998</v>
      </c>
      <c r="AA50">
        <v>2070</v>
      </c>
      <c r="AB50">
        <v>2480</v>
      </c>
      <c r="AC50" s="1">
        <f>(Table2[[#This Row],[Close Price]]/Table2[[#This Row],[Day Low]])-1</f>
        <v>1.9251207729468645E-2</v>
      </c>
      <c r="AD50" s="1">
        <f>(Table2[[#This Row],[Day High]]/Table2[[#This Row],[Close Price]])-1</f>
        <v>4.3699789084532314E-2</v>
      </c>
      <c r="AE50" s="1">
        <f>(Table2[[#This Row],[Close Price]]/Table2[[#This Row],[Current Week Low]])-1</f>
        <v>1.9251207729468645E-2</v>
      </c>
      <c r="AF50" s="1">
        <f>(Table2[[#This Row],[Current Week High]]/Table2[[#This Row],[Close Price]])-1</f>
        <v>0.11379955921037044</v>
      </c>
      <c r="AG50" s="1">
        <f>(Table2[[#This Row],[Close Price]]/Table2[[#This Row],[Current Month Low]])-1</f>
        <v>1.9251207729468645E-2</v>
      </c>
      <c r="AH50" s="1">
        <f>(Table2[[#This Row],[Current Month High]]/Table2[[#This Row],[Close Price]])-1</f>
        <v>0.17543901225205594</v>
      </c>
      <c r="AI50">
        <v>39.919899518923103</v>
      </c>
      <c r="AJ50">
        <v>144.02613925514601</v>
      </c>
      <c r="AK50" t="str">
        <f>IF(AND(Table2[[#This Row],[20D EMA]]&gt;Table2[[#This Row],[50D EMA]],Table2[[#This Row],[50D EMA]]&gt;Table2[[#This Row],[200D EMA]]),"Uptrend","Downtrend/NoTrend")</f>
        <v>Downtrend/NoTrend</v>
      </c>
      <c r="AL50">
        <v>-0.2</v>
      </c>
      <c r="AM50" t="s">
        <v>3174</v>
      </c>
      <c r="AN50">
        <v>-13.47</v>
      </c>
      <c r="AO50" t="s">
        <v>3174</v>
      </c>
      <c r="AP50">
        <v>0.142345868735195</v>
      </c>
      <c r="AQ50">
        <f>(Table2[[#This Row],[Sharpe Ratio]]-AVERAGE(Table2[Sharpe Ratio]))/_xlfn.STDEV.P(Table2[Sharpe Ratio])</f>
        <v>0.94323285785615441</v>
      </c>
      <c r="AR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">
        <f>_xlfn.RANK.AVG(Table2[[#This Row],[1Y Return vs Nifty Z-Score]],Table2[1Y Return vs Nifty Z-Score])</f>
        <v>77</v>
      </c>
      <c r="AT50">
        <f>_xlfn.RANK.AVG(Table2[[#This Row],[6M Return vs Nifty Z-Score]],Table2[6M Return vs Nifty Z-Score])</f>
        <v>100</v>
      </c>
      <c r="AU50">
        <f>_xlfn.RANK.AVG(Table2[[#This Row],[Sharpe Ratio Z-Score]],Table2[Sharpe Ratio Z-Score])</f>
        <v>121</v>
      </c>
      <c r="AV50">
        <f>(Table2[[#This Row],[Rank 1Y]]+Table2[[#This Row],[Rank 6M]]+Table2[[#This Row],[Rank Sharpe]])/3</f>
        <v>99.333333333333329</v>
      </c>
    </row>
    <row r="51" spans="1:48" x14ac:dyDescent="0.3">
      <c r="A51" t="s">
        <v>78</v>
      </c>
      <c r="B51" t="s">
        <v>79</v>
      </c>
      <c r="C51" t="s">
        <v>3135</v>
      </c>
      <c r="D51" t="s">
        <v>80</v>
      </c>
      <c r="E51">
        <v>328809.07796352002</v>
      </c>
      <c r="F51">
        <v>11889.1</v>
      </c>
      <c r="G51">
        <v>110.164629257383</v>
      </c>
      <c r="H51">
        <f>(Table2[[#This Row],[1Y Return vs Nifty]]-AVERAGE(Table2[1Y Return vs Nifty]))/_xlfn.STDEV.P(Table2[1Y Return vs Nifty])</f>
        <v>1.45960219896734</v>
      </c>
      <c r="I51">
        <v>6.4982869208687299</v>
      </c>
      <c r="J51">
        <f>(Table2[[#This Row],[1M Return vs Nifty]]-AVERAGE(Table2[1M Return vs Nifty]))/_xlfn.STDEV.P(Table2[1M Return vs Nifty])</f>
        <v>1.2066116750983442</v>
      </c>
      <c r="K51">
        <v>21.301029633794801</v>
      </c>
      <c r="L51">
        <f>(Table2[[#This Row],[6M Return vs Nifty]]-AVERAGE(Table2[6M Return vs Nifty]))/_xlfn.STDEV.P(Table2[6M Return vs Nifty])</f>
        <v>0.44386046725640588</v>
      </c>
      <c r="M51">
        <v>-3.3834967890037002</v>
      </c>
      <c r="N51">
        <f>(Table2[[#This Row],[1W Return vs Nifty]]-AVERAGE(Table2[1W Return vs Nifty]))/_xlfn.STDEV.P(Table2[1W Return vs Nifty])</f>
        <v>-0.21854835676032019</v>
      </c>
      <c r="O51">
        <v>11808.34</v>
      </c>
      <c r="P51">
        <v>11108.1666727995</v>
      </c>
      <c r="Q51">
        <v>9188.3387199120498</v>
      </c>
      <c r="R51">
        <v>40.360790616680802</v>
      </c>
      <c r="S51" s="1">
        <f>(Table2[[#This Row],[Close Price]]-Table2[[#This Row],[20D EMA]])/Table2[[#This Row],[20D EMA]]</f>
        <v>6.8392339651466858E-3</v>
      </c>
      <c r="T51" s="1">
        <f>(Table2[[#This Row],[Close Price]]-Table2[[#This Row],[50D EMA]])/Table2[[#This Row],[50D EMA]]</f>
        <v>7.0302629606086783E-2</v>
      </c>
      <c r="U51" s="1">
        <f>(Table2[[#This Row],[Close Price]]-Table2[[#This Row],[200D EMA]])/Table2[[#This Row],[200D EMA]]</f>
        <v>0.29393357846453033</v>
      </c>
      <c r="V51">
        <v>1.18056147411882</v>
      </c>
      <c r="W51">
        <v>11562.2</v>
      </c>
      <c r="X51">
        <v>11936.85</v>
      </c>
      <c r="Y51">
        <v>11525</v>
      </c>
      <c r="Z51">
        <v>11936.85</v>
      </c>
      <c r="AA51">
        <v>11525</v>
      </c>
      <c r="AB51">
        <v>12500</v>
      </c>
      <c r="AC51" s="1">
        <f>(Table2[[#This Row],[Close Price]]/Table2[[#This Row],[Day Low]])-1</f>
        <v>2.827316600646923E-2</v>
      </c>
      <c r="AD51" s="1">
        <f>(Table2[[#This Row],[Day High]]/Table2[[#This Row],[Close Price]])-1</f>
        <v>4.0162838229975684E-3</v>
      </c>
      <c r="AE51" s="1">
        <f>(Table2[[#This Row],[Close Price]]/Table2[[#This Row],[Current Week Low]])-1</f>
        <v>3.1592190889371041E-2</v>
      </c>
      <c r="AF51" s="1">
        <f>(Table2[[#This Row],[Current Week High]]/Table2[[#This Row],[Close Price]])-1</f>
        <v>4.0162838229975684E-3</v>
      </c>
      <c r="AG51" s="1">
        <f>(Table2[[#This Row],[Close Price]]/Table2[[#This Row],[Current Month Low]])-1</f>
        <v>3.1592190889371041E-2</v>
      </c>
      <c r="AH51" s="1">
        <f>(Table2[[#This Row],[Current Month High]]/Table2[[#This Row],[Close Price]])-1</f>
        <v>5.1383199737574659E-2</v>
      </c>
      <c r="AI51">
        <v>7.4429519475822401</v>
      </c>
      <c r="AJ51">
        <v>139.842244883549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0.21</v>
      </c>
      <c r="AM51" t="s">
        <v>3175</v>
      </c>
      <c r="AN51">
        <v>0.18</v>
      </c>
      <c r="AO51" t="s">
        <v>3175</v>
      </c>
      <c r="AP51">
        <v>0.18469057779852499</v>
      </c>
      <c r="AQ51">
        <f>(Table2[[#This Row],[Sharpe Ratio]]-AVERAGE(Table2[Sharpe Ratio]))/_xlfn.STDEV.P(Table2[Sharpe Ratio])</f>
        <v>1.437402133495949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4.3289281180577186</v>
      </c>
      <c r="AS51">
        <f>_xlfn.RANK.AVG(Table2[[#This Row],[1Y Return vs Nifty Z-Score]],Table2[1Y Return vs Nifty Z-Score])</f>
        <v>59</v>
      </c>
      <c r="AT51">
        <f>_xlfn.RANK.AVG(Table2[[#This Row],[6M Return vs Nifty Z-Score]],Table2[6M Return vs Nifty Z-Score])</f>
        <v>188</v>
      </c>
      <c r="AU51">
        <f>_xlfn.RANK.AVG(Table2[[#This Row],[Sharpe Ratio Z-Score]],Table2[Sharpe Ratio Z-Score])</f>
        <v>53</v>
      </c>
      <c r="AV51">
        <f>(Table2[[#This Row],[Rank 1Y]]+Table2[[#This Row],[Rank 6M]]+Table2[[#This Row],[Rank Sharpe]])/3</f>
        <v>100</v>
      </c>
    </row>
    <row r="52" spans="1:48" x14ac:dyDescent="0.3">
      <c r="A52" t="s">
        <v>1061</v>
      </c>
      <c r="B52" t="s">
        <v>1062</v>
      </c>
      <c r="C52" t="s">
        <v>3141</v>
      </c>
      <c r="D52" t="s">
        <v>271</v>
      </c>
      <c r="E52">
        <v>12865.302733119999</v>
      </c>
      <c r="F52">
        <v>1960.85</v>
      </c>
      <c r="G52">
        <v>94.444572060564795</v>
      </c>
      <c r="H52">
        <f>(Table2[[#This Row],[1Y Return vs Nifty]]-AVERAGE(Table2[1Y Return vs Nifty]))/_xlfn.STDEV.P(Table2[1Y Return vs Nifty])</f>
        <v>1.1888459033944254</v>
      </c>
      <c r="I52">
        <v>10.336418389173801</v>
      </c>
      <c r="J52">
        <f>(Table2[[#This Row],[1M Return vs Nifty]]-AVERAGE(Table2[1M Return vs Nifty]))/_xlfn.STDEV.P(Table2[1M Return vs Nifty])</f>
        <v>1.6395377125498292</v>
      </c>
      <c r="K52">
        <v>35.716553308727903</v>
      </c>
      <c r="L52">
        <f>(Table2[[#This Row],[6M Return vs Nifty]]-AVERAGE(Table2[6M Return vs Nifty]))/_xlfn.STDEV.P(Table2[6M Return vs Nifty])</f>
        <v>0.92469880680435912</v>
      </c>
      <c r="M52">
        <v>3.6779391236470298</v>
      </c>
      <c r="N52">
        <f>(Table2[[#This Row],[1W Return vs Nifty]]-AVERAGE(Table2[1W Return vs Nifty]))/_xlfn.STDEV.P(Table2[1W Return vs Nifty])</f>
        <v>1.5237876874208616</v>
      </c>
      <c r="O52">
        <v>1859.65</v>
      </c>
      <c r="P52">
        <v>1794.70638980628</v>
      </c>
      <c r="Q52">
        <v>1521.6795780611999</v>
      </c>
      <c r="R52">
        <v>68.287112276712804</v>
      </c>
      <c r="S52" s="1">
        <f>(Table2[[#This Row],[Close Price]]-Table2[[#This Row],[20D EMA]])/Table2[[#This Row],[20D EMA]]</f>
        <v>5.4418842255262986E-2</v>
      </c>
      <c r="T52" s="1">
        <f>(Table2[[#This Row],[Close Price]]-Table2[[#This Row],[50D EMA]])/Table2[[#This Row],[50D EMA]]</f>
        <v>9.2574256790634954E-2</v>
      </c>
      <c r="U52" s="1">
        <f>(Table2[[#This Row],[Close Price]]-Table2[[#This Row],[200D EMA]])/Table2[[#This Row],[200D EMA]]</f>
        <v>0.28860900039044696</v>
      </c>
      <c r="V52">
        <v>1.0015842436031701</v>
      </c>
      <c r="W52">
        <v>1835.95</v>
      </c>
      <c r="X52">
        <v>1970.3</v>
      </c>
      <c r="Y52">
        <v>1819.55</v>
      </c>
      <c r="Z52">
        <v>1970.3</v>
      </c>
      <c r="AA52">
        <v>1819.55</v>
      </c>
      <c r="AB52">
        <v>2034.95</v>
      </c>
      <c r="AC52" s="1">
        <f>(Table2[[#This Row],[Close Price]]/Table2[[#This Row],[Day Low]])-1</f>
        <v>6.8030175113701352E-2</v>
      </c>
      <c r="AD52" s="1">
        <f>(Table2[[#This Row],[Day High]]/Table2[[#This Row],[Close Price]])-1</f>
        <v>4.8193385521584364E-3</v>
      </c>
      <c r="AE52" s="1">
        <f>(Table2[[#This Row],[Close Price]]/Table2[[#This Row],[Current Week Low]])-1</f>
        <v>7.7656563436014459E-2</v>
      </c>
      <c r="AF52" s="1">
        <f>(Table2[[#This Row],[Current Week High]]/Table2[[#This Row],[Close Price]])-1</f>
        <v>4.8193385521584364E-3</v>
      </c>
      <c r="AG52" s="1">
        <f>(Table2[[#This Row],[Close Price]]/Table2[[#This Row],[Current Month Low]])-1</f>
        <v>7.7656563436014459E-2</v>
      </c>
      <c r="AH52" s="1">
        <f>(Table2[[#This Row],[Current Month High]]/Table2[[#This Row],[Close Price]])-1</f>
        <v>3.7789734043909506E-2</v>
      </c>
      <c r="AI52">
        <v>3.7789734043909502</v>
      </c>
      <c r="AJ52">
        <v>132.963050968278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0.13</v>
      </c>
      <c r="AM52" t="s">
        <v>3175</v>
      </c>
      <c r="AN52">
        <v>5.95</v>
      </c>
      <c r="AO52" t="s">
        <v>3175</v>
      </c>
      <c r="AP52">
        <v>0.13707190736279401</v>
      </c>
      <c r="AQ52">
        <f>(Table2[[#This Row],[Sharpe Ratio]]-AVERAGE(Table2[Sharpe Ratio]))/_xlfn.STDEV.P(Table2[Sharpe Ratio])</f>
        <v>0.8816849164768944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6.1585550266463702</v>
      </c>
      <c r="AS52">
        <f>_xlfn.RANK.AVG(Table2[[#This Row],[1Y Return vs Nifty Z-Score]],Table2[1Y Return vs Nifty Z-Score])</f>
        <v>79</v>
      </c>
      <c r="AT52">
        <f>_xlfn.RANK.AVG(Table2[[#This Row],[6M Return vs Nifty Z-Score]],Table2[6M Return vs Nifty Z-Score])</f>
        <v>102</v>
      </c>
      <c r="AU52">
        <f>_xlfn.RANK.AVG(Table2[[#This Row],[Sharpe Ratio Z-Score]],Table2[Sharpe Ratio Z-Score])</f>
        <v>129</v>
      </c>
      <c r="AV52">
        <f>(Table2[[#This Row],[Rank 1Y]]+Table2[[#This Row],[Rank 6M]]+Table2[[#This Row],[Rank Sharpe]])/3</f>
        <v>103.33333333333333</v>
      </c>
    </row>
    <row r="53" spans="1:48" x14ac:dyDescent="0.3">
      <c r="A53" t="s">
        <v>1276</v>
      </c>
      <c r="B53" t="s">
        <v>1277</v>
      </c>
      <c r="C53" t="s">
        <v>3142</v>
      </c>
      <c r="D53" t="s">
        <v>135</v>
      </c>
      <c r="E53">
        <v>9110.1051876900001</v>
      </c>
      <c r="F53">
        <v>375.55</v>
      </c>
      <c r="G53">
        <v>176.44946278175499</v>
      </c>
      <c r="H53">
        <f>(Table2[[#This Row],[1Y Return vs Nifty]]-AVERAGE(Table2[1Y Return vs Nifty]))/_xlfn.STDEV.P(Table2[1Y Return vs Nifty])</f>
        <v>2.6012670003752403</v>
      </c>
      <c r="I53">
        <v>-17.986449620701201</v>
      </c>
      <c r="J53">
        <f>(Table2[[#This Row],[1M Return vs Nifty]]-AVERAGE(Table2[1M Return vs Nifty]))/_xlfn.STDEV.P(Table2[1M Return vs Nifty])</f>
        <v>-1.5551696907876122</v>
      </c>
      <c r="K53">
        <v>42.370767341390398</v>
      </c>
      <c r="L53">
        <f>(Table2[[#This Row],[6M Return vs Nifty]]-AVERAGE(Table2[6M Return vs Nifty]))/_xlfn.STDEV.P(Table2[6M Return vs Nifty])</f>
        <v>1.1466540613349907</v>
      </c>
      <c r="M53">
        <v>-5.0233129514325601</v>
      </c>
      <c r="N53">
        <f>(Table2[[#This Row],[1W Return vs Nifty]]-AVERAGE(Table2[1W Return vs Nifty]))/_xlfn.STDEV.P(Table2[1W Return vs Nifty])</f>
        <v>-0.62315598061655086</v>
      </c>
      <c r="O53">
        <v>413.34</v>
      </c>
      <c r="P53">
        <v>432.092475092082</v>
      </c>
      <c r="Q53">
        <v>360.91924113522299</v>
      </c>
      <c r="R53">
        <v>15.317834144021299</v>
      </c>
      <c r="S53" s="1">
        <f>(Table2[[#This Row],[Close Price]]-Table2[[#This Row],[20D EMA]])/Table2[[#This Row],[20D EMA]]</f>
        <v>-9.1425944742826643E-2</v>
      </c>
      <c r="T53" s="1">
        <f>(Table2[[#This Row],[Close Price]]-Table2[[#This Row],[50D EMA]])/Table2[[#This Row],[50D EMA]]</f>
        <v>-0.13085734733064347</v>
      </c>
      <c r="U53" s="1">
        <f>(Table2[[#This Row],[Close Price]]-Table2[[#This Row],[200D EMA]])/Table2[[#This Row],[200D EMA]]</f>
        <v>4.0537486499079227E-2</v>
      </c>
      <c r="V53">
        <v>0.78295425272437502</v>
      </c>
      <c r="W53">
        <v>348.55</v>
      </c>
      <c r="X53">
        <v>381</v>
      </c>
      <c r="Y53">
        <v>348.55</v>
      </c>
      <c r="Z53">
        <v>384.9</v>
      </c>
      <c r="AA53">
        <v>348.55</v>
      </c>
      <c r="AB53">
        <v>399.7</v>
      </c>
      <c r="AC53" s="1">
        <f>(Table2[[#This Row],[Close Price]]/Table2[[#This Row],[Day Low]])-1</f>
        <v>7.7463778510973968E-2</v>
      </c>
      <c r="AD53" s="1">
        <f>(Table2[[#This Row],[Day High]]/Table2[[#This Row],[Close Price]])-1</f>
        <v>1.4512048994807625E-2</v>
      </c>
      <c r="AE53" s="1">
        <f>(Table2[[#This Row],[Close Price]]/Table2[[#This Row],[Current Week Low]])-1</f>
        <v>7.7463778510973968E-2</v>
      </c>
      <c r="AF53" s="1">
        <f>(Table2[[#This Row],[Current Week High]]/Table2[[#This Row],[Close Price]])-1</f>
        <v>2.4896818000266219E-2</v>
      </c>
      <c r="AG53" s="1">
        <f>(Table2[[#This Row],[Close Price]]/Table2[[#This Row],[Current Month Low]])-1</f>
        <v>7.7463778510973968E-2</v>
      </c>
      <c r="AH53" s="1">
        <f>(Table2[[#This Row],[Current Month High]]/Table2[[#This Row],[Close Price]])-1</f>
        <v>6.4305684995340062E-2</v>
      </c>
      <c r="AI53">
        <v>51.670882705365401</v>
      </c>
      <c r="AJ53">
        <v>211.78912411789099</v>
      </c>
      <c r="AK53" t="str">
        <f>IF(AND(Table2[[#This Row],[20D EMA]]&gt;Table2[[#This Row],[50D EMA]],Table2[[#This Row],[50D EMA]]&gt;Table2[[#This Row],[200D EMA]]),"Uptrend","Downtrend/NoTrend")</f>
        <v>Downtrend/NoTrend</v>
      </c>
      <c r="AL53">
        <v>-0.02</v>
      </c>
      <c r="AM53" t="s">
        <v>3174</v>
      </c>
      <c r="AN53">
        <v>-13.67</v>
      </c>
      <c r="AO53" t="s">
        <v>3174</v>
      </c>
      <c r="AP53">
        <v>0.102113154343923</v>
      </c>
      <c r="AQ53">
        <f>(Table2[[#This Row],[Sharpe Ratio]]-AVERAGE(Table2[Sharpe Ratio]))/_xlfn.STDEV.P(Table2[Sharpe Ratio])</f>
        <v>0.47371088527575939</v>
      </c>
      <c r="AR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">
        <f>_xlfn.RANK.AVG(Table2[[#This Row],[1Y Return vs Nifty Z-Score]],Table2[1Y Return vs Nifty Z-Score])</f>
        <v>18</v>
      </c>
      <c r="AT53">
        <f>_xlfn.RANK.AVG(Table2[[#This Row],[6M Return vs Nifty Z-Score]],Table2[6M Return vs Nifty Z-Score])</f>
        <v>79</v>
      </c>
      <c r="AU53">
        <f>_xlfn.RANK.AVG(Table2[[#This Row],[Sharpe Ratio Z-Score]],Table2[Sharpe Ratio Z-Score])</f>
        <v>223</v>
      </c>
      <c r="AV53">
        <f>(Table2[[#This Row],[Rank 1Y]]+Table2[[#This Row],[Rank 6M]]+Table2[[#This Row],[Rank Sharpe]])/3</f>
        <v>106.66666666666667</v>
      </c>
    </row>
    <row r="54" spans="1:48" x14ac:dyDescent="0.3">
      <c r="A54" t="s">
        <v>1642</v>
      </c>
      <c r="B54" t="s">
        <v>1643</v>
      </c>
      <c r="C54" t="s">
        <v>3131</v>
      </c>
      <c r="D54" t="s">
        <v>120</v>
      </c>
      <c r="E54">
        <v>5621.1176999999998</v>
      </c>
      <c r="F54">
        <v>596.85</v>
      </c>
      <c r="G54">
        <v>133.875642331215</v>
      </c>
      <c r="H54">
        <f>(Table2[[#This Row],[1Y Return vs Nifty]]-AVERAGE(Table2[1Y Return vs Nifty]))/_xlfn.STDEV.P(Table2[1Y Return vs Nifty])</f>
        <v>1.8679916840546531</v>
      </c>
      <c r="I54">
        <v>4.9047049577286996</v>
      </c>
      <c r="J54">
        <f>(Table2[[#This Row],[1M Return vs Nifty]]-AVERAGE(Table2[1M Return vs Nifty]))/_xlfn.STDEV.P(Table2[1M Return vs Nifty])</f>
        <v>1.0268619374060513</v>
      </c>
      <c r="K54">
        <v>81.8064173459599</v>
      </c>
      <c r="L54">
        <f>(Table2[[#This Row],[6M Return vs Nifty]]-AVERAGE(Table2[6M Return vs Nifty]))/_xlfn.STDEV.P(Table2[6M Return vs Nifty])</f>
        <v>2.4620535497465301</v>
      </c>
      <c r="M54">
        <v>-4.8723863736724402</v>
      </c>
      <c r="N54">
        <f>(Table2[[#This Row],[1W Return vs Nifty]]-AVERAGE(Table2[1W Return vs Nifty]))/_xlfn.STDEV.P(Table2[1W Return vs Nifty])</f>
        <v>-0.58591641352152668</v>
      </c>
      <c r="O54">
        <v>597.39</v>
      </c>
      <c r="P54">
        <v>574.51090784222697</v>
      </c>
      <c r="Q54">
        <v>456.88253846113599</v>
      </c>
      <c r="R54">
        <v>49.384817045395103</v>
      </c>
      <c r="S54" s="1">
        <f>(Table2[[#This Row],[Close Price]]-Table2[[#This Row],[20D EMA]])/Table2[[#This Row],[20D EMA]]</f>
        <v>-9.0393210465518944E-4</v>
      </c>
      <c r="T54" s="1">
        <f>(Table2[[#This Row],[Close Price]]-Table2[[#This Row],[50D EMA]])/Table2[[#This Row],[50D EMA]]</f>
        <v>3.8883669313912919E-2</v>
      </c>
      <c r="U54" s="1">
        <f>(Table2[[#This Row],[Close Price]]-Table2[[#This Row],[200D EMA]])/Table2[[#This Row],[200D EMA]]</f>
        <v>0.30635327410476237</v>
      </c>
      <c r="V54">
        <v>0.96767257754523295</v>
      </c>
      <c r="W54">
        <v>576</v>
      </c>
      <c r="X54">
        <v>603</v>
      </c>
      <c r="Y54">
        <v>576</v>
      </c>
      <c r="Z54">
        <v>620.79999999999995</v>
      </c>
      <c r="AA54">
        <v>576</v>
      </c>
      <c r="AB54">
        <v>650.20000000000005</v>
      </c>
      <c r="AC54" s="1">
        <f>(Table2[[#This Row],[Close Price]]/Table2[[#This Row],[Day Low]])-1</f>
        <v>3.6197916666666607E-2</v>
      </c>
      <c r="AD54" s="1">
        <f>(Table2[[#This Row],[Day High]]/Table2[[#This Row],[Close Price]])-1</f>
        <v>1.0304096506659866E-2</v>
      </c>
      <c r="AE54" s="1">
        <f>(Table2[[#This Row],[Close Price]]/Table2[[#This Row],[Current Week Low]])-1</f>
        <v>3.6197916666666607E-2</v>
      </c>
      <c r="AF54" s="1">
        <f>(Table2[[#This Row],[Current Week High]]/Table2[[#This Row],[Close Price]])-1</f>
        <v>4.012733517634226E-2</v>
      </c>
      <c r="AG54" s="1">
        <f>(Table2[[#This Row],[Close Price]]/Table2[[#This Row],[Current Month Low]])-1</f>
        <v>3.6197916666666607E-2</v>
      </c>
      <c r="AH54" s="1">
        <f>(Table2[[#This Row],[Current Month High]]/Table2[[#This Row],[Close Price]])-1</f>
        <v>8.9385942866716972E-2</v>
      </c>
      <c r="AI54">
        <v>21.864790148278399</v>
      </c>
      <c r="AJ54">
        <v>185.16483516483501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0.08</v>
      </c>
      <c r="AM54" t="s">
        <v>3175</v>
      </c>
      <c r="AN54">
        <v>4.68</v>
      </c>
      <c r="AO54" t="s">
        <v>3175</v>
      </c>
      <c r="AP54">
        <v>8.940015010822E-2</v>
      </c>
      <c r="AQ54">
        <f>(Table2[[#This Row],[Sharpe Ratio]]-AVERAGE(Table2[Sharpe Ratio]))/_xlfn.STDEV.P(Table2[Sharpe Ratio])</f>
        <v>0.32534816810684025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5.0963389257925487</v>
      </c>
      <c r="AS54">
        <f>_xlfn.RANK.AVG(Table2[[#This Row],[1Y Return vs Nifty Z-Score]],Table2[1Y Return vs Nifty Z-Score])</f>
        <v>45</v>
      </c>
      <c r="AT54">
        <f>_xlfn.RANK.AVG(Table2[[#This Row],[6M Return vs Nifty Z-Score]],Table2[6M Return vs Nifty Z-Score])</f>
        <v>18</v>
      </c>
      <c r="AU54">
        <f>_xlfn.RANK.AVG(Table2[[#This Row],[Sharpe Ratio Z-Score]],Table2[Sharpe Ratio Z-Score])</f>
        <v>259</v>
      </c>
      <c r="AV54">
        <f>(Table2[[#This Row],[Rank 1Y]]+Table2[[#This Row],[Rank 6M]]+Table2[[#This Row],[Rank Sharpe]])/3</f>
        <v>107.33333333333333</v>
      </c>
    </row>
    <row r="55" spans="1:48" x14ac:dyDescent="0.3">
      <c r="A55" t="s">
        <v>595</v>
      </c>
      <c r="B55" t="s">
        <v>596</v>
      </c>
      <c r="C55" t="s">
        <v>3142</v>
      </c>
      <c r="D55" t="s">
        <v>135</v>
      </c>
      <c r="E55">
        <v>33458.744169999998</v>
      </c>
      <c r="F55">
        <v>1343.65</v>
      </c>
      <c r="G55">
        <v>96.745623639796193</v>
      </c>
      <c r="H55">
        <f>(Table2[[#This Row],[1Y Return vs Nifty]]-AVERAGE(Table2[1Y Return vs Nifty]))/_xlfn.STDEV.P(Table2[1Y Return vs Nifty])</f>
        <v>1.2284783419863792</v>
      </c>
      <c r="I55">
        <v>4.9347394652098098</v>
      </c>
      <c r="J55">
        <f>(Table2[[#This Row],[1M Return vs Nifty]]-AVERAGE(Table2[1M Return vs Nifty]))/_xlfn.STDEV.P(Table2[1M Return vs Nifty])</f>
        <v>1.0302497109666964</v>
      </c>
      <c r="K55">
        <v>29.115669389958899</v>
      </c>
      <c r="L55">
        <f>(Table2[[#This Row],[6M Return vs Nifty]]-AVERAGE(Table2[6M Return vs Nifty]))/_xlfn.STDEV.P(Table2[6M Return vs Nifty])</f>
        <v>0.7045224098435735</v>
      </c>
      <c r="M55">
        <v>0.53488523153841605</v>
      </c>
      <c r="N55">
        <f>(Table2[[#This Row],[1W Return vs Nifty]]-AVERAGE(Table2[1W Return vs Nifty]))/_xlfn.STDEV.P(Table2[1W Return vs Nifty])</f>
        <v>0.74827175089385201</v>
      </c>
      <c r="O55">
        <v>1345.81</v>
      </c>
      <c r="P55">
        <v>1296.86459180466</v>
      </c>
      <c r="Q55">
        <v>1120.7048312253901</v>
      </c>
      <c r="R55">
        <v>54.0606230554692</v>
      </c>
      <c r="S55" s="1">
        <f>(Table2[[#This Row],[Close Price]]-Table2[[#This Row],[20D EMA]])/Table2[[#This Row],[20D EMA]]</f>
        <v>-1.604981386674088E-3</v>
      </c>
      <c r="T55" s="1">
        <f>(Table2[[#This Row],[Close Price]]-Table2[[#This Row],[50D EMA]])/Table2[[#This Row],[50D EMA]]</f>
        <v>3.6075785005615403E-2</v>
      </c>
      <c r="U55" s="1">
        <f>(Table2[[#This Row],[Close Price]]-Table2[[#This Row],[200D EMA]])/Table2[[#This Row],[200D EMA]]</f>
        <v>0.19893299516772806</v>
      </c>
      <c r="V55">
        <v>1.4478655082894401</v>
      </c>
      <c r="W55">
        <v>1333.05</v>
      </c>
      <c r="X55">
        <v>1410</v>
      </c>
      <c r="Y55">
        <v>1333.05</v>
      </c>
      <c r="Z55">
        <v>1410</v>
      </c>
      <c r="AA55">
        <v>1333.05</v>
      </c>
      <c r="AB55">
        <v>1437</v>
      </c>
      <c r="AC55" s="1">
        <f>(Table2[[#This Row],[Close Price]]/Table2[[#This Row],[Day Low]])-1</f>
        <v>7.9516897340685677E-3</v>
      </c>
      <c r="AD55" s="1">
        <f>(Table2[[#This Row],[Day High]]/Table2[[#This Row],[Close Price]])-1</f>
        <v>4.9380419007926113E-2</v>
      </c>
      <c r="AE55" s="1">
        <f>(Table2[[#This Row],[Close Price]]/Table2[[#This Row],[Current Week Low]])-1</f>
        <v>7.9516897340685677E-3</v>
      </c>
      <c r="AF55" s="1">
        <f>(Table2[[#This Row],[Current Week High]]/Table2[[#This Row],[Close Price]])-1</f>
        <v>4.9380419007926113E-2</v>
      </c>
      <c r="AG55" s="1">
        <f>(Table2[[#This Row],[Close Price]]/Table2[[#This Row],[Current Month Low]])-1</f>
        <v>7.9516897340685677E-3</v>
      </c>
      <c r="AH55" s="1">
        <f>(Table2[[#This Row],[Current Month High]]/Table2[[#This Row],[Close Price]])-1</f>
        <v>6.9474937669780079E-2</v>
      </c>
      <c r="AI55">
        <v>8.1457224723700197</v>
      </c>
      <c r="AJ55">
        <v>131.205368665576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0.13</v>
      </c>
      <c r="AM55" t="s">
        <v>3175</v>
      </c>
      <c r="AN55">
        <v>1.19</v>
      </c>
      <c r="AO55" t="s">
        <v>3175</v>
      </c>
      <c r="AP55">
        <v>0.14535993062479199</v>
      </c>
      <c r="AQ55">
        <f>(Table2[[#This Row],[Sharpe Ratio]]-AVERAGE(Table2[Sharpe Ratio]))/_xlfn.STDEV.P(Table2[Sharpe Ratio])</f>
        <v>0.97840742425801708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4.6899296379485182</v>
      </c>
      <c r="AS55">
        <f>_xlfn.RANK.AVG(Table2[[#This Row],[1Y Return vs Nifty Z-Score]],Table2[1Y Return vs Nifty Z-Score])</f>
        <v>74</v>
      </c>
      <c r="AT55">
        <f>_xlfn.RANK.AVG(Table2[[#This Row],[6M Return vs Nifty Z-Score]],Table2[6M Return vs Nifty Z-Score])</f>
        <v>137</v>
      </c>
      <c r="AU55">
        <f>_xlfn.RANK.AVG(Table2[[#This Row],[Sharpe Ratio Z-Score]],Table2[Sharpe Ratio Z-Score])</f>
        <v>114</v>
      </c>
      <c r="AV55">
        <f>(Table2[[#This Row],[Rank 1Y]]+Table2[[#This Row],[Rank 6M]]+Table2[[#This Row],[Rank Sharpe]])/3</f>
        <v>108.33333333333333</v>
      </c>
    </row>
    <row r="56" spans="1:48" x14ac:dyDescent="0.3">
      <c r="A56" t="s">
        <v>530</v>
      </c>
      <c r="B56" t="s">
        <v>531</v>
      </c>
      <c r="C56" t="s">
        <v>3141</v>
      </c>
      <c r="D56" t="s">
        <v>106</v>
      </c>
      <c r="E56">
        <v>40627.954687500001</v>
      </c>
      <c r="F56">
        <v>1149.2</v>
      </c>
      <c r="G56">
        <v>101.73341976779</v>
      </c>
      <c r="H56">
        <f>(Table2[[#This Row],[1Y Return vs Nifty]]-AVERAGE(Table2[1Y Return vs Nifty]))/_xlfn.STDEV.P(Table2[1Y Return vs Nifty])</f>
        <v>1.3143862484132001</v>
      </c>
      <c r="I56">
        <v>-14.108844653255799</v>
      </c>
      <c r="J56">
        <f>(Table2[[#This Row],[1M Return vs Nifty]]-AVERAGE(Table2[1M Return vs Nifty]))/_xlfn.STDEV.P(Table2[1M Return vs Nifty])</f>
        <v>-1.1177911988779385</v>
      </c>
      <c r="K56">
        <v>19.7815175783287</v>
      </c>
      <c r="L56">
        <f>(Table2[[#This Row],[6M Return vs Nifty]]-AVERAGE(Table2[6M Return vs Nifty]))/_xlfn.STDEV.P(Table2[6M Return vs Nifty])</f>
        <v>0.39317624168478033</v>
      </c>
      <c r="M56">
        <v>-0.93518220274250696</v>
      </c>
      <c r="N56">
        <f>(Table2[[#This Row],[1W Return vs Nifty]]-AVERAGE(Table2[1W Return vs Nifty]))/_xlfn.STDEV.P(Table2[1W Return vs Nifty])</f>
        <v>0.38554786444805411</v>
      </c>
      <c r="O56">
        <v>1168.76</v>
      </c>
      <c r="P56">
        <v>1250.70657006281</v>
      </c>
      <c r="Q56">
        <v>1137.59470392807</v>
      </c>
      <c r="R56">
        <v>30.507202224233801</v>
      </c>
      <c r="S56" s="1">
        <f>(Table2[[#This Row],[Close Price]]-Table2[[#This Row],[20D EMA]])/Table2[[#This Row],[20D EMA]]</f>
        <v>-1.6735685683972712E-2</v>
      </c>
      <c r="T56" s="1">
        <f>(Table2[[#This Row],[Close Price]]-Table2[[#This Row],[50D EMA]])/Table2[[#This Row],[50D EMA]]</f>
        <v>-8.1159380219544483E-2</v>
      </c>
      <c r="U56" s="1">
        <f>(Table2[[#This Row],[Close Price]]-Table2[[#This Row],[200D EMA]])/Table2[[#This Row],[200D EMA]]</f>
        <v>1.0201608738030721E-2</v>
      </c>
      <c r="V56">
        <v>0.61182497089132004</v>
      </c>
      <c r="W56">
        <v>1080</v>
      </c>
      <c r="X56">
        <v>1152</v>
      </c>
      <c r="Y56">
        <v>1040.5999999999999</v>
      </c>
      <c r="Z56">
        <v>1152</v>
      </c>
      <c r="AA56">
        <v>1040.5999999999999</v>
      </c>
      <c r="AB56">
        <v>1162</v>
      </c>
      <c r="AC56" s="1">
        <f>(Table2[[#This Row],[Close Price]]/Table2[[#This Row],[Day Low]])-1</f>
        <v>6.4074074074074172E-2</v>
      </c>
      <c r="AD56" s="1">
        <f>(Table2[[#This Row],[Day High]]/Table2[[#This Row],[Close Price]])-1</f>
        <v>2.4364775495997471E-3</v>
      </c>
      <c r="AE56" s="1">
        <f>(Table2[[#This Row],[Close Price]]/Table2[[#This Row],[Current Week Low]])-1</f>
        <v>0.10436286757639834</v>
      </c>
      <c r="AF56" s="1">
        <f>(Table2[[#This Row],[Current Week High]]/Table2[[#This Row],[Close Price]])-1</f>
        <v>2.4364775495997471E-3</v>
      </c>
      <c r="AG56" s="1">
        <f>(Table2[[#This Row],[Close Price]]/Table2[[#This Row],[Current Month Low]])-1</f>
        <v>0.10436286757639834</v>
      </c>
      <c r="AH56" s="1">
        <f>(Table2[[#This Row],[Current Month High]]/Table2[[#This Row],[Close Price]])-1</f>
        <v>1.1138183083884368E-2</v>
      </c>
      <c r="AI56">
        <v>56.1695092238078</v>
      </c>
      <c r="AJ56">
        <v>155.377777777777</v>
      </c>
      <c r="AK56" t="str">
        <f>IF(AND(Table2[[#This Row],[20D EMA]]&gt;Table2[[#This Row],[50D EMA]],Table2[[#This Row],[50D EMA]]&gt;Table2[[#This Row],[200D EMA]]),"Uptrend","Downtrend/NoTrend")</f>
        <v>Downtrend/NoTrend</v>
      </c>
      <c r="AL56">
        <v>0</v>
      </c>
      <c r="AM56">
        <v>0</v>
      </c>
      <c r="AN56">
        <v>2.4900000000000002</v>
      </c>
      <c r="AO56" t="s">
        <v>3175</v>
      </c>
      <c r="AP56">
        <v>0.179101777461669</v>
      </c>
      <c r="AQ56">
        <f>(Table2[[#This Row],[Sharpe Ratio]]-AVERAGE(Table2[Sharpe Ratio]))/_xlfn.STDEV.P(Table2[Sharpe Ratio])</f>
        <v>1.3721799729178932</v>
      </c>
      <c r="AR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">
        <f>_xlfn.RANK.AVG(Table2[[#This Row],[1Y Return vs Nifty Z-Score]],Table2[1Y Return vs Nifty Z-Score])</f>
        <v>65</v>
      </c>
      <c r="AT56">
        <f>_xlfn.RANK.AVG(Table2[[#This Row],[6M Return vs Nifty Z-Score]],Table2[6M Return vs Nifty Z-Score])</f>
        <v>204</v>
      </c>
      <c r="AU56">
        <f>_xlfn.RANK.AVG(Table2[[#This Row],[Sharpe Ratio Z-Score]],Table2[Sharpe Ratio Z-Score])</f>
        <v>61</v>
      </c>
      <c r="AV56">
        <f>(Table2[[#This Row],[Rank 1Y]]+Table2[[#This Row],[Rank 6M]]+Table2[[#This Row],[Rank Sharpe]])/3</f>
        <v>110</v>
      </c>
    </row>
    <row r="57" spans="1:48" x14ac:dyDescent="0.3">
      <c r="A57" t="s">
        <v>1164</v>
      </c>
      <c r="B57" t="s">
        <v>1165</v>
      </c>
      <c r="C57" t="s">
        <v>3131</v>
      </c>
      <c r="D57" t="s">
        <v>120</v>
      </c>
      <c r="E57">
        <v>10812.1163423</v>
      </c>
      <c r="F57">
        <v>1855.55</v>
      </c>
      <c r="G57">
        <v>49.372628189252403</v>
      </c>
      <c r="H57">
        <f>(Table2[[#This Row],[1Y Return vs Nifty]]-AVERAGE(Table2[1Y Return vs Nifty]))/_xlfn.STDEV.P(Table2[1Y Return vs Nifty])</f>
        <v>0.41254385791987724</v>
      </c>
      <c r="I57">
        <v>2.9334044237851402</v>
      </c>
      <c r="J57">
        <f>(Table2[[#This Row],[1M Return vs Nifty]]-AVERAGE(Table2[1M Return vs Nifty]))/_xlfn.STDEV.P(Table2[1M Return vs Nifty])</f>
        <v>0.80450704002077289</v>
      </c>
      <c r="K57">
        <v>52.442187089908998</v>
      </c>
      <c r="L57">
        <f>(Table2[[#This Row],[6M Return vs Nifty]]-AVERAGE(Table2[6M Return vs Nifty]))/_xlfn.STDEV.P(Table2[6M Return vs Nifty])</f>
        <v>1.48259223867565</v>
      </c>
      <c r="M57">
        <v>-3.0851397366087698</v>
      </c>
      <c r="N57">
        <f>(Table2[[#This Row],[1W Return vs Nifty]]-AVERAGE(Table2[1W Return vs Nifty]))/_xlfn.STDEV.P(Table2[1W Return vs Nifty])</f>
        <v>-0.14493184974196177</v>
      </c>
      <c r="O57">
        <v>1848.47</v>
      </c>
      <c r="P57">
        <v>1709.8332613924899</v>
      </c>
      <c r="Q57">
        <v>1382.0695057662599</v>
      </c>
      <c r="R57">
        <v>42.430863790883002</v>
      </c>
      <c r="S57" s="1">
        <f>(Table2[[#This Row],[Close Price]]-Table2[[#This Row],[20D EMA]])/Table2[[#This Row],[20D EMA]]</f>
        <v>3.8301947015639565E-3</v>
      </c>
      <c r="T57" s="1">
        <f>(Table2[[#This Row],[Close Price]]-Table2[[#This Row],[50D EMA]])/Table2[[#This Row],[50D EMA]]</f>
        <v>8.5222776920854934E-2</v>
      </c>
      <c r="U57" s="1">
        <f>(Table2[[#This Row],[Close Price]]-Table2[[#This Row],[200D EMA]])/Table2[[#This Row],[200D EMA]]</f>
        <v>0.34258804803831377</v>
      </c>
      <c r="V57">
        <v>0.67068557034452803</v>
      </c>
      <c r="W57">
        <v>1792</v>
      </c>
      <c r="X57">
        <v>1889.8</v>
      </c>
      <c r="Y57">
        <v>1780.05</v>
      </c>
      <c r="Z57">
        <v>1889.8</v>
      </c>
      <c r="AA57">
        <v>1780.05</v>
      </c>
      <c r="AB57">
        <v>1937.95</v>
      </c>
      <c r="AC57" s="1">
        <f>(Table2[[#This Row],[Close Price]]/Table2[[#This Row],[Day Low]])-1</f>
        <v>3.5463169642857117E-2</v>
      </c>
      <c r="AD57" s="1">
        <f>(Table2[[#This Row],[Day High]]/Table2[[#This Row],[Close Price]])-1</f>
        <v>1.8458139096224846E-2</v>
      </c>
      <c r="AE57" s="1">
        <f>(Table2[[#This Row],[Close Price]]/Table2[[#This Row],[Current Week Low]])-1</f>
        <v>4.2414538917446176E-2</v>
      </c>
      <c r="AF57" s="1">
        <f>(Table2[[#This Row],[Current Week High]]/Table2[[#This Row],[Close Price]])-1</f>
        <v>1.8458139096224846E-2</v>
      </c>
      <c r="AG57" s="1">
        <f>(Table2[[#This Row],[Close Price]]/Table2[[#This Row],[Current Month Low]])-1</f>
        <v>4.2414538917446176E-2</v>
      </c>
      <c r="AH57" s="1">
        <f>(Table2[[#This Row],[Current Month High]]/Table2[[#This Row],[Close Price]])-1</f>
        <v>4.4407318584786193E-2</v>
      </c>
      <c r="AI57">
        <v>18.563229231225201</v>
      </c>
      <c r="AJ57">
        <v>92.664313155435494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0.25</v>
      </c>
      <c r="AM57" t="s">
        <v>3175</v>
      </c>
      <c r="AN57">
        <v>-4.22</v>
      </c>
      <c r="AO57" t="s">
        <v>3174</v>
      </c>
      <c r="AP57">
        <v>0.16541715490579301</v>
      </c>
      <c r="AQ57">
        <f>(Table2[[#This Row],[Sharpe Ratio]]-AVERAGE(Table2[Sharpe Ratio]))/_xlfn.STDEV.P(Table2[Sharpe Ratio])</f>
        <v>1.212478320328255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3.7671896072025932</v>
      </c>
      <c r="AS57">
        <f>_xlfn.RANK.AVG(Table2[[#This Row],[1Y Return vs Nifty Z-Score]],Table2[1Y Return vs Nifty Z-Score])</f>
        <v>192</v>
      </c>
      <c r="AT57">
        <f>_xlfn.RANK.AVG(Table2[[#This Row],[6M Return vs Nifty Z-Score]],Table2[6M Return vs Nifty Z-Score])</f>
        <v>55</v>
      </c>
      <c r="AU57">
        <f>_xlfn.RANK.AVG(Table2[[#This Row],[Sharpe Ratio Z-Score]],Table2[Sharpe Ratio Z-Score])</f>
        <v>84</v>
      </c>
      <c r="AV57">
        <f>(Table2[[#This Row],[Rank 1Y]]+Table2[[#This Row],[Rank 6M]]+Table2[[#This Row],[Rank Sharpe]])/3</f>
        <v>110.33333333333333</v>
      </c>
    </row>
    <row r="58" spans="1:48" x14ac:dyDescent="0.3">
      <c r="A58" t="s">
        <v>929</v>
      </c>
      <c r="B58" t="s">
        <v>930</v>
      </c>
      <c r="C58" t="s">
        <v>3129</v>
      </c>
      <c r="D58" t="s">
        <v>143</v>
      </c>
      <c r="E58">
        <v>16073.584963650001</v>
      </c>
      <c r="F58">
        <v>63.33</v>
      </c>
      <c r="G58">
        <v>152.33193386682501</v>
      </c>
      <c r="H58">
        <f>(Table2[[#This Row],[1Y Return vs Nifty]]-AVERAGE(Table2[1Y Return vs Nifty]))/_xlfn.STDEV.P(Table2[1Y Return vs Nifty])</f>
        <v>2.1858758408124888</v>
      </c>
      <c r="I58">
        <v>-14.611159906031199</v>
      </c>
      <c r="J58">
        <f>(Table2[[#This Row],[1M Return vs Nifty]]-AVERAGE(Table2[1M Return vs Nifty]))/_xlfn.STDEV.P(Table2[1M Return vs Nifty])</f>
        <v>-1.1744503711161234</v>
      </c>
      <c r="K58">
        <v>22.552693213201199</v>
      </c>
      <c r="L58">
        <f>(Table2[[#This Row],[6M Return vs Nifty]]-AVERAGE(Table2[6M Return vs Nifty]))/_xlfn.STDEV.P(Table2[6M Return vs Nifty])</f>
        <v>0.48561044809414416</v>
      </c>
      <c r="M58">
        <v>-4.8585677917856396</v>
      </c>
      <c r="N58">
        <f>(Table2[[#This Row],[1W Return vs Nifty]]-AVERAGE(Table2[1W Return vs Nifty]))/_xlfn.STDEV.P(Table2[1W Return vs Nifty])</f>
        <v>-0.58250682181827151</v>
      </c>
      <c r="O58">
        <v>66.98</v>
      </c>
      <c r="P58">
        <v>68.851950027269595</v>
      </c>
      <c r="Q58">
        <v>56.372162386010899</v>
      </c>
      <c r="R58">
        <v>21.8842872478636</v>
      </c>
      <c r="S58" s="1">
        <f>(Table2[[#This Row],[Close Price]]-Table2[[#This Row],[20D EMA]])/Table2[[#This Row],[20D EMA]]</f>
        <v>-5.4493878769782109E-2</v>
      </c>
      <c r="T58" s="1">
        <f>(Table2[[#This Row],[Close Price]]-Table2[[#This Row],[50D EMA]])/Table2[[#This Row],[50D EMA]]</f>
        <v>-8.0200343273975044E-2</v>
      </c>
      <c r="U58" s="1">
        <f>(Table2[[#This Row],[Close Price]]-Table2[[#This Row],[200D EMA]])/Table2[[#This Row],[200D EMA]]</f>
        <v>0.12342683550694748</v>
      </c>
      <c r="V58">
        <v>0.249376032394341</v>
      </c>
      <c r="W58">
        <v>59.5</v>
      </c>
      <c r="X58">
        <v>63.8</v>
      </c>
      <c r="Y58">
        <v>59.5</v>
      </c>
      <c r="Z58">
        <v>65.7</v>
      </c>
      <c r="AA58">
        <v>59.18</v>
      </c>
      <c r="AB58">
        <v>67.64</v>
      </c>
      <c r="AC58" s="1">
        <f>(Table2[[#This Row],[Close Price]]/Table2[[#This Row],[Day Low]])-1</f>
        <v>6.4369747899159613E-2</v>
      </c>
      <c r="AD58" s="1">
        <f>(Table2[[#This Row],[Day High]]/Table2[[#This Row],[Close Price]])-1</f>
        <v>7.4214432338544079E-3</v>
      </c>
      <c r="AE58" s="1">
        <f>(Table2[[#This Row],[Close Price]]/Table2[[#This Row],[Current Week Low]])-1</f>
        <v>6.4369747899159613E-2</v>
      </c>
      <c r="AF58" s="1">
        <f>(Table2[[#This Row],[Current Week High]]/Table2[[#This Row],[Close Price]])-1</f>
        <v>3.7423022264329697E-2</v>
      </c>
      <c r="AG58" s="1">
        <f>(Table2[[#This Row],[Close Price]]/Table2[[#This Row],[Current Month Low]])-1</f>
        <v>7.0125042244001401E-2</v>
      </c>
      <c r="AH58" s="1">
        <f>(Table2[[#This Row],[Current Month High]]/Table2[[#This Row],[Close Price]])-1</f>
        <v>6.8056213484920303E-2</v>
      </c>
      <c r="AI58">
        <v>44.323385441338999</v>
      </c>
      <c r="AJ58">
        <v>210.441176470588</v>
      </c>
      <c r="AK58" t="str">
        <f>IF(AND(Table2[[#This Row],[20D EMA]]&gt;Table2[[#This Row],[50D EMA]],Table2[[#This Row],[50D EMA]]&gt;Table2[[#This Row],[200D EMA]]),"Uptrend","Downtrend/NoTrend")</f>
        <v>Downtrend/NoTrend</v>
      </c>
      <c r="AL58">
        <v>-7.0000000000000007E-2</v>
      </c>
      <c r="AM58" t="s">
        <v>3174</v>
      </c>
      <c r="AN58">
        <v>-8.94</v>
      </c>
      <c r="AO58" t="s">
        <v>3174</v>
      </c>
      <c r="AP58">
        <v>0.136861344896783</v>
      </c>
      <c r="AQ58">
        <f>(Table2[[#This Row],[Sharpe Ratio]]-AVERAGE(Table2[Sharpe Ratio]))/_xlfn.STDEV.P(Table2[Sharpe Ratio])</f>
        <v>0.8792276200729926</v>
      </c>
      <c r="AR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">
        <f>_xlfn.RANK.AVG(Table2[[#This Row],[1Y Return vs Nifty Z-Score]],Table2[1Y Return vs Nifty Z-Score])</f>
        <v>32</v>
      </c>
      <c r="AT58">
        <f>_xlfn.RANK.AVG(Table2[[#This Row],[6M Return vs Nifty Z-Score]],Table2[6M Return vs Nifty Z-Score])</f>
        <v>178</v>
      </c>
      <c r="AU58">
        <f>_xlfn.RANK.AVG(Table2[[#This Row],[Sharpe Ratio Z-Score]],Table2[Sharpe Ratio Z-Score])</f>
        <v>130</v>
      </c>
      <c r="AV58">
        <f>(Table2[[#This Row],[Rank 1Y]]+Table2[[#This Row],[Rank 6M]]+Table2[[#This Row],[Rank Sharpe]])/3</f>
        <v>113.33333333333333</v>
      </c>
    </row>
    <row r="59" spans="1:48" x14ac:dyDescent="0.3">
      <c r="A59" t="s">
        <v>299</v>
      </c>
      <c r="B59" t="s">
        <v>300</v>
      </c>
      <c r="C59" t="s">
        <v>3127</v>
      </c>
      <c r="D59" t="s">
        <v>63</v>
      </c>
      <c r="E59">
        <v>93163.961229524997</v>
      </c>
      <c r="F59">
        <v>565.6</v>
      </c>
      <c r="G59">
        <v>145.30759811321499</v>
      </c>
      <c r="H59">
        <f>(Table2[[#This Row],[1Y Return vs Nifty]]-AVERAGE(Table2[1Y Return vs Nifty]))/_xlfn.STDEV.P(Table2[1Y Return vs Nifty])</f>
        <v>2.064891349236162</v>
      </c>
      <c r="I59">
        <v>-13.2256942353436</v>
      </c>
      <c r="J59">
        <f>(Table2[[#This Row],[1M Return vs Nifty]]-AVERAGE(Table2[1M Return vs Nifty]))/_xlfn.STDEV.P(Table2[1M Return vs Nifty])</f>
        <v>-1.018175327442145</v>
      </c>
      <c r="K59">
        <v>25.4770143065079</v>
      </c>
      <c r="L59">
        <f>(Table2[[#This Row],[6M Return vs Nifty]]-AVERAGE(Table2[6M Return vs Nifty]))/_xlfn.STDEV.P(Table2[6M Return vs Nifty])</f>
        <v>0.58315291207384246</v>
      </c>
      <c r="M59">
        <v>-2.1251466869797899</v>
      </c>
      <c r="N59">
        <f>(Table2[[#This Row],[1W Return vs Nifty]]-AVERAGE(Table2[1W Return vs Nifty]))/_xlfn.STDEV.P(Table2[1W Return vs Nifty])</f>
        <v>9.1936474664329082E-2</v>
      </c>
      <c r="O59">
        <v>585.59</v>
      </c>
      <c r="P59">
        <v>594.267680002774</v>
      </c>
      <c r="Q59">
        <v>471.80586562491698</v>
      </c>
      <c r="R59">
        <v>46.210872855688898</v>
      </c>
      <c r="S59" s="1">
        <f>(Table2[[#This Row],[Close Price]]-Table2[[#This Row],[20D EMA]])/Table2[[#This Row],[20D EMA]]</f>
        <v>-3.4136511893987274E-2</v>
      </c>
      <c r="T59" s="1">
        <f>(Table2[[#This Row],[Close Price]]-Table2[[#This Row],[50D EMA]])/Table2[[#This Row],[50D EMA]]</f>
        <v>-4.8240348528865239E-2</v>
      </c>
      <c r="U59" s="1">
        <f>(Table2[[#This Row],[Close Price]]-Table2[[#This Row],[200D EMA]])/Table2[[#This Row],[200D EMA]]</f>
        <v>0.19879815239441906</v>
      </c>
      <c r="V59">
        <v>0.52837640469490499</v>
      </c>
      <c r="W59">
        <v>540.9</v>
      </c>
      <c r="X59">
        <v>567.75</v>
      </c>
      <c r="Y59">
        <v>540.9</v>
      </c>
      <c r="Z59">
        <v>575</v>
      </c>
      <c r="AA59">
        <v>534.9</v>
      </c>
      <c r="AB59">
        <v>583.9</v>
      </c>
      <c r="AC59" s="1">
        <f>(Table2[[#This Row],[Close Price]]/Table2[[#This Row],[Day Low]])-1</f>
        <v>4.5664633019042444E-2</v>
      </c>
      <c r="AD59" s="1">
        <f>(Table2[[#This Row],[Day High]]/Table2[[#This Row],[Close Price]])-1</f>
        <v>3.8012729844412174E-3</v>
      </c>
      <c r="AE59" s="1">
        <f>(Table2[[#This Row],[Close Price]]/Table2[[#This Row],[Current Week Low]])-1</f>
        <v>4.5664633019042444E-2</v>
      </c>
      <c r="AF59" s="1">
        <f>(Table2[[#This Row],[Current Week High]]/Table2[[#This Row],[Close Price]])-1</f>
        <v>1.6619519094766666E-2</v>
      </c>
      <c r="AG59" s="1">
        <f>(Table2[[#This Row],[Close Price]]/Table2[[#This Row],[Current Month Low]])-1</f>
        <v>5.7393905402879142E-2</v>
      </c>
      <c r="AH59" s="1">
        <f>(Table2[[#This Row],[Current Month High]]/Table2[[#This Row],[Close Price]])-1</f>
        <v>3.2355021216407209E-2</v>
      </c>
      <c r="AI59">
        <v>35.767326732673197</v>
      </c>
      <c r="AJ59">
        <v>189.35879945429701</v>
      </c>
      <c r="AK59" t="str">
        <f>IF(AND(Table2[[#This Row],[20D EMA]]&gt;Table2[[#This Row],[50D EMA]],Table2[[#This Row],[50D EMA]]&gt;Table2[[#This Row],[200D EMA]]),"Uptrend","Downtrend/NoTrend")</f>
        <v>Downtrend/NoTrend</v>
      </c>
      <c r="AL59">
        <v>0</v>
      </c>
      <c r="AM59" t="s">
        <v>3176</v>
      </c>
      <c r="AN59">
        <v>-1.02</v>
      </c>
      <c r="AO59" t="s">
        <v>3174</v>
      </c>
      <c r="AP59">
        <v>0.127519336030958</v>
      </c>
      <c r="AQ59">
        <f>(Table2[[#This Row],[Sharpe Ratio]]-AVERAGE(Table2[Sharpe Ratio]))/_xlfn.STDEV.P(Table2[Sharpe Ratio])</f>
        <v>0.77020493798676359</v>
      </c>
      <c r="AR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">
        <f>_xlfn.RANK.AVG(Table2[[#This Row],[1Y Return vs Nifty Z-Score]],Table2[1Y Return vs Nifty Z-Score])</f>
        <v>34</v>
      </c>
      <c r="AT59">
        <f>_xlfn.RANK.AVG(Table2[[#This Row],[6M Return vs Nifty Z-Score]],Table2[6M Return vs Nifty Z-Score])</f>
        <v>153</v>
      </c>
      <c r="AU59">
        <f>_xlfn.RANK.AVG(Table2[[#This Row],[Sharpe Ratio Z-Score]],Table2[Sharpe Ratio Z-Score])</f>
        <v>158</v>
      </c>
      <c r="AV59">
        <f>(Table2[[#This Row],[Rank 1Y]]+Table2[[#This Row],[Rank 6M]]+Table2[[#This Row],[Rank Sharpe]])/3</f>
        <v>115</v>
      </c>
    </row>
    <row r="60" spans="1:48" x14ac:dyDescent="0.3">
      <c r="A60" t="s">
        <v>1007</v>
      </c>
      <c r="B60" t="s">
        <v>1008</v>
      </c>
      <c r="C60" t="s">
        <v>3141</v>
      </c>
      <c r="D60" t="s">
        <v>271</v>
      </c>
      <c r="E60">
        <v>14073.246910350001</v>
      </c>
      <c r="F60">
        <v>1711.25</v>
      </c>
      <c r="G60">
        <v>67.632473926262193</v>
      </c>
      <c r="H60">
        <f>(Table2[[#This Row],[1Y Return vs Nifty]]-AVERAGE(Table2[1Y Return vs Nifty]))/_xlfn.STDEV.P(Table2[1Y Return vs Nifty])</f>
        <v>0.72704450684158217</v>
      </c>
      <c r="I60">
        <v>0.81157888090697405</v>
      </c>
      <c r="J60">
        <f>(Table2[[#This Row],[1M Return vs Nifty]]-AVERAGE(Table2[1M Return vs Nifty]))/_xlfn.STDEV.P(Table2[1M Return vs Nifty])</f>
        <v>0.5651735174389515</v>
      </c>
      <c r="K60">
        <v>37.953921484028299</v>
      </c>
      <c r="L60">
        <f>(Table2[[#This Row],[6M Return vs Nifty]]-AVERAGE(Table2[6M Return vs Nifty]))/_xlfn.STDEV.P(Table2[6M Return vs Nifty])</f>
        <v>0.99932754889019726</v>
      </c>
      <c r="M60">
        <v>-7.69189427801797</v>
      </c>
      <c r="N60">
        <f>(Table2[[#This Row],[1W Return vs Nifty]]-AVERAGE(Table2[1W Return vs Nifty]))/_xlfn.STDEV.P(Table2[1W Return vs Nifty])</f>
        <v>-1.2816007345806542</v>
      </c>
      <c r="O60">
        <v>1732.42</v>
      </c>
      <c r="P60">
        <v>1801.8786707412301</v>
      </c>
      <c r="Q60">
        <v>1564.67030411018</v>
      </c>
      <c r="R60">
        <v>57.034911149359601</v>
      </c>
      <c r="S60" s="1">
        <f>(Table2[[#This Row],[Close Price]]-Table2[[#This Row],[20D EMA]])/Table2[[#This Row],[20D EMA]]</f>
        <v>-1.221990048602537E-2</v>
      </c>
      <c r="T60" s="1">
        <f>(Table2[[#This Row],[Close Price]]-Table2[[#This Row],[50D EMA]])/Table2[[#This Row],[50D EMA]]</f>
        <v>-5.0296766487584084E-2</v>
      </c>
      <c r="U60" s="1">
        <f>(Table2[[#This Row],[Close Price]]-Table2[[#This Row],[200D EMA]])/Table2[[#This Row],[200D EMA]]</f>
        <v>9.3680883125841052E-2</v>
      </c>
      <c r="V60">
        <v>1.34074341007806</v>
      </c>
      <c r="W60">
        <v>1645.35</v>
      </c>
      <c r="X60">
        <v>1727</v>
      </c>
      <c r="Y60">
        <v>1645.35</v>
      </c>
      <c r="Z60">
        <v>1825</v>
      </c>
      <c r="AA60">
        <v>1645.35</v>
      </c>
      <c r="AB60">
        <v>1890</v>
      </c>
      <c r="AC60" s="1">
        <f>(Table2[[#This Row],[Close Price]]/Table2[[#This Row],[Day Low]])-1</f>
        <v>4.0052268514297884E-2</v>
      </c>
      <c r="AD60" s="1">
        <f>(Table2[[#This Row],[Day High]]/Table2[[#This Row],[Close Price]])-1</f>
        <v>9.2037983929875722E-3</v>
      </c>
      <c r="AE60" s="1">
        <f>(Table2[[#This Row],[Close Price]]/Table2[[#This Row],[Current Week Low]])-1</f>
        <v>4.0052268514297884E-2</v>
      </c>
      <c r="AF60" s="1">
        <f>(Table2[[#This Row],[Current Week High]]/Table2[[#This Row],[Close Price]])-1</f>
        <v>6.6471877282687997E-2</v>
      </c>
      <c r="AG60" s="1">
        <f>(Table2[[#This Row],[Close Price]]/Table2[[#This Row],[Current Month Low]])-1</f>
        <v>4.0052268514297884E-2</v>
      </c>
      <c r="AH60" s="1">
        <f>(Table2[[#This Row],[Current Month High]]/Table2[[#This Row],[Close Price]])-1</f>
        <v>0.10445580715850977</v>
      </c>
      <c r="AI60">
        <v>56.844411979547097</v>
      </c>
      <c r="AJ60">
        <v>113.04077186430101</v>
      </c>
      <c r="AK60" t="str">
        <f>IF(AND(Table2[[#This Row],[20D EMA]]&gt;Table2[[#This Row],[50D EMA]],Table2[[#This Row],[50D EMA]]&gt;Table2[[#This Row],[200D EMA]]),"Uptrend","Downtrend/NoTrend")</f>
        <v>Downtrend/NoTrend</v>
      </c>
      <c r="AL60">
        <v>-0.22</v>
      </c>
      <c r="AM60" t="s">
        <v>3174</v>
      </c>
      <c r="AN60">
        <v>5.46</v>
      </c>
      <c r="AO60" t="s">
        <v>3175</v>
      </c>
      <c r="AP60">
        <v>0.142537858458789</v>
      </c>
      <c r="AQ60">
        <f>(Table2[[#This Row],[Sharpe Ratio]]-AVERAGE(Table2[Sharpe Ratio]))/_xlfn.STDEV.P(Table2[Sharpe Ratio])</f>
        <v>0.94547340749594133</v>
      </c>
      <c r="AR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">
        <f>_xlfn.RANK.AVG(Table2[[#This Row],[1Y Return vs Nifty Z-Score]],Table2[1Y Return vs Nifty Z-Score])</f>
        <v>132</v>
      </c>
      <c r="AT60">
        <f>_xlfn.RANK.AVG(Table2[[#This Row],[6M Return vs Nifty Z-Score]],Table2[6M Return vs Nifty Z-Score])</f>
        <v>97</v>
      </c>
      <c r="AU60">
        <f>_xlfn.RANK.AVG(Table2[[#This Row],[Sharpe Ratio Z-Score]],Table2[Sharpe Ratio Z-Score])</f>
        <v>120</v>
      </c>
      <c r="AV60">
        <f>(Table2[[#This Row],[Rank 1Y]]+Table2[[#This Row],[Rank 6M]]+Table2[[#This Row],[Rank Sharpe]])/3</f>
        <v>116.33333333333333</v>
      </c>
    </row>
    <row r="61" spans="1:48" x14ac:dyDescent="0.3">
      <c r="A61" t="s">
        <v>104</v>
      </c>
      <c r="B61" t="s">
        <v>105</v>
      </c>
      <c r="C61" t="s">
        <v>3141</v>
      </c>
      <c r="D61" t="s">
        <v>106</v>
      </c>
      <c r="E61">
        <v>284674.11037499999</v>
      </c>
      <c r="F61">
        <v>4368.3</v>
      </c>
      <c r="G61">
        <v>100.144231368259</v>
      </c>
      <c r="H61">
        <f>(Table2[[#This Row],[1Y Return vs Nifty]]-AVERAGE(Table2[1Y Return vs Nifty]))/_xlfn.STDEV.P(Table2[1Y Return vs Nifty])</f>
        <v>1.2870146709031924</v>
      </c>
      <c r="I61">
        <v>-11.6955967386782</v>
      </c>
      <c r="J61">
        <f>(Table2[[#This Row],[1M Return vs Nifty]]-AVERAGE(Table2[1M Return vs Nifty]))/_xlfn.STDEV.P(Table2[1M Return vs Nifty])</f>
        <v>-0.8455863862826295</v>
      </c>
      <c r="K61">
        <v>12.105188519157</v>
      </c>
      <c r="L61">
        <f>(Table2[[#This Row],[6M Return vs Nifty]]-AVERAGE(Table2[6M Return vs Nifty]))/_xlfn.STDEV.P(Table2[6M Return vs Nifty])</f>
        <v>0.13712773440410742</v>
      </c>
      <c r="M61">
        <v>-3.1764572041230399</v>
      </c>
      <c r="N61">
        <f>(Table2[[#This Row],[1W Return vs Nifty]]-AVERAGE(Table2[1W Return vs Nifty]))/_xlfn.STDEV.P(Table2[1W Return vs Nifty])</f>
        <v>-0.16746348736943287</v>
      </c>
      <c r="O61">
        <v>4426.22</v>
      </c>
      <c r="P61">
        <v>4583.6504311844501</v>
      </c>
      <c r="Q61">
        <v>4063.6304786292599</v>
      </c>
      <c r="R61">
        <v>30.940078713387699</v>
      </c>
      <c r="S61" s="1">
        <f>(Table2[[#This Row],[Close Price]]-Table2[[#This Row],[20D EMA]])/Table2[[#This Row],[20D EMA]]</f>
        <v>-1.3085657739561087E-2</v>
      </c>
      <c r="T61" s="1">
        <f>(Table2[[#This Row],[Close Price]]-Table2[[#This Row],[50D EMA]])/Table2[[#This Row],[50D EMA]]</f>
        <v>-4.6982298152436056E-2</v>
      </c>
      <c r="U61" s="1">
        <f>(Table2[[#This Row],[Close Price]]-Table2[[#This Row],[200D EMA]])/Table2[[#This Row],[200D EMA]]</f>
        <v>7.4974711153734427E-2</v>
      </c>
      <c r="V61">
        <v>0.65526712258904196</v>
      </c>
      <c r="W61">
        <v>4145</v>
      </c>
      <c r="X61">
        <v>4389.8</v>
      </c>
      <c r="Y61">
        <v>4120.3500000000004</v>
      </c>
      <c r="Z61">
        <v>4389.8</v>
      </c>
      <c r="AA61">
        <v>4120.3500000000004</v>
      </c>
      <c r="AB61">
        <v>4446</v>
      </c>
      <c r="AC61" s="1">
        <f>(Table2[[#This Row],[Close Price]]/Table2[[#This Row],[Day Low]])-1</f>
        <v>5.3872135102533303E-2</v>
      </c>
      <c r="AD61" s="1">
        <f>(Table2[[#This Row],[Day High]]/Table2[[#This Row],[Close Price]])-1</f>
        <v>4.9218231348580055E-3</v>
      </c>
      <c r="AE61" s="1">
        <f>(Table2[[#This Row],[Close Price]]/Table2[[#This Row],[Current Week Low]])-1</f>
        <v>6.0176926717390389E-2</v>
      </c>
      <c r="AF61" s="1">
        <f>(Table2[[#This Row],[Current Week High]]/Table2[[#This Row],[Close Price]])-1</f>
        <v>4.9218231348580055E-3</v>
      </c>
      <c r="AG61" s="1">
        <f>(Table2[[#This Row],[Close Price]]/Table2[[#This Row],[Current Month Low]])-1</f>
        <v>6.0176926717390389E-2</v>
      </c>
      <c r="AH61" s="1">
        <f>(Table2[[#This Row],[Current Month High]]/Table2[[#This Row],[Close Price]])-1</f>
        <v>1.778723988737041E-2</v>
      </c>
      <c r="AI61">
        <v>29.907515509465899</v>
      </c>
      <c r="AJ61">
        <v>147.10374476750701</v>
      </c>
      <c r="AK61" t="str">
        <f>IF(AND(Table2[[#This Row],[20D EMA]]&gt;Table2[[#This Row],[50D EMA]],Table2[[#This Row],[50D EMA]]&gt;Table2[[#This Row],[200D EMA]]),"Uptrend","Downtrend/NoTrend")</f>
        <v>Downtrend/NoTrend</v>
      </c>
      <c r="AL61">
        <v>0</v>
      </c>
      <c r="AM61">
        <v>0</v>
      </c>
      <c r="AN61">
        <v>3.23</v>
      </c>
      <c r="AO61" t="s">
        <v>3175</v>
      </c>
      <c r="AP61">
        <v>0.24204388844567501</v>
      </c>
      <c r="AQ61">
        <f>(Table2[[#This Row],[Sharpe Ratio]]-AVERAGE(Table2[Sharpe Ratio]))/_xlfn.STDEV.P(Table2[Sharpe Ratio])</f>
        <v>2.1067241008675541</v>
      </c>
      <c r="AR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">
        <f>_xlfn.RANK.AVG(Table2[[#This Row],[1Y Return vs Nifty Z-Score]],Table2[1Y Return vs Nifty Z-Score])</f>
        <v>66</v>
      </c>
      <c r="AT61">
        <f>_xlfn.RANK.AVG(Table2[[#This Row],[6M Return vs Nifty Z-Score]],Table2[6M Return vs Nifty Z-Score])</f>
        <v>273</v>
      </c>
      <c r="AU61">
        <f>_xlfn.RANK.AVG(Table2[[#This Row],[Sharpe Ratio Z-Score]],Table2[Sharpe Ratio Z-Score])</f>
        <v>12</v>
      </c>
      <c r="AV61">
        <f>(Table2[[#This Row],[Rank 1Y]]+Table2[[#This Row],[Rank 6M]]+Table2[[#This Row],[Rank Sharpe]])/3</f>
        <v>117</v>
      </c>
    </row>
    <row r="62" spans="1:48" x14ac:dyDescent="0.3">
      <c r="A62" t="s">
        <v>698</v>
      </c>
      <c r="B62" t="s">
        <v>699</v>
      </c>
      <c r="C62" t="s">
        <v>3127</v>
      </c>
      <c r="D62" t="s">
        <v>439</v>
      </c>
      <c r="E62">
        <v>25431.705000000002</v>
      </c>
      <c r="F62">
        <v>683.85</v>
      </c>
      <c r="G62">
        <v>84.710066013333801</v>
      </c>
      <c r="H62">
        <f>(Table2[[#This Row],[1Y Return vs Nifty]]-AVERAGE(Table2[1Y Return vs Nifty]))/_xlfn.STDEV.P(Table2[1Y Return vs Nifty])</f>
        <v>1.0211824678495556</v>
      </c>
      <c r="I62">
        <v>-17.642453615881099</v>
      </c>
      <c r="J62">
        <f>(Table2[[#This Row],[1M Return vs Nifty]]-AVERAGE(Table2[1M Return vs Nifty]))/_xlfn.STDEV.P(Table2[1M Return vs Nifty])</f>
        <v>-1.5163683030561819</v>
      </c>
      <c r="K62">
        <v>47.269685137794497</v>
      </c>
      <c r="L62">
        <f>(Table2[[#This Row],[6M Return vs Nifty]]-AVERAGE(Table2[6M Return vs Nifty]))/_xlfn.STDEV.P(Table2[6M Return vs Nifty])</f>
        <v>1.3100603691405792</v>
      </c>
      <c r="M62">
        <v>-6.2815585192439602</v>
      </c>
      <c r="N62">
        <f>(Table2[[#This Row],[1W Return vs Nifty]]-AVERAGE(Table2[1W Return vs Nifty]))/_xlfn.STDEV.P(Table2[1W Return vs Nifty])</f>
        <v>-0.9336150193088778</v>
      </c>
      <c r="O62">
        <v>751.85</v>
      </c>
      <c r="P62">
        <v>772.20342938900001</v>
      </c>
      <c r="Q62">
        <v>651.14132569432695</v>
      </c>
      <c r="R62">
        <v>30.387936283940199</v>
      </c>
      <c r="S62" s="1">
        <f>(Table2[[#This Row],[Close Price]]-Table2[[#This Row],[20D EMA]])/Table2[[#This Row],[20D EMA]]</f>
        <v>-9.0443572521114582E-2</v>
      </c>
      <c r="T62" s="1">
        <f>(Table2[[#This Row],[Close Price]]-Table2[[#This Row],[50D EMA]])/Table2[[#This Row],[50D EMA]]</f>
        <v>-0.11441729734211224</v>
      </c>
      <c r="U62" s="1">
        <f>(Table2[[#This Row],[Close Price]]-Table2[[#This Row],[200D EMA]])/Table2[[#This Row],[200D EMA]]</f>
        <v>5.0232834278787421E-2</v>
      </c>
      <c r="V62">
        <v>0.53660977551521105</v>
      </c>
      <c r="W62">
        <v>647.79999999999995</v>
      </c>
      <c r="X62">
        <v>692.35</v>
      </c>
      <c r="Y62">
        <v>647.79999999999995</v>
      </c>
      <c r="Z62">
        <v>729.6</v>
      </c>
      <c r="AA62">
        <v>647.79999999999995</v>
      </c>
      <c r="AB62">
        <v>782</v>
      </c>
      <c r="AC62" s="1">
        <f>(Table2[[#This Row],[Close Price]]/Table2[[#This Row],[Day Low]])-1</f>
        <v>5.5649891941957463E-2</v>
      </c>
      <c r="AD62" s="1">
        <f>(Table2[[#This Row],[Day High]]/Table2[[#This Row],[Close Price]])-1</f>
        <v>1.2429626380054071E-2</v>
      </c>
      <c r="AE62" s="1">
        <f>(Table2[[#This Row],[Close Price]]/Table2[[#This Row],[Current Week Low]])-1</f>
        <v>5.5649891941957463E-2</v>
      </c>
      <c r="AF62" s="1">
        <f>(Table2[[#This Row],[Current Week High]]/Table2[[#This Row],[Close Price]])-1</f>
        <v>6.6900636104408884E-2</v>
      </c>
      <c r="AG62" s="1">
        <f>(Table2[[#This Row],[Close Price]]/Table2[[#This Row],[Current Month Low]])-1</f>
        <v>5.5649891941957463E-2</v>
      </c>
      <c r="AH62" s="1">
        <f>(Table2[[#This Row],[Current Month High]]/Table2[[#This Row],[Close Price]])-1</f>
        <v>0.14352562696497762</v>
      </c>
      <c r="AI62">
        <v>41.843971631205598</v>
      </c>
      <c r="AJ62">
        <v>144.23214285714201</v>
      </c>
      <c r="AK62" t="str">
        <f>IF(AND(Table2[[#This Row],[20D EMA]]&gt;Table2[[#This Row],[50D EMA]],Table2[[#This Row],[50D EMA]]&gt;Table2[[#This Row],[200D EMA]]),"Uptrend","Downtrend/NoTrend")</f>
        <v>Downtrend/NoTrend</v>
      </c>
      <c r="AL62">
        <v>-0.2</v>
      </c>
      <c r="AM62" t="s">
        <v>3174</v>
      </c>
      <c r="AN62">
        <v>-11.18</v>
      </c>
      <c r="AO62" t="s">
        <v>3174</v>
      </c>
      <c r="AP62">
        <v>0.115342452932616</v>
      </c>
      <c r="AQ62">
        <f>(Table2[[#This Row],[Sharpe Ratio]]-AVERAGE(Table2[Sharpe Ratio]))/_xlfn.STDEV.P(Table2[Sharpe Ratio])</f>
        <v>0.62809883705078728</v>
      </c>
      <c r="AR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">
        <f>_xlfn.RANK.AVG(Table2[[#This Row],[1Y Return vs Nifty Z-Score]],Table2[1Y Return vs Nifty Z-Score])</f>
        <v>96</v>
      </c>
      <c r="AT62">
        <f>_xlfn.RANK.AVG(Table2[[#This Row],[6M Return vs Nifty Z-Score]],Table2[6M Return vs Nifty Z-Score])</f>
        <v>69</v>
      </c>
      <c r="AU62">
        <f>_xlfn.RANK.AVG(Table2[[#This Row],[Sharpe Ratio Z-Score]],Table2[Sharpe Ratio Z-Score])</f>
        <v>187</v>
      </c>
      <c r="AV62">
        <f>(Table2[[#This Row],[Rank 1Y]]+Table2[[#This Row],[Rank 6M]]+Table2[[#This Row],[Rank Sharpe]])/3</f>
        <v>117.33333333333333</v>
      </c>
    </row>
    <row r="63" spans="1:48" x14ac:dyDescent="0.3">
      <c r="A63" t="s">
        <v>1168</v>
      </c>
      <c r="B63" t="s">
        <v>1169</v>
      </c>
      <c r="C63" t="s">
        <v>3141</v>
      </c>
      <c r="D63" t="s">
        <v>271</v>
      </c>
      <c r="E63">
        <v>10756.922399999999</v>
      </c>
      <c r="F63">
        <v>5225.1499999999996</v>
      </c>
      <c r="G63">
        <v>46.9096605456539</v>
      </c>
      <c r="H63">
        <f>(Table2[[#This Row],[1Y Return vs Nifty]]-AVERAGE(Table2[1Y Return vs Nifty]))/_xlfn.STDEV.P(Table2[1Y Return vs Nifty])</f>
        <v>0.37012263852179156</v>
      </c>
      <c r="I63">
        <v>-4.7120560609089797</v>
      </c>
      <c r="J63">
        <f>(Table2[[#This Row],[1M Return vs Nifty]]-AVERAGE(Table2[1M Return vs Nifty]))/_xlfn.STDEV.P(Table2[1M Return vs Nifty])</f>
        <v>-5.7870640228988142E-2</v>
      </c>
      <c r="K63">
        <v>40.627069565174402</v>
      </c>
      <c r="L63">
        <f>(Table2[[#This Row],[6M Return vs Nifty]]-AVERAGE(Table2[6M Return vs Nifty]))/_xlfn.STDEV.P(Table2[6M Return vs Nifty])</f>
        <v>1.0884919881217159</v>
      </c>
      <c r="M63">
        <v>-3.8135769486238398</v>
      </c>
      <c r="N63">
        <f>(Table2[[#This Row],[1W Return vs Nifty]]-AVERAGE(Table2[1W Return vs Nifty]))/_xlfn.STDEV.P(Table2[1W Return vs Nifty])</f>
        <v>-0.32466617376845835</v>
      </c>
      <c r="O63">
        <v>5386.31</v>
      </c>
      <c r="P63">
        <v>5307.6454483692996</v>
      </c>
      <c r="Q63">
        <v>4572.4635630995999</v>
      </c>
      <c r="R63">
        <v>37.172391053241903</v>
      </c>
      <c r="S63" s="1">
        <f>(Table2[[#This Row],[Close Price]]-Table2[[#This Row],[20D EMA]])/Table2[[#This Row],[20D EMA]]</f>
        <v>-2.9920297940519716E-2</v>
      </c>
      <c r="T63" s="1">
        <f>(Table2[[#This Row],[Close Price]]-Table2[[#This Row],[50D EMA]])/Table2[[#This Row],[50D EMA]]</f>
        <v>-1.554275792755629E-2</v>
      </c>
      <c r="U63" s="1">
        <f>(Table2[[#This Row],[Close Price]]-Table2[[#This Row],[200D EMA]])/Table2[[#This Row],[200D EMA]]</f>
        <v>0.14274284046081145</v>
      </c>
      <c r="V63">
        <v>0.76999015030522899</v>
      </c>
      <c r="W63">
        <v>4971.1000000000004</v>
      </c>
      <c r="X63">
        <v>5240</v>
      </c>
      <c r="Y63">
        <v>4971.1000000000004</v>
      </c>
      <c r="Z63">
        <v>5343.1</v>
      </c>
      <c r="AA63">
        <v>4971.1000000000004</v>
      </c>
      <c r="AB63">
        <v>5579</v>
      </c>
      <c r="AC63" s="1">
        <f>(Table2[[#This Row],[Close Price]]/Table2[[#This Row],[Day Low]])-1</f>
        <v>5.1105389149282754E-2</v>
      </c>
      <c r="AD63" s="1">
        <f>(Table2[[#This Row],[Day High]]/Table2[[#This Row],[Close Price]])-1</f>
        <v>2.8420236739616911E-3</v>
      </c>
      <c r="AE63" s="1">
        <f>(Table2[[#This Row],[Close Price]]/Table2[[#This Row],[Current Week Low]])-1</f>
        <v>5.1105389149282754E-2</v>
      </c>
      <c r="AF63" s="1">
        <f>(Table2[[#This Row],[Current Week High]]/Table2[[#This Row],[Close Price]])-1</f>
        <v>2.2573514635943592E-2</v>
      </c>
      <c r="AG63" s="1">
        <f>(Table2[[#This Row],[Close Price]]/Table2[[#This Row],[Current Month Low]])-1</f>
        <v>5.1105389149282754E-2</v>
      </c>
      <c r="AH63" s="1">
        <f>(Table2[[#This Row],[Current Month High]]/Table2[[#This Row],[Close Price]])-1</f>
        <v>6.7720543907830555E-2</v>
      </c>
      <c r="AI63">
        <v>14.8101011454216</v>
      </c>
      <c r="AJ63">
        <v>75.449524033376406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-0.02</v>
      </c>
      <c r="AM63" t="s">
        <v>3174</v>
      </c>
      <c r="AN63">
        <v>0.99</v>
      </c>
      <c r="AO63" t="s">
        <v>3175</v>
      </c>
      <c r="AP63">
        <v>0.176193313716967</v>
      </c>
      <c r="AQ63">
        <f>(Table2[[#This Row],[Sharpe Ratio]]-AVERAGE(Table2[Sharpe Ratio]))/_xlfn.STDEV.P(Table2[Sharpe Ratio])</f>
        <v>1.3382377531285348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2.4143155657745958</v>
      </c>
      <c r="AS63">
        <f>_xlfn.RANK.AVG(Table2[[#This Row],[1Y Return vs Nifty Z-Score]],Table2[1Y Return vs Nifty Z-Score])</f>
        <v>203</v>
      </c>
      <c r="AT63">
        <f>_xlfn.RANK.AVG(Table2[[#This Row],[6M Return vs Nifty Z-Score]],Table2[6M Return vs Nifty Z-Score])</f>
        <v>87</v>
      </c>
      <c r="AU63">
        <f>_xlfn.RANK.AVG(Table2[[#This Row],[Sharpe Ratio Z-Score]],Table2[Sharpe Ratio Z-Score])</f>
        <v>69</v>
      </c>
      <c r="AV63">
        <f>(Table2[[#This Row],[Rank 1Y]]+Table2[[#This Row],[Rank 6M]]+Table2[[#This Row],[Rank Sharpe]])/3</f>
        <v>119.66666666666667</v>
      </c>
    </row>
    <row r="64" spans="1:48" x14ac:dyDescent="0.3">
      <c r="A64" t="s">
        <v>269</v>
      </c>
      <c r="B64" t="s">
        <v>270</v>
      </c>
      <c r="C64" t="s">
        <v>3141</v>
      </c>
      <c r="D64" t="s">
        <v>271</v>
      </c>
      <c r="E64">
        <v>100443.42</v>
      </c>
      <c r="F64">
        <v>3708.3</v>
      </c>
      <c r="G64">
        <v>90.960857612888006</v>
      </c>
      <c r="H64">
        <f>(Table2[[#This Row],[1Y Return vs Nifty]]-AVERAGE(Table2[1Y Return vs Nifty]))/_xlfn.STDEV.P(Table2[1Y Return vs Nifty])</f>
        <v>1.1288437286645701</v>
      </c>
      <c r="I64">
        <v>-4.1467026059837897</v>
      </c>
      <c r="J64">
        <f>(Table2[[#This Row],[1M Return vs Nifty]]-AVERAGE(Table2[1M Return vs Nifty]))/_xlfn.STDEV.P(Table2[1M Return vs Nifty])</f>
        <v>5.8989916925453519E-3</v>
      </c>
      <c r="K64">
        <v>13.744201779283401</v>
      </c>
      <c r="L64">
        <f>(Table2[[#This Row],[6M Return vs Nifty]]-AVERAGE(Table2[6M Return vs Nifty]))/_xlfn.STDEV.P(Table2[6M Return vs Nifty])</f>
        <v>0.19179799351281185</v>
      </c>
      <c r="M64">
        <v>-3.02054775283943</v>
      </c>
      <c r="N64">
        <f>(Table2[[#This Row],[1W Return vs Nifty]]-AVERAGE(Table2[1W Return vs Nifty]))/_xlfn.STDEV.P(Table2[1W Return vs Nifty])</f>
        <v>-0.1289944479332352</v>
      </c>
      <c r="O64">
        <v>3757</v>
      </c>
      <c r="P64">
        <v>3758.9771889051099</v>
      </c>
      <c r="Q64">
        <v>3268.3554579871802</v>
      </c>
      <c r="R64">
        <v>33.737065198669299</v>
      </c>
      <c r="S64" s="1">
        <f>(Table2[[#This Row],[Close Price]]-Table2[[#This Row],[20D EMA]])/Table2[[#This Row],[20D EMA]]</f>
        <v>-1.2962470055895613E-2</v>
      </c>
      <c r="T64" s="1">
        <f>(Table2[[#This Row],[Close Price]]-Table2[[#This Row],[50D EMA]])/Table2[[#This Row],[50D EMA]]</f>
        <v>-1.3481643106185118E-2</v>
      </c>
      <c r="U64" s="1">
        <f>(Table2[[#This Row],[Close Price]]-Table2[[#This Row],[200D EMA]])/Table2[[#This Row],[200D EMA]]</f>
        <v>0.13460731174073712</v>
      </c>
      <c r="V64">
        <v>0.62110121586670197</v>
      </c>
      <c r="W64">
        <v>3591.2</v>
      </c>
      <c r="X64">
        <v>3725</v>
      </c>
      <c r="Y64">
        <v>3526</v>
      </c>
      <c r="Z64">
        <v>3725</v>
      </c>
      <c r="AA64">
        <v>3526</v>
      </c>
      <c r="AB64">
        <v>3891.7</v>
      </c>
      <c r="AC64" s="1">
        <f>(Table2[[#This Row],[Close Price]]/Table2[[#This Row],[Day Low]])-1</f>
        <v>3.2607484963243616E-2</v>
      </c>
      <c r="AD64" s="1">
        <f>(Table2[[#This Row],[Day High]]/Table2[[#This Row],[Close Price]])-1</f>
        <v>4.5034112666180182E-3</v>
      </c>
      <c r="AE64" s="1">
        <f>(Table2[[#This Row],[Close Price]]/Table2[[#This Row],[Current Week Low]])-1</f>
        <v>5.1701644923425993E-2</v>
      </c>
      <c r="AF64" s="1">
        <f>(Table2[[#This Row],[Current Week High]]/Table2[[#This Row],[Close Price]])-1</f>
        <v>4.5034112666180182E-3</v>
      </c>
      <c r="AG64" s="1">
        <f>(Table2[[#This Row],[Close Price]]/Table2[[#This Row],[Current Month Low]])-1</f>
        <v>5.1701644923425993E-2</v>
      </c>
      <c r="AH64" s="1">
        <f>(Table2[[#This Row],[Current Month High]]/Table2[[#This Row],[Close Price]])-1</f>
        <v>4.9456624329207388E-2</v>
      </c>
      <c r="AI64">
        <v>12.5016854084081</v>
      </c>
      <c r="AJ64">
        <v>123.51948404207199</v>
      </c>
      <c r="AK64" t="str">
        <f>IF(AND(Table2[[#This Row],[20D EMA]]&gt;Table2[[#This Row],[50D EMA]],Table2[[#This Row],[50D EMA]]&gt;Table2[[#This Row],[200D EMA]]),"Uptrend","Downtrend/NoTrend")</f>
        <v>Downtrend/NoTrend</v>
      </c>
      <c r="AL64">
        <v>-0.01</v>
      </c>
      <c r="AM64" t="s">
        <v>3174</v>
      </c>
      <c r="AN64">
        <v>-0.52</v>
      </c>
      <c r="AO64" t="s">
        <v>3174</v>
      </c>
      <c r="AP64">
        <v>0.22370875578854299</v>
      </c>
      <c r="AQ64">
        <f>(Table2[[#This Row],[Sharpe Ratio]]-AVERAGE(Table2[Sharpe Ratio]))/_xlfn.STDEV.P(Table2[Sharpe Ratio])</f>
        <v>1.8927502792412552</v>
      </c>
      <c r="AR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">
        <f>_xlfn.RANK.AVG(Table2[[#This Row],[1Y Return vs Nifty Z-Score]],Table2[1Y Return vs Nifty Z-Score])</f>
        <v>89</v>
      </c>
      <c r="AT64">
        <f>_xlfn.RANK.AVG(Table2[[#This Row],[6M Return vs Nifty Z-Score]],Table2[6M Return vs Nifty Z-Score])</f>
        <v>256</v>
      </c>
      <c r="AU64">
        <f>_xlfn.RANK.AVG(Table2[[#This Row],[Sharpe Ratio Z-Score]],Table2[Sharpe Ratio Z-Score])</f>
        <v>18</v>
      </c>
      <c r="AV64">
        <f>(Table2[[#This Row],[Rank 1Y]]+Table2[[#This Row],[Rank 6M]]+Table2[[#This Row],[Rank Sharpe]])/3</f>
        <v>121</v>
      </c>
    </row>
    <row r="65" spans="1:48" x14ac:dyDescent="0.3">
      <c r="A65" t="s">
        <v>989</v>
      </c>
      <c r="B65" t="s">
        <v>990</v>
      </c>
      <c r="C65" t="s">
        <v>3133</v>
      </c>
      <c r="D65" t="s">
        <v>51</v>
      </c>
      <c r="E65">
        <v>14811.691666299999</v>
      </c>
      <c r="F65">
        <v>957</v>
      </c>
      <c r="G65">
        <v>293.01913993266601</v>
      </c>
      <c r="H65">
        <f>(Table2[[#This Row],[1Y Return vs Nifty]]-AVERAGE(Table2[1Y Return vs Nifty]))/_xlfn.STDEV.P(Table2[1Y Return vs Nifty])</f>
        <v>4.6090188530783927</v>
      </c>
      <c r="I65">
        <v>-6.64783127415535</v>
      </c>
      <c r="J65">
        <f>(Table2[[#This Row],[1M Return vs Nifty]]-AVERAGE(Table2[1M Return vs Nifty]))/_xlfn.STDEV.P(Table2[1M Return vs Nifty])</f>
        <v>-0.27621842205670094</v>
      </c>
      <c r="K65">
        <v>56.487086694258601</v>
      </c>
      <c r="L65">
        <f>(Table2[[#This Row],[6M Return vs Nifty]]-AVERAGE(Table2[6M Return vs Nifty]))/_xlfn.STDEV.P(Table2[6M Return vs Nifty])</f>
        <v>1.6175122633137882</v>
      </c>
      <c r="M65">
        <v>-1.7189241452024</v>
      </c>
      <c r="N65">
        <f>(Table2[[#This Row],[1W Return vs Nifty]]-AVERAGE(Table2[1W Return vs Nifty]))/_xlfn.STDEV.P(Table2[1W Return vs Nifty])</f>
        <v>0.19216767200900009</v>
      </c>
      <c r="O65">
        <v>984.33</v>
      </c>
      <c r="P65">
        <v>953.20680758418803</v>
      </c>
      <c r="Q65">
        <v>709.05403261010201</v>
      </c>
      <c r="R65">
        <v>35.848810329636102</v>
      </c>
      <c r="S65" s="1">
        <f>(Table2[[#This Row],[Close Price]]-Table2[[#This Row],[20D EMA]])/Table2[[#This Row],[20D EMA]]</f>
        <v>-2.7765078784554E-2</v>
      </c>
      <c r="T65" s="1">
        <f>(Table2[[#This Row],[Close Price]]-Table2[[#This Row],[50D EMA]])/Table2[[#This Row],[50D EMA]]</f>
        <v>3.9794013068637831E-3</v>
      </c>
      <c r="U65" s="1">
        <f>(Table2[[#This Row],[Close Price]]-Table2[[#This Row],[200D EMA]])/Table2[[#This Row],[200D EMA]]</f>
        <v>0.34968557540979345</v>
      </c>
      <c r="V65">
        <v>0.46315982942357098</v>
      </c>
      <c r="W65">
        <v>915</v>
      </c>
      <c r="X65">
        <v>973.7</v>
      </c>
      <c r="Y65">
        <v>915</v>
      </c>
      <c r="Z65">
        <v>985</v>
      </c>
      <c r="AA65">
        <v>915</v>
      </c>
      <c r="AB65">
        <v>989.95</v>
      </c>
      <c r="AC65" s="1">
        <f>(Table2[[#This Row],[Close Price]]/Table2[[#This Row],[Day Low]])-1</f>
        <v>4.590163934426239E-2</v>
      </c>
      <c r="AD65" s="1">
        <f>(Table2[[#This Row],[Day High]]/Table2[[#This Row],[Close Price]])-1</f>
        <v>1.7450365726227934E-2</v>
      </c>
      <c r="AE65" s="1">
        <f>(Table2[[#This Row],[Close Price]]/Table2[[#This Row],[Current Week Low]])-1</f>
        <v>4.590163934426239E-2</v>
      </c>
      <c r="AF65" s="1">
        <f>(Table2[[#This Row],[Current Week High]]/Table2[[#This Row],[Close Price]])-1</f>
        <v>2.925809822361547E-2</v>
      </c>
      <c r="AG65" s="1">
        <f>(Table2[[#This Row],[Close Price]]/Table2[[#This Row],[Current Month Low]])-1</f>
        <v>4.590163934426239E-2</v>
      </c>
      <c r="AH65" s="1">
        <f>(Table2[[#This Row],[Current Month High]]/Table2[[#This Row],[Close Price]])-1</f>
        <v>3.4430512016718984E-2</v>
      </c>
      <c r="AI65">
        <v>14.7021943573667</v>
      </c>
      <c r="AJ65">
        <v>348.76905041031603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0.08</v>
      </c>
      <c r="AM65" t="s">
        <v>3175</v>
      </c>
      <c r="AN65">
        <v>-4.84</v>
      </c>
      <c r="AO65" t="s">
        <v>3174</v>
      </c>
      <c r="AP65">
        <v>7.2762025900411004E-2</v>
      </c>
      <c r="AQ65">
        <f>(Table2[[#This Row],[Sharpe Ratio]]-AVERAGE(Table2[Sharpe Ratio]))/_xlfn.STDEV.P(Table2[Sharpe Ratio])</f>
        <v>0.13117869641484792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6.2736590627593278</v>
      </c>
      <c r="AS65">
        <f>_xlfn.RANK.AVG(Table2[[#This Row],[1Y Return vs Nifty Z-Score]],Table2[1Y Return vs Nifty Z-Score])</f>
        <v>2</v>
      </c>
      <c r="AT65">
        <f>_xlfn.RANK.AVG(Table2[[#This Row],[6M Return vs Nifty Z-Score]],Table2[6M Return vs Nifty Z-Score])</f>
        <v>49</v>
      </c>
      <c r="AU65">
        <f>_xlfn.RANK.AVG(Table2[[#This Row],[Sharpe Ratio Z-Score]],Table2[Sharpe Ratio Z-Score])</f>
        <v>312</v>
      </c>
      <c r="AV65">
        <f>(Table2[[#This Row],[Rank 1Y]]+Table2[[#This Row],[Rank 6M]]+Table2[[#This Row],[Rank Sharpe]])/3</f>
        <v>121</v>
      </c>
    </row>
    <row r="66" spans="1:48" x14ac:dyDescent="0.3">
      <c r="A66" t="s">
        <v>910</v>
      </c>
      <c r="B66" t="s">
        <v>911</v>
      </c>
      <c r="C66" t="s">
        <v>3141</v>
      </c>
      <c r="D66" t="s">
        <v>271</v>
      </c>
      <c r="E66">
        <v>16751.882463689999</v>
      </c>
      <c r="F66">
        <v>1147.45</v>
      </c>
      <c r="G66">
        <v>93.350319276661295</v>
      </c>
      <c r="H66">
        <f>(Table2[[#This Row],[1Y Return vs Nifty]]-AVERAGE(Table2[1Y Return vs Nifty]))/_xlfn.STDEV.P(Table2[1Y Return vs Nifty])</f>
        <v>1.1699989089795433</v>
      </c>
      <c r="I66">
        <v>-16.371244377629701</v>
      </c>
      <c r="J66">
        <f>(Table2[[#This Row],[1M Return vs Nifty]]-AVERAGE(Table2[1M Return vs Nifty]))/_xlfn.STDEV.P(Table2[1M Return vs Nifty])</f>
        <v>-1.3729809327087743</v>
      </c>
      <c r="K66">
        <v>17.175951918327101</v>
      </c>
      <c r="L66">
        <f>(Table2[[#This Row],[6M Return vs Nifty]]-AVERAGE(Table2[6M Return vs Nifty]))/_xlfn.STDEV.P(Table2[6M Return vs Nifty])</f>
        <v>0.30626605418206032</v>
      </c>
      <c r="M66">
        <v>-3.7366853365785602</v>
      </c>
      <c r="N66">
        <f>(Table2[[#This Row],[1W Return vs Nifty]]-AVERAGE(Table2[1W Return vs Nifty]))/_xlfn.STDEV.P(Table2[1W Return vs Nifty])</f>
        <v>-0.3056939662997657</v>
      </c>
      <c r="O66">
        <v>1216.8900000000001</v>
      </c>
      <c r="P66">
        <v>1245.6870438997501</v>
      </c>
      <c r="Q66">
        <v>1068.98294168601</v>
      </c>
      <c r="R66">
        <v>20.448968737263499</v>
      </c>
      <c r="S66" s="1">
        <f>(Table2[[#This Row],[Close Price]]-Table2[[#This Row],[20D EMA]])/Table2[[#This Row],[20D EMA]]</f>
        <v>-5.706349793325613E-2</v>
      </c>
      <c r="T66" s="1">
        <f>(Table2[[#This Row],[Close Price]]-Table2[[#This Row],[50D EMA]])/Table2[[#This Row],[50D EMA]]</f>
        <v>-7.8861736887146983E-2</v>
      </c>
      <c r="U66" s="1">
        <f>(Table2[[#This Row],[Close Price]]-Table2[[#This Row],[200D EMA]])/Table2[[#This Row],[200D EMA]]</f>
        <v>7.3403470957385947E-2</v>
      </c>
      <c r="V66">
        <v>1.1391496183997201</v>
      </c>
      <c r="W66">
        <v>1110</v>
      </c>
      <c r="X66">
        <v>1159</v>
      </c>
      <c r="Y66">
        <v>1107.1500000000001</v>
      </c>
      <c r="Z66">
        <v>1176.95</v>
      </c>
      <c r="AA66">
        <v>1107.1500000000001</v>
      </c>
      <c r="AB66">
        <v>1219.95</v>
      </c>
      <c r="AC66" s="1">
        <f>(Table2[[#This Row],[Close Price]]/Table2[[#This Row],[Day Low]])-1</f>
        <v>3.3738738738738672E-2</v>
      </c>
      <c r="AD66" s="1">
        <f>(Table2[[#This Row],[Day High]]/Table2[[#This Row],[Close Price]])-1</f>
        <v>1.0065798073990218E-2</v>
      </c>
      <c r="AE66" s="1">
        <f>(Table2[[#This Row],[Close Price]]/Table2[[#This Row],[Current Week Low]])-1</f>
        <v>3.6399765162805409E-2</v>
      </c>
      <c r="AF66" s="1">
        <f>(Table2[[#This Row],[Current Week High]]/Table2[[#This Row],[Close Price]])-1</f>
        <v>2.5709181227940192E-2</v>
      </c>
      <c r="AG66" s="1">
        <f>(Table2[[#This Row],[Close Price]]/Table2[[#This Row],[Current Month Low]])-1</f>
        <v>3.6399765162805409E-2</v>
      </c>
      <c r="AH66" s="1">
        <f>(Table2[[#This Row],[Current Month High]]/Table2[[#This Row],[Close Price]])-1</f>
        <v>6.3183580983920962E-2</v>
      </c>
      <c r="AI66">
        <v>26.3671619678417</v>
      </c>
      <c r="AJ66">
        <v>131.52744148506801</v>
      </c>
      <c r="AK66" t="str">
        <f>IF(AND(Table2[[#This Row],[20D EMA]]&gt;Table2[[#This Row],[50D EMA]],Table2[[#This Row],[50D EMA]]&gt;Table2[[#This Row],[200D EMA]]),"Uptrend","Downtrend/NoTrend")</f>
        <v>Downtrend/NoTrend</v>
      </c>
      <c r="AL66">
        <v>-7.0000000000000007E-2</v>
      </c>
      <c r="AM66" t="s">
        <v>3174</v>
      </c>
      <c r="AN66">
        <v>-8.01</v>
      </c>
      <c r="AO66" t="s">
        <v>3174</v>
      </c>
      <c r="AP66">
        <v>0.184543870882552</v>
      </c>
      <c r="AQ66">
        <f>(Table2[[#This Row],[Sharpe Ratio]]-AVERAGE(Table2[Sharpe Ratio]))/_xlfn.STDEV.P(Table2[Sharpe Ratio])</f>
        <v>1.4356900411944222</v>
      </c>
      <c r="AR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">
        <f>_xlfn.RANK.AVG(Table2[[#This Row],[1Y Return vs Nifty Z-Score]],Table2[1Y Return vs Nifty Z-Score])</f>
        <v>84</v>
      </c>
      <c r="AT66">
        <f>_xlfn.RANK.AVG(Table2[[#This Row],[6M Return vs Nifty Z-Score]],Table2[6M Return vs Nifty Z-Score])</f>
        <v>226</v>
      </c>
      <c r="AU66">
        <f>_xlfn.RANK.AVG(Table2[[#This Row],[Sharpe Ratio Z-Score]],Table2[Sharpe Ratio Z-Score])</f>
        <v>54</v>
      </c>
      <c r="AV66">
        <f>(Table2[[#This Row],[Rank 1Y]]+Table2[[#This Row],[Rank 6M]]+Table2[[#This Row],[Rank Sharpe]])/3</f>
        <v>121.33333333333333</v>
      </c>
    </row>
    <row r="67" spans="1:48" x14ac:dyDescent="0.3">
      <c r="A67" t="s">
        <v>550</v>
      </c>
      <c r="B67" t="s">
        <v>551</v>
      </c>
      <c r="C67" t="s">
        <v>3141</v>
      </c>
      <c r="D67" t="s">
        <v>217</v>
      </c>
      <c r="E67">
        <v>38216.536574149999</v>
      </c>
      <c r="F67">
        <v>9553.4500000000007</v>
      </c>
      <c r="G67">
        <v>54.469556706340697</v>
      </c>
      <c r="H67">
        <f>(Table2[[#This Row],[1Y Return vs Nifty]]-AVERAGE(Table2[1Y Return vs Nifty]))/_xlfn.STDEV.P(Table2[1Y Return vs Nifty])</f>
        <v>0.50033141917417701</v>
      </c>
      <c r="I67">
        <v>3.7672226444478101</v>
      </c>
      <c r="J67">
        <f>(Table2[[#This Row],[1M Return vs Nifty]]-AVERAGE(Table2[1M Return vs Nifty]))/_xlfn.STDEV.P(Table2[1M Return vs Nifty])</f>
        <v>0.89855843487456821</v>
      </c>
      <c r="K67">
        <v>20.229051345587401</v>
      </c>
      <c r="L67">
        <f>(Table2[[#This Row],[6M Return vs Nifty]]-AVERAGE(Table2[6M Return vs Nifty]))/_xlfn.STDEV.P(Table2[6M Return vs Nifty])</f>
        <v>0.40810399584708706</v>
      </c>
      <c r="M67">
        <v>2.7852542729327001</v>
      </c>
      <c r="N67">
        <f>(Table2[[#This Row],[1W Return vs Nifty]]-AVERAGE(Table2[1W Return vs Nifty]))/_xlfn.STDEV.P(Table2[1W Return vs Nifty])</f>
        <v>1.3035269627277979</v>
      </c>
      <c r="O67">
        <v>9536.6299999999992</v>
      </c>
      <c r="P67">
        <v>9201.4962697649298</v>
      </c>
      <c r="Q67">
        <v>7698.3717505691002</v>
      </c>
      <c r="R67">
        <v>45.595325428626502</v>
      </c>
      <c r="S67" s="1">
        <f>(Table2[[#This Row],[Close Price]]-Table2[[#This Row],[20D EMA]])/Table2[[#This Row],[20D EMA]]</f>
        <v>1.7637257605675725E-3</v>
      </c>
      <c r="T67" s="1">
        <f>(Table2[[#This Row],[Close Price]]-Table2[[#This Row],[50D EMA]])/Table2[[#This Row],[50D EMA]]</f>
        <v>3.8249619400656701E-2</v>
      </c>
      <c r="U67" s="1">
        <f>(Table2[[#This Row],[Close Price]]-Table2[[#This Row],[200D EMA]])/Table2[[#This Row],[200D EMA]]</f>
        <v>0.24097020896578089</v>
      </c>
      <c r="V67">
        <v>0.64271298653131803</v>
      </c>
      <c r="W67">
        <v>9163.15</v>
      </c>
      <c r="X67">
        <v>9578</v>
      </c>
      <c r="Y67">
        <v>9163.15</v>
      </c>
      <c r="Z67">
        <v>9578</v>
      </c>
      <c r="AA67">
        <v>9163.15</v>
      </c>
      <c r="AB67">
        <v>9711</v>
      </c>
      <c r="AC67" s="1">
        <f>(Table2[[#This Row],[Close Price]]/Table2[[#This Row],[Day Low]])-1</f>
        <v>4.259452262595298E-2</v>
      </c>
      <c r="AD67" s="1">
        <f>(Table2[[#This Row],[Day High]]/Table2[[#This Row],[Close Price]])-1</f>
        <v>2.5697522884402524E-3</v>
      </c>
      <c r="AE67" s="1">
        <f>(Table2[[#This Row],[Close Price]]/Table2[[#This Row],[Current Week Low]])-1</f>
        <v>4.259452262595298E-2</v>
      </c>
      <c r="AF67" s="1">
        <f>(Table2[[#This Row],[Current Week High]]/Table2[[#This Row],[Close Price]])-1</f>
        <v>2.5697522884402524E-3</v>
      </c>
      <c r="AG67" s="1">
        <f>(Table2[[#This Row],[Close Price]]/Table2[[#This Row],[Current Month Low]])-1</f>
        <v>4.259452262595298E-2</v>
      </c>
      <c r="AH67" s="1">
        <f>(Table2[[#This Row],[Current Month High]]/Table2[[#This Row],[Close Price]])-1</f>
        <v>1.6491424563900958E-2</v>
      </c>
      <c r="AI67">
        <v>11.2142733776803</v>
      </c>
      <c r="AJ67">
        <v>110.166862824898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0.19</v>
      </c>
      <c r="AM67" t="s">
        <v>3175</v>
      </c>
      <c r="AN67">
        <v>-0.84</v>
      </c>
      <c r="AO67" t="s">
        <v>3174</v>
      </c>
      <c r="AP67">
        <v>0.27987029091009402</v>
      </c>
      <c r="AQ67">
        <f>(Table2[[#This Row],[Sharpe Ratio]]-AVERAGE(Table2[Sharpe Ratio]))/_xlfn.STDEV.P(Table2[Sharpe Ratio])</f>
        <v>2.5481640427017247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5.6586848553253546</v>
      </c>
      <c r="AS67">
        <f>_xlfn.RANK.AVG(Table2[[#This Row],[1Y Return vs Nifty Z-Score]],Table2[1Y Return vs Nifty Z-Score])</f>
        <v>176</v>
      </c>
      <c r="AT67">
        <f>_xlfn.RANK.AVG(Table2[[#This Row],[6M Return vs Nifty Z-Score]],Table2[6M Return vs Nifty Z-Score])</f>
        <v>200</v>
      </c>
      <c r="AU67">
        <f>_xlfn.RANK.AVG(Table2[[#This Row],[Sharpe Ratio Z-Score]],Table2[Sharpe Ratio Z-Score])</f>
        <v>2</v>
      </c>
      <c r="AV67">
        <f>(Table2[[#This Row],[Rank 1Y]]+Table2[[#This Row],[Rank 6M]]+Table2[[#This Row],[Rank Sharpe]])/3</f>
        <v>126</v>
      </c>
    </row>
    <row r="68" spans="1:48" x14ac:dyDescent="0.3">
      <c r="A68" t="s">
        <v>628</v>
      </c>
      <c r="B68" t="s">
        <v>629</v>
      </c>
      <c r="C68" t="s">
        <v>3133</v>
      </c>
      <c r="D68" t="s">
        <v>51</v>
      </c>
      <c r="E68">
        <v>30543.976245659898</v>
      </c>
      <c r="F68">
        <v>1190.75</v>
      </c>
      <c r="G68">
        <v>83.146319672007195</v>
      </c>
      <c r="H68">
        <f>(Table2[[#This Row],[1Y Return vs Nifty]]-AVERAGE(Table2[1Y Return vs Nifty]))/_xlfn.STDEV.P(Table2[1Y Return vs Nifty])</f>
        <v>0.99424909468861145</v>
      </c>
      <c r="I68">
        <v>-4.3447733097555297</v>
      </c>
      <c r="J68">
        <f>(Table2[[#This Row],[1M Return vs Nifty]]-AVERAGE(Table2[1M Return vs Nifty]))/_xlfn.STDEV.P(Table2[1M Return vs Nifty])</f>
        <v>-1.6442599685249144E-2</v>
      </c>
      <c r="K68">
        <v>79.150339691665295</v>
      </c>
      <c r="L68">
        <f>(Table2[[#This Row],[6M Return vs Nifty]]-AVERAGE(Table2[6M Return vs Nifty]))/_xlfn.STDEV.P(Table2[6M Return vs Nifty])</f>
        <v>2.373458504724181</v>
      </c>
      <c r="M68">
        <v>2.0696017515774301</v>
      </c>
      <c r="N68">
        <f>(Table2[[#This Row],[1W Return vs Nifty]]-AVERAGE(Table2[1W Return vs Nifty]))/_xlfn.STDEV.P(Table2[1W Return vs Nifty])</f>
        <v>1.1269471284716284</v>
      </c>
      <c r="O68">
        <v>1171.8499999999999</v>
      </c>
      <c r="P68">
        <v>1090.15354309144</v>
      </c>
      <c r="Q68">
        <v>842.731372264372</v>
      </c>
      <c r="R68">
        <v>56.390626204823</v>
      </c>
      <c r="S68" s="1">
        <f>(Table2[[#This Row],[Close Price]]-Table2[[#This Row],[20D EMA]])/Table2[[#This Row],[20D EMA]]</f>
        <v>1.6128344071340266E-2</v>
      </c>
      <c r="T68" s="1">
        <f>(Table2[[#This Row],[Close Price]]-Table2[[#This Row],[50D EMA]])/Table2[[#This Row],[50D EMA]]</f>
        <v>9.2277328772688419E-2</v>
      </c>
      <c r="U68" s="1">
        <f>(Table2[[#This Row],[Close Price]]-Table2[[#This Row],[200D EMA]])/Table2[[#This Row],[200D EMA]]</f>
        <v>0.41296507901506196</v>
      </c>
      <c r="V68">
        <v>0.49045776683632197</v>
      </c>
      <c r="W68">
        <v>1162.25</v>
      </c>
      <c r="X68">
        <v>1199.8499999999999</v>
      </c>
      <c r="Y68">
        <v>1140.0999999999999</v>
      </c>
      <c r="Z68">
        <v>1203</v>
      </c>
      <c r="AA68">
        <v>1140.0999999999999</v>
      </c>
      <c r="AB68">
        <v>1217</v>
      </c>
      <c r="AC68" s="1">
        <f>(Table2[[#This Row],[Close Price]]/Table2[[#This Row],[Day Low]])-1</f>
        <v>2.4521402452140295E-2</v>
      </c>
      <c r="AD68" s="1">
        <f>(Table2[[#This Row],[Day High]]/Table2[[#This Row],[Close Price]])-1</f>
        <v>7.6422422842745696E-3</v>
      </c>
      <c r="AE68" s="1">
        <f>(Table2[[#This Row],[Close Price]]/Table2[[#This Row],[Current Week Low]])-1</f>
        <v>4.4425927550215016E-2</v>
      </c>
      <c r="AF68" s="1">
        <f>(Table2[[#This Row],[Current Week High]]/Table2[[#This Row],[Close Price]])-1</f>
        <v>1.0287633844215938E-2</v>
      </c>
      <c r="AG68" s="1">
        <f>(Table2[[#This Row],[Close Price]]/Table2[[#This Row],[Current Month Low]])-1</f>
        <v>4.4425927550215016E-2</v>
      </c>
      <c r="AH68" s="1">
        <f>(Table2[[#This Row],[Current Month High]]/Table2[[#This Row],[Close Price]])-1</f>
        <v>2.2044929666176882E-2</v>
      </c>
      <c r="AI68">
        <v>8.1587234935964705</v>
      </c>
      <c r="AJ68">
        <v>120.101663585951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0.27</v>
      </c>
      <c r="AM68" t="s">
        <v>3175</v>
      </c>
      <c r="AN68">
        <v>0.95</v>
      </c>
      <c r="AO68" t="s">
        <v>3175</v>
      </c>
      <c r="AP68">
        <v>8.9473886442201001E-2</v>
      </c>
      <c r="AQ68">
        <f>(Table2[[#This Row],[Sharpe Ratio]]-AVERAGE(Table2[Sharpe Ratio]))/_xlfn.STDEV.P(Table2[Sharpe Ratio])</f>
        <v>0.32620868247942053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4.8044208106785922</v>
      </c>
      <c r="AS68">
        <f>_xlfn.RANK.AVG(Table2[[#This Row],[1Y Return vs Nifty Z-Score]],Table2[1Y Return vs Nifty Z-Score])</f>
        <v>101</v>
      </c>
      <c r="AT68">
        <f>_xlfn.RANK.AVG(Table2[[#This Row],[6M Return vs Nifty Z-Score]],Table2[6M Return vs Nifty Z-Score])</f>
        <v>22</v>
      </c>
      <c r="AU68">
        <f>_xlfn.RANK.AVG(Table2[[#This Row],[Sharpe Ratio Z-Score]],Table2[Sharpe Ratio Z-Score])</f>
        <v>258</v>
      </c>
      <c r="AV68">
        <f>(Table2[[#This Row],[Rank 1Y]]+Table2[[#This Row],[Rank 6M]]+Table2[[#This Row],[Rank Sharpe]])/3</f>
        <v>127</v>
      </c>
    </row>
    <row r="69" spans="1:48" x14ac:dyDescent="0.3">
      <c r="A69" t="s">
        <v>112</v>
      </c>
      <c r="B69" t="s">
        <v>113</v>
      </c>
      <c r="C69" t="s">
        <v>3141</v>
      </c>
      <c r="D69" t="s">
        <v>114</v>
      </c>
      <c r="E69">
        <v>258075.006994675</v>
      </c>
      <c r="F69">
        <v>7372.15</v>
      </c>
      <c r="G69">
        <v>80.867457335816695</v>
      </c>
      <c r="H69">
        <f>(Table2[[#This Row],[1Y Return vs Nifty]]-AVERAGE(Table2[1Y Return vs Nifty]))/_xlfn.STDEV.P(Table2[1Y Return vs Nifty])</f>
        <v>0.95499883519257955</v>
      </c>
      <c r="I69">
        <v>5.0396588150231496</v>
      </c>
      <c r="J69">
        <f>(Table2[[#This Row],[1M Return vs Nifty]]-AVERAGE(Table2[1M Return vs Nifty]))/_xlfn.STDEV.P(Table2[1M Return vs Nifty])</f>
        <v>1.0420841983316469</v>
      </c>
      <c r="K69">
        <v>19.7122434134751</v>
      </c>
      <c r="L69">
        <f>(Table2[[#This Row],[6M Return vs Nifty]]-AVERAGE(Table2[6M Return vs Nifty]))/_xlfn.STDEV.P(Table2[6M Return vs Nifty])</f>
        <v>0.39086556084148238</v>
      </c>
      <c r="M69">
        <v>-0.99028677101483398</v>
      </c>
      <c r="N69">
        <f>(Table2[[#This Row],[1W Return vs Nifty]]-AVERAGE(Table2[1W Return vs Nifty]))/_xlfn.STDEV.P(Table2[1W Return vs Nifty])</f>
        <v>0.37195138397473954</v>
      </c>
      <c r="O69">
        <v>7079.31</v>
      </c>
      <c r="P69">
        <v>6997.7542429191999</v>
      </c>
      <c r="Q69">
        <v>6128.7202232140598</v>
      </c>
      <c r="R69">
        <v>58.762388549624902</v>
      </c>
      <c r="S69" s="1">
        <f>(Table2[[#This Row],[Close Price]]-Table2[[#This Row],[20D EMA]])/Table2[[#This Row],[20D EMA]]</f>
        <v>4.1365613315421872E-2</v>
      </c>
      <c r="T69" s="1">
        <f>(Table2[[#This Row],[Close Price]]-Table2[[#This Row],[50D EMA]])/Table2[[#This Row],[50D EMA]]</f>
        <v>5.3502272884138315E-2</v>
      </c>
      <c r="U69" s="1">
        <f>(Table2[[#This Row],[Close Price]]-Table2[[#This Row],[200D EMA]])/Table2[[#This Row],[200D EMA]]</f>
        <v>0.20288571373777819</v>
      </c>
      <c r="V69">
        <v>1.0491470642780301</v>
      </c>
      <c r="W69">
        <v>6955.25</v>
      </c>
      <c r="X69">
        <v>7399.95</v>
      </c>
      <c r="Y69">
        <v>6955.25</v>
      </c>
      <c r="Z69">
        <v>7399.95</v>
      </c>
      <c r="AA69">
        <v>6955.25</v>
      </c>
      <c r="AB69">
        <v>7550</v>
      </c>
      <c r="AC69" s="1">
        <f>(Table2[[#This Row],[Close Price]]/Table2[[#This Row],[Day Low]])-1</f>
        <v>5.9940332842097543E-2</v>
      </c>
      <c r="AD69" s="1">
        <f>(Table2[[#This Row],[Day High]]/Table2[[#This Row],[Close Price]])-1</f>
        <v>3.7709487734243208E-3</v>
      </c>
      <c r="AE69" s="1">
        <f>(Table2[[#This Row],[Close Price]]/Table2[[#This Row],[Current Week Low]])-1</f>
        <v>5.9940332842097543E-2</v>
      </c>
      <c r="AF69" s="1">
        <f>(Table2[[#This Row],[Current Week High]]/Table2[[#This Row],[Close Price]])-1</f>
        <v>3.7709487734243208E-3</v>
      </c>
      <c r="AG69" s="1">
        <f>(Table2[[#This Row],[Close Price]]/Table2[[#This Row],[Current Month Low]])-1</f>
        <v>5.9940332842097543E-2</v>
      </c>
      <c r="AH69" s="1">
        <f>(Table2[[#This Row],[Current Month High]]/Table2[[#This Row],[Close Price]])-1</f>
        <v>2.4124576955162347E-2</v>
      </c>
      <c r="AI69">
        <v>8.0919406143391104</v>
      </c>
      <c r="AJ69">
        <v>127.114910659272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7.0000000000000007E-2</v>
      </c>
      <c r="AM69" t="s">
        <v>3175</v>
      </c>
      <c r="AN69">
        <v>9.61</v>
      </c>
      <c r="AO69" t="s">
        <v>3175</v>
      </c>
      <c r="AP69">
        <v>0.17273665720423301</v>
      </c>
      <c r="AQ69">
        <f>(Table2[[#This Row],[Sharpe Ratio]]-AVERAGE(Table2[Sharpe Ratio]))/_xlfn.STDEV.P(Table2[Sharpe Ratio])</f>
        <v>1.2978980393173327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4.057798017657781</v>
      </c>
      <c r="AS69">
        <f>_xlfn.RANK.AVG(Table2[[#This Row],[1Y Return vs Nifty Z-Score]],Table2[1Y Return vs Nifty Z-Score])</f>
        <v>106</v>
      </c>
      <c r="AT69">
        <f>_xlfn.RANK.AVG(Table2[[#This Row],[6M Return vs Nifty Z-Score]],Table2[6M Return vs Nifty Z-Score])</f>
        <v>205</v>
      </c>
      <c r="AU69">
        <f>_xlfn.RANK.AVG(Table2[[#This Row],[Sharpe Ratio Z-Score]],Table2[Sharpe Ratio Z-Score])</f>
        <v>73</v>
      </c>
      <c r="AV69">
        <f>(Table2[[#This Row],[Rank 1Y]]+Table2[[#This Row],[Rank 6M]]+Table2[[#This Row],[Rank Sharpe]])/3</f>
        <v>128</v>
      </c>
    </row>
    <row r="70" spans="1:48" x14ac:dyDescent="0.3">
      <c r="A70" t="s">
        <v>554</v>
      </c>
      <c r="B70" t="s">
        <v>555</v>
      </c>
      <c r="C70" t="s">
        <v>3129</v>
      </c>
      <c r="D70" t="s">
        <v>398</v>
      </c>
      <c r="E70">
        <v>37579.9034700599</v>
      </c>
      <c r="F70">
        <v>1937.9</v>
      </c>
      <c r="G70">
        <v>47.440788646715802</v>
      </c>
      <c r="H70">
        <f>(Table2[[#This Row],[1Y Return vs Nifty]]-AVERAGE(Table2[1Y Return vs Nifty]))/_xlfn.STDEV.P(Table2[1Y Return vs Nifty])</f>
        <v>0.37927058724218832</v>
      </c>
      <c r="I70">
        <v>7.4310995520492398</v>
      </c>
      <c r="J70">
        <f>(Table2[[#This Row],[1M Return vs Nifty]]-AVERAGE(Table2[1M Return vs Nifty]))/_xlfn.STDEV.P(Table2[1M Return vs Nifty])</f>
        <v>1.3118292476167779</v>
      </c>
      <c r="K70">
        <v>61.949807948052701</v>
      </c>
      <c r="L70">
        <f>(Table2[[#This Row],[6M Return vs Nifty]]-AVERAGE(Table2[6M Return vs Nifty]))/_xlfn.STDEV.P(Table2[6M Return vs Nifty])</f>
        <v>1.7997245697355913</v>
      </c>
      <c r="M70">
        <v>-0.91355901020624497</v>
      </c>
      <c r="N70">
        <f>(Table2[[#This Row],[1W Return vs Nifty]]-AVERAGE(Table2[1W Return vs Nifty]))/_xlfn.STDEV.P(Table2[1W Return vs Nifty])</f>
        <v>0.39088316285084829</v>
      </c>
      <c r="O70">
        <v>1952.43</v>
      </c>
      <c r="P70">
        <v>1789.3408766187599</v>
      </c>
      <c r="Q70">
        <v>1395.95065169494</v>
      </c>
      <c r="R70">
        <v>51.476489135170503</v>
      </c>
      <c r="S70" s="1">
        <f>(Table2[[#This Row],[Close Price]]-Table2[[#This Row],[20D EMA]])/Table2[[#This Row],[20D EMA]]</f>
        <v>-7.442008164185129E-3</v>
      </c>
      <c r="T70" s="1">
        <f>(Table2[[#This Row],[Close Price]]-Table2[[#This Row],[50D EMA]])/Table2[[#This Row],[50D EMA]]</f>
        <v>8.3024495400767867E-2</v>
      </c>
      <c r="U70" s="1">
        <f>(Table2[[#This Row],[Close Price]]-Table2[[#This Row],[200D EMA]])/Table2[[#This Row],[200D EMA]]</f>
        <v>0.38822958938199875</v>
      </c>
      <c r="V70">
        <v>0.77179135504150898</v>
      </c>
      <c r="W70">
        <v>1911.6</v>
      </c>
      <c r="X70">
        <v>1977</v>
      </c>
      <c r="Y70">
        <v>1890.35</v>
      </c>
      <c r="Z70">
        <v>2039.95</v>
      </c>
      <c r="AA70">
        <v>1890.35</v>
      </c>
      <c r="AB70">
        <v>2154.9499999999998</v>
      </c>
      <c r="AC70" s="1">
        <f>(Table2[[#This Row],[Close Price]]/Table2[[#This Row],[Day Low]])-1</f>
        <v>1.3758108390876878E-2</v>
      </c>
      <c r="AD70" s="1">
        <f>(Table2[[#This Row],[Day High]]/Table2[[#This Row],[Close Price]])-1</f>
        <v>2.0176479694514526E-2</v>
      </c>
      <c r="AE70" s="1">
        <f>(Table2[[#This Row],[Close Price]]/Table2[[#This Row],[Current Week Low]])-1</f>
        <v>2.5154071997249394E-2</v>
      </c>
      <c r="AF70" s="1">
        <f>(Table2[[#This Row],[Current Week High]]/Table2[[#This Row],[Close Price]])-1</f>
        <v>5.2660095980184618E-2</v>
      </c>
      <c r="AG70" s="1">
        <f>(Table2[[#This Row],[Close Price]]/Table2[[#This Row],[Current Month Low]])-1</f>
        <v>2.5154071997249394E-2</v>
      </c>
      <c r="AH70" s="1">
        <f>(Table2[[#This Row],[Current Month High]]/Table2[[#This Row],[Close Price]])-1</f>
        <v>0.11200268331699248</v>
      </c>
      <c r="AI70">
        <v>11.200268331699201</v>
      </c>
      <c r="AJ70">
        <v>101.633544896472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0.31</v>
      </c>
      <c r="AM70" t="s">
        <v>3175</v>
      </c>
      <c r="AN70">
        <v>-0.05</v>
      </c>
      <c r="AO70" t="s">
        <v>3174</v>
      </c>
      <c r="AP70">
        <v>0.13159325772345501</v>
      </c>
      <c r="AQ70">
        <f>(Table2[[#This Row],[Sharpe Ratio]]-AVERAGE(Table2[Sharpe Ratio]))/_xlfn.STDEV.P(Table2[Sharpe Ratio])</f>
        <v>0.81774823150151132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4.699455798946917</v>
      </c>
      <c r="AS70">
        <f>_xlfn.RANK.AVG(Table2[[#This Row],[1Y Return vs Nifty Z-Score]],Table2[1Y Return vs Nifty Z-Score])</f>
        <v>201</v>
      </c>
      <c r="AT70">
        <f>_xlfn.RANK.AVG(Table2[[#This Row],[6M Return vs Nifty Z-Score]],Table2[6M Return vs Nifty Z-Score])</f>
        <v>39</v>
      </c>
      <c r="AU70">
        <f>_xlfn.RANK.AVG(Table2[[#This Row],[Sharpe Ratio Z-Score]],Table2[Sharpe Ratio Z-Score])</f>
        <v>144</v>
      </c>
      <c r="AV70">
        <f>(Table2[[#This Row],[Rank 1Y]]+Table2[[#This Row],[Rank 6M]]+Table2[[#This Row],[Rank Sharpe]])/3</f>
        <v>128</v>
      </c>
    </row>
    <row r="71" spans="1:48" x14ac:dyDescent="0.3">
      <c r="A71" t="s">
        <v>274</v>
      </c>
      <c r="B71" t="s">
        <v>275</v>
      </c>
      <c r="C71" t="s">
        <v>3143</v>
      </c>
      <c r="D71" t="s">
        <v>276</v>
      </c>
      <c r="E71">
        <v>99085.705324449998</v>
      </c>
      <c r="F71">
        <v>11273.4</v>
      </c>
      <c r="G71">
        <v>91.057937905617905</v>
      </c>
      <c r="H71">
        <f>(Table2[[#This Row],[1Y Return vs Nifty]]-AVERAGE(Table2[1Y Return vs Nifty]))/_xlfn.STDEV.P(Table2[1Y Return vs Nifty])</f>
        <v>1.1305158027609672</v>
      </c>
      <c r="I71">
        <v>-2.91513221012623</v>
      </c>
      <c r="J71">
        <f>(Table2[[#This Row],[1M Return vs Nifty]]-AVERAGE(Table2[1M Return vs Nifty]))/_xlfn.STDEV.P(Table2[1M Return vs Nifty])</f>
        <v>0.14481525751723412</v>
      </c>
      <c r="K71">
        <v>18.854105432794299</v>
      </c>
      <c r="L71">
        <f>(Table2[[#This Row],[6M Return vs Nifty]]-AVERAGE(Table2[6M Return vs Nifty]))/_xlfn.STDEV.P(Table2[6M Return vs Nifty])</f>
        <v>0.36224185968166278</v>
      </c>
      <c r="M71">
        <v>-3.0535756878049298</v>
      </c>
      <c r="N71">
        <f>(Table2[[#This Row],[1W Return vs Nifty]]-AVERAGE(Table2[1W Return vs Nifty]))/_xlfn.STDEV.P(Table2[1W Return vs Nifty])</f>
        <v>-0.13714374819837924</v>
      </c>
      <c r="O71">
        <v>11156.37</v>
      </c>
      <c r="P71">
        <v>10898.284796341901</v>
      </c>
      <c r="Q71">
        <v>9223.8478651440491</v>
      </c>
      <c r="R71">
        <v>36.418774645474201</v>
      </c>
      <c r="S71" s="1">
        <f>(Table2[[#This Row],[Close Price]]-Table2[[#This Row],[20D EMA]])/Table2[[#This Row],[20D EMA]]</f>
        <v>1.0489971200309672E-2</v>
      </c>
      <c r="T71" s="1">
        <f>(Table2[[#This Row],[Close Price]]-Table2[[#This Row],[50D EMA]])/Table2[[#This Row],[50D EMA]]</f>
        <v>3.4419655080403969E-2</v>
      </c>
      <c r="U71" s="1">
        <f>(Table2[[#This Row],[Close Price]]-Table2[[#This Row],[200D EMA]])/Table2[[#This Row],[200D EMA]]</f>
        <v>0.22220142448370084</v>
      </c>
      <c r="V71">
        <v>0.90145169781811296</v>
      </c>
      <c r="W71">
        <v>10501</v>
      </c>
      <c r="X71">
        <v>11444</v>
      </c>
      <c r="Y71">
        <v>10349.049999999999</v>
      </c>
      <c r="Z71">
        <v>11444</v>
      </c>
      <c r="AA71">
        <v>10349.049999999999</v>
      </c>
      <c r="AB71">
        <v>11680</v>
      </c>
      <c r="AC71" s="1">
        <f>(Table2[[#This Row],[Close Price]]/Table2[[#This Row],[Day Low]])-1</f>
        <v>7.3554899533377682E-2</v>
      </c>
      <c r="AD71" s="1">
        <f>(Table2[[#This Row],[Day High]]/Table2[[#This Row],[Close Price]])-1</f>
        <v>1.5132967871272163E-2</v>
      </c>
      <c r="AE71" s="1">
        <f>(Table2[[#This Row],[Close Price]]/Table2[[#This Row],[Current Week Low]])-1</f>
        <v>8.9317376957305239E-2</v>
      </c>
      <c r="AF71" s="1">
        <f>(Table2[[#This Row],[Current Week High]]/Table2[[#This Row],[Close Price]])-1</f>
        <v>1.5132967871272163E-2</v>
      </c>
      <c r="AG71" s="1">
        <f>(Table2[[#This Row],[Close Price]]/Table2[[#This Row],[Current Month Low]])-1</f>
        <v>8.9317376957305239E-2</v>
      </c>
      <c r="AH71" s="1">
        <f>(Table2[[#This Row],[Current Month High]]/Table2[[#This Row],[Close Price]])-1</f>
        <v>3.6067202441144586E-2</v>
      </c>
      <c r="AI71">
        <v>17.9590895382049</v>
      </c>
      <c r="AJ71">
        <v>125.655293893931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0.01</v>
      </c>
      <c r="AM71" t="s">
        <v>3175</v>
      </c>
      <c r="AN71">
        <v>3.75</v>
      </c>
      <c r="AO71" t="s">
        <v>3175</v>
      </c>
      <c r="AP71">
        <v>0.16465863463519201</v>
      </c>
      <c r="AQ71">
        <f>(Table2[[#This Row],[Sharpe Ratio]]-AVERAGE(Table2[Sharpe Ratio]))/_xlfn.STDEV.P(Table2[Sharpe Ratio])</f>
        <v>1.2036262719620612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2.7040554437235462</v>
      </c>
      <c r="AS71">
        <f>_xlfn.RANK.AVG(Table2[[#This Row],[1Y Return vs Nifty Z-Score]],Table2[1Y Return vs Nifty Z-Score])</f>
        <v>88</v>
      </c>
      <c r="AT71">
        <f>_xlfn.RANK.AVG(Table2[[#This Row],[6M Return vs Nifty Z-Score]],Table2[6M Return vs Nifty Z-Score])</f>
        <v>211</v>
      </c>
      <c r="AU71">
        <f>_xlfn.RANK.AVG(Table2[[#This Row],[Sharpe Ratio Z-Score]],Table2[Sharpe Ratio Z-Score])</f>
        <v>86</v>
      </c>
      <c r="AV71">
        <f>(Table2[[#This Row],[Rank 1Y]]+Table2[[#This Row],[Rank 6M]]+Table2[[#This Row],[Rank Sharpe]])/3</f>
        <v>128.33333333333334</v>
      </c>
    </row>
    <row r="72" spans="1:48" x14ac:dyDescent="0.3">
      <c r="A72" t="s">
        <v>1300</v>
      </c>
      <c r="B72" t="s">
        <v>1301</v>
      </c>
      <c r="C72" t="s">
        <v>3141</v>
      </c>
      <c r="D72" t="s">
        <v>271</v>
      </c>
      <c r="E72">
        <v>8775.58142184799</v>
      </c>
      <c r="F72">
        <v>75.3</v>
      </c>
      <c r="G72">
        <v>48.0521385456939</v>
      </c>
      <c r="H72">
        <f>(Table2[[#This Row],[1Y Return vs Nifty]]-AVERAGE(Table2[1Y Return vs Nifty]))/_xlfn.STDEV.P(Table2[1Y Return vs Nifty])</f>
        <v>0.38980024574621008</v>
      </c>
      <c r="I72">
        <v>-5.1114074330957502</v>
      </c>
      <c r="J72">
        <f>(Table2[[#This Row],[1M Return vs Nifty]]-AVERAGE(Table2[1M Return vs Nifty]))/_xlfn.STDEV.P(Table2[1M Return vs Nifty])</f>
        <v>-0.10291589429059023</v>
      </c>
      <c r="K72">
        <v>23.631847634713299</v>
      </c>
      <c r="L72">
        <f>(Table2[[#This Row],[6M Return vs Nifty]]-AVERAGE(Table2[6M Return vs Nifty]))/_xlfn.STDEV.P(Table2[6M Return vs Nifty])</f>
        <v>0.52160628368477313</v>
      </c>
      <c r="M72">
        <v>-8.7402199864591896</v>
      </c>
      <c r="N72">
        <f>(Table2[[#This Row],[1W Return vs Nifty]]-AVERAGE(Table2[1W Return vs Nifty]))/_xlfn.STDEV.P(Table2[1W Return vs Nifty])</f>
        <v>-1.5402642260366382</v>
      </c>
      <c r="O72">
        <v>78.03</v>
      </c>
      <c r="P72">
        <v>77.930293270342901</v>
      </c>
      <c r="Q72">
        <v>65.775342333038793</v>
      </c>
      <c r="R72">
        <v>39.149108699610402</v>
      </c>
      <c r="S72" s="1">
        <f>(Table2[[#This Row],[Close Price]]-Table2[[#This Row],[20D EMA]])/Table2[[#This Row],[20D EMA]]</f>
        <v>-3.4986543637062717E-2</v>
      </c>
      <c r="T72" s="1">
        <f>(Table2[[#This Row],[Close Price]]-Table2[[#This Row],[50D EMA]])/Table2[[#This Row],[50D EMA]]</f>
        <v>-3.3751871832668777E-2</v>
      </c>
      <c r="U72" s="1">
        <f>(Table2[[#This Row],[Close Price]]-Table2[[#This Row],[200D EMA]])/Table2[[#This Row],[200D EMA]]</f>
        <v>0.14480590034385868</v>
      </c>
      <c r="V72">
        <v>1.02646966238779</v>
      </c>
      <c r="W72">
        <v>70.63</v>
      </c>
      <c r="X72">
        <v>75.75</v>
      </c>
      <c r="Y72">
        <v>70.63</v>
      </c>
      <c r="Z72">
        <v>79.900000000000006</v>
      </c>
      <c r="AA72">
        <v>70.63</v>
      </c>
      <c r="AB72">
        <v>83.6</v>
      </c>
      <c r="AC72" s="1">
        <f>(Table2[[#This Row],[Close Price]]/Table2[[#This Row],[Day Low]])-1</f>
        <v>6.611921279909394E-2</v>
      </c>
      <c r="AD72" s="1">
        <f>(Table2[[#This Row],[Day High]]/Table2[[#This Row],[Close Price]])-1</f>
        <v>5.9760956175298752E-3</v>
      </c>
      <c r="AE72" s="1">
        <f>(Table2[[#This Row],[Close Price]]/Table2[[#This Row],[Current Week Low]])-1</f>
        <v>6.611921279909394E-2</v>
      </c>
      <c r="AF72" s="1">
        <f>(Table2[[#This Row],[Current Week High]]/Table2[[#This Row],[Close Price]])-1</f>
        <v>6.1088977423638946E-2</v>
      </c>
      <c r="AG72" s="1">
        <f>(Table2[[#This Row],[Close Price]]/Table2[[#This Row],[Current Month Low]])-1</f>
        <v>6.611921279909394E-2</v>
      </c>
      <c r="AH72" s="1">
        <f>(Table2[[#This Row],[Current Month High]]/Table2[[#This Row],[Close Price]])-1</f>
        <v>0.1102257636122177</v>
      </c>
      <c r="AI72">
        <v>24.037184594953501</v>
      </c>
      <c r="AJ72">
        <v>90.151515151515099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-7.0000000000000007E-2</v>
      </c>
      <c r="AM72" t="s">
        <v>3174</v>
      </c>
      <c r="AN72">
        <v>-2.4</v>
      </c>
      <c r="AO72" t="s">
        <v>3174</v>
      </c>
      <c r="AP72">
        <v>0.21406689334479501</v>
      </c>
      <c r="AQ72">
        <f>(Table2[[#This Row],[Sharpe Ratio]]-AVERAGE(Table2[Sharpe Ratio]))/_xlfn.STDEV.P(Table2[Sharpe Ratio])</f>
        <v>1.7802282597247328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1.0484546688284875</v>
      </c>
      <c r="AS72">
        <f>_xlfn.RANK.AVG(Table2[[#This Row],[1Y Return vs Nifty Z-Score]],Table2[1Y Return vs Nifty Z-Score])</f>
        <v>197</v>
      </c>
      <c r="AT72">
        <f>_xlfn.RANK.AVG(Table2[[#This Row],[6M Return vs Nifty Z-Score]],Table2[6M Return vs Nifty Z-Score])</f>
        <v>166</v>
      </c>
      <c r="AU72">
        <f>_xlfn.RANK.AVG(Table2[[#This Row],[Sharpe Ratio Z-Score]],Table2[Sharpe Ratio Z-Score])</f>
        <v>23</v>
      </c>
      <c r="AV72">
        <f>(Table2[[#This Row],[Rank 1Y]]+Table2[[#This Row],[Rank 6M]]+Table2[[#This Row],[Rank Sharpe]])/3</f>
        <v>128.66666666666666</v>
      </c>
    </row>
    <row r="73" spans="1:48" x14ac:dyDescent="0.3">
      <c r="A73" t="s">
        <v>138</v>
      </c>
      <c r="B73" t="s">
        <v>139</v>
      </c>
      <c r="C73" t="s">
        <v>3141</v>
      </c>
      <c r="D73" t="s">
        <v>140</v>
      </c>
      <c r="E73">
        <v>202627.06913988001</v>
      </c>
      <c r="F73">
        <v>280.25</v>
      </c>
      <c r="G73">
        <v>79.174957051731496</v>
      </c>
      <c r="H73">
        <f>(Table2[[#This Row],[1Y Return vs Nifty]]-AVERAGE(Table2[1Y Return vs Nifty]))/_xlfn.STDEV.P(Table2[1Y Return vs Nifty])</f>
        <v>0.92584785301499783</v>
      </c>
      <c r="I73">
        <v>-5.2168121772429696</v>
      </c>
      <c r="J73">
        <f>(Table2[[#This Row],[1M Return vs Nifty]]-AVERAGE(Table2[1M Return vs Nifty]))/_xlfn.STDEV.P(Table2[1M Return vs Nifty])</f>
        <v>-0.11480513221510426</v>
      </c>
      <c r="K73">
        <v>15.0095358762955</v>
      </c>
      <c r="L73">
        <f>(Table2[[#This Row],[6M Return vs Nifty]]-AVERAGE(Table2[6M Return vs Nifty]))/_xlfn.STDEV.P(Table2[6M Return vs Nifty])</f>
        <v>0.23400396257092379</v>
      </c>
      <c r="M73">
        <v>-3.28630115519683</v>
      </c>
      <c r="N73">
        <f>(Table2[[#This Row],[1W Return vs Nifty]]-AVERAGE(Table2[1W Return vs Nifty]))/_xlfn.STDEV.P(Table2[1W Return vs Nifty])</f>
        <v>-0.19456634259017738</v>
      </c>
      <c r="O73">
        <v>284.47000000000003</v>
      </c>
      <c r="P73">
        <v>290.11542130076901</v>
      </c>
      <c r="Q73">
        <v>253.06789461145701</v>
      </c>
      <c r="R73">
        <v>33.916060432055602</v>
      </c>
      <c r="S73" s="1">
        <f>(Table2[[#This Row],[Close Price]]-Table2[[#This Row],[20D EMA]])/Table2[[#This Row],[20D EMA]]</f>
        <v>-1.4834604703483766E-2</v>
      </c>
      <c r="T73" s="1">
        <f>(Table2[[#This Row],[Close Price]]-Table2[[#This Row],[50D EMA]])/Table2[[#This Row],[50D EMA]]</f>
        <v>-3.400515993440182E-2</v>
      </c>
      <c r="U73" s="1">
        <f>(Table2[[#This Row],[Close Price]]-Table2[[#This Row],[200D EMA]])/Table2[[#This Row],[200D EMA]]</f>
        <v>0.10741032729685654</v>
      </c>
      <c r="V73">
        <v>1.4184298995931699</v>
      </c>
      <c r="W73">
        <v>265.55</v>
      </c>
      <c r="X73">
        <v>281.5</v>
      </c>
      <c r="Y73">
        <v>265</v>
      </c>
      <c r="Z73">
        <v>281.5</v>
      </c>
      <c r="AA73">
        <v>265</v>
      </c>
      <c r="AB73">
        <v>286.60000000000002</v>
      </c>
      <c r="AC73" s="1">
        <f>(Table2[[#This Row],[Close Price]]/Table2[[#This Row],[Day Low]])-1</f>
        <v>5.5356806627753663E-2</v>
      </c>
      <c r="AD73" s="1">
        <f>(Table2[[#This Row],[Day High]]/Table2[[#This Row],[Close Price]])-1</f>
        <v>4.4603033006245241E-3</v>
      </c>
      <c r="AE73" s="1">
        <f>(Table2[[#This Row],[Close Price]]/Table2[[#This Row],[Current Week Low]])-1</f>
        <v>5.7547169811320797E-2</v>
      </c>
      <c r="AF73" s="1">
        <f>(Table2[[#This Row],[Current Week High]]/Table2[[#This Row],[Close Price]])-1</f>
        <v>4.4603033006245241E-3</v>
      </c>
      <c r="AG73" s="1">
        <f>(Table2[[#This Row],[Close Price]]/Table2[[#This Row],[Current Month Low]])-1</f>
        <v>5.7547169811320797E-2</v>
      </c>
      <c r="AH73" s="1">
        <f>(Table2[[#This Row],[Current Month High]]/Table2[[#This Row],[Close Price]])-1</f>
        <v>2.2658340767172325E-2</v>
      </c>
      <c r="AI73">
        <v>21.498661909009801</v>
      </c>
      <c r="AJ73">
        <v>120.669291338582</v>
      </c>
      <c r="AK73" t="str">
        <f>IF(AND(Table2[[#This Row],[20D EMA]]&gt;Table2[[#This Row],[50D EMA]],Table2[[#This Row],[50D EMA]]&gt;Table2[[#This Row],[200D EMA]]),"Uptrend","Downtrend/NoTrend")</f>
        <v>Downtrend/NoTrend</v>
      </c>
      <c r="AL73">
        <v>-0.09</v>
      </c>
      <c r="AM73" t="s">
        <v>3174</v>
      </c>
      <c r="AN73">
        <v>2.77</v>
      </c>
      <c r="AO73" t="s">
        <v>3175</v>
      </c>
      <c r="AP73">
        <v>0.202160848768135</v>
      </c>
      <c r="AQ73">
        <f>(Table2[[#This Row],[Sharpe Ratio]]-AVERAGE(Table2[Sharpe Ratio]))/_xlfn.STDEV.P(Table2[Sharpe Ratio])</f>
        <v>1.6412828860445459</v>
      </c>
      <c r="AR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">
        <f>_xlfn.RANK.AVG(Table2[[#This Row],[1Y Return vs Nifty Z-Score]],Table2[1Y Return vs Nifty Z-Score])</f>
        <v>110</v>
      </c>
      <c r="AT73">
        <f>_xlfn.RANK.AVG(Table2[[#This Row],[6M Return vs Nifty Z-Score]],Table2[6M Return vs Nifty Z-Score])</f>
        <v>246</v>
      </c>
      <c r="AU73">
        <f>_xlfn.RANK.AVG(Table2[[#This Row],[Sharpe Ratio Z-Score]],Table2[Sharpe Ratio Z-Score])</f>
        <v>33</v>
      </c>
      <c r="AV73">
        <f>(Table2[[#This Row],[Rank 1Y]]+Table2[[#This Row],[Rank 6M]]+Table2[[#This Row],[Rank Sharpe]])/3</f>
        <v>129.66666666666666</v>
      </c>
    </row>
    <row r="74" spans="1:48" x14ac:dyDescent="0.3">
      <c r="A74" t="s">
        <v>630</v>
      </c>
      <c r="B74" t="s">
        <v>631</v>
      </c>
      <c r="C74" t="s">
        <v>3132</v>
      </c>
      <c r="D74" t="s">
        <v>48</v>
      </c>
      <c r="E74">
        <v>30421.8</v>
      </c>
      <c r="F74">
        <v>115.29</v>
      </c>
      <c r="G74">
        <v>171.92478659030601</v>
      </c>
      <c r="H74">
        <f>(Table2[[#This Row],[1Y Return vs Nifty]]-AVERAGE(Table2[1Y Return vs Nifty]))/_xlfn.STDEV.P(Table2[1Y Return vs Nifty])</f>
        <v>2.5233356958688136</v>
      </c>
      <c r="I74">
        <v>-2.9009958311173798</v>
      </c>
      <c r="J74">
        <f>(Table2[[#This Row],[1M Return vs Nifty]]-AVERAGE(Table2[1M Return vs Nifty]))/_xlfn.STDEV.P(Table2[1M Return vs Nifty])</f>
        <v>0.14640978511451741</v>
      </c>
      <c r="K74">
        <v>17.6512638573085</v>
      </c>
      <c r="L74">
        <f>(Table2[[#This Row],[6M Return vs Nifty]]-AVERAGE(Table2[6M Return vs Nifty]))/_xlfn.STDEV.P(Table2[6M Return vs Nifty])</f>
        <v>0.32212036573263914</v>
      </c>
      <c r="M74">
        <v>-0.20570458562175301</v>
      </c>
      <c r="N74">
        <f>(Table2[[#This Row],[1W Return vs Nifty]]-AVERAGE(Table2[1W Return vs Nifty]))/_xlfn.STDEV.P(Table2[1W Return vs Nifty])</f>
        <v>0.56553889763945797</v>
      </c>
      <c r="O74">
        <v>116.94</v>
      </c>
      <c r="P74">
        <v>116.990814631381</v>
      </c>
      <c r="Q74">
        <v>96.911029774055805</v>
      </c>
      <c r="R74">
        <v>37.428394599968598</v>
      </c>
      <c r="S74" s="1">
        <f>(Table2[[#This Row],[Close Price]]-Table2[[#This Row],[20D EMA]])/Table2[[#This Row],[20D EMA]]</f>
        <v>-1.41097998973832E-2</v>
      </c>
      <c r="T74" s="1">
        <f>(Table2[[#This Row],[Close Price]]-Table2[[#This Row],[50D EMA]])/Table2[[#This Row],[50D EMA]]</f>
        <v>-1.453801853367705E-2</v>
      </c>
      <c r="U74" s="1">
        <f>(Table2[[#This Row],[Close Price]]-Table2[[#This Row],[200D EMA]])/Table2[[#This Row],[200D EMA]]</f>
        <v>0.18964786845000034</v>
      </c>
      <c r="V74">
        <v>0.349181227551568</v>
      </c>
      <c r="W74">
        <v>110.38</v>
      </c>
      <c r="X74">
        <v>116</v>
      </c>
      <c r="Y74">
        <v>110.38</v>
      </c>
      <c r="Z74">
        <v>119.8</v>
      </c>
      <c r="AA74">
        <v>101.5</v>
      </c>
      <c r="AB74">
        <v>121.13</v>
      </c>
      <c r="AC74" s="1">
        <f>(Table2[[#This Row],[Close Price]]/Table2[[#This Row],[Day Low]])-1</f>
        <v>4.4482696140605293E-2</v>
      </c>
      <c r="AD74" s="1">
        <f>(Table2[[#This Row],[Day High]]/Table2[[#This Row],[Close Price]])-1</f>
        <v>6.1583832075635669E-3</v>
      </c>
      <c r="AE74" s="1">
        <f>(Table2[[#This Row],[Close Price]]/Table2[[#This Row],[Current Week Low]])-1</f>
        <v>4.4482696140605293E-2</v>
      </c>
      <c r="AF74" s="1">
        <f>(Table2[[#This Row],[Current Week High]]/Table2[[#This Row],[Close Price]])-1</f>
        <v>3.9118744036776842E-2</v>
      </c>
      <c r="AG74" s="1">
        <f>(Table2[[#This Row],[Close Price]]/Table2[[#This Row],[Current Month Low]])-1</f>
        <v>0.13586206896551722</v>
      </c>
      <c r="AH74" s="1">
        <f>(Table2[[#This Row],[Current Month High]]/Table2[[#This Row],[Close Price]])-1</f>
        <v>5.0654870327001333E-2</v>
      </c>
      <c r="AI74">
        <v>21.288345332061098</v>
      </c>
      <c r="AJ74">
        <v>200.49522154648099</v>
      </c>
      <c r="AK74" t="str">
        <f>IF(AND(Table2[[#This Row],[20D EMA]]&gt;Table2[[#This Row],[50D EMA]],Table2[[#This Row],[50D EMA]]&gt;Table2[[#This Row],[200D EMA]]),"Uptrend","Downtrend/NoTrend")</f>
        <v>Downtrend/NoTrend</v>
      </c>
      <c r="AL74">
        <v>7.0000000000000007E-2</v>
      </c>
      <c r="AM74" t="s">
        <v>3175</v>
      </c>
      <c r="AN74">
        <v>0.7</v>
      </c>
      <c r="AO74" t="s">
        <v>3175</v>
      </c>
      <c r="AP74">
        <v>0.13139069985040799</v>
      </c>
      <c r="AQ74">
        <f>(Table2[[#This Row],[Sharpe Ratio]]-AVERAGE(Table2[Sharpe Ratio]))/_xlfn.STDEV.P(Table2[Sharpe Ratio])</f>
        <v>0.81538434993016606</v>
      </c>
      <c r="AR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4">
        <f>_xlfn.RANK.AVG(Table2[[#This Row],[1Y Return vs Nifty Z-Score]],Table2[1Y Return vs Nifty Z-Score])</f>
        <v>23</v>
      </c>
      <c r="AT74">
        <f>_xlfn.RANK.AVG(Table2[[#This Row],[6M Return vs Nifty Z-Score]],Table2[6M Return vs Nifty Z-Score])</f>
        <v>222</v>
      </c>
      <c r="AU74">
        <f>_xlfn.RANK.AVG(Table2[[#This Row],[Sharpe Ratio Z-Score]],Table2[Sharpe Ratio Z-Score])</f>
        <v>145</v>
      </c>
      <c r="AV74">
        <f>(Table2[[#This Row],[Rank 1Y]]+Table2[[#This Row],[Rank 6M]]+Table2[[#This Row],[Rank Sharpe]])/3</f>
        <v>130</v>
      </c>
    </row>
    <row r="75" spans="1:48" x14ac:dyDescent="0.3">
      <c r="A75" t="s">
        <v>835</v>
      </c>
      <c r="B75" t="s">
        <v>836</v>
      </c>
      <c r="C75" t="s">
        <v>3131</v>
      </c>
      <c r="D75" t="s">
        <v>230</v>
      </c>
      <c r="E75">
        <v>19267.161325500001</v>
      </c>
      <c r="F75">
        <v>2649.9</v>
      </c>
      <c r="G75">
        <v>85.803702903864803</v>
      </c>
      <c r="H75">
        <f>(Table2[[#This Row],[1Y Return vs Nifty]]-AVERAGE(Table2[1Y Return vs Nifty]))/_xlfn.STDEV.P(Table2[1Y Return vs Nifty])</f>
        <v>1.040018854350871</v>
      </c>
      <c r="I75">
        <v>-7.1652732440719502</v>
      </c>
      <c r="J75">
        <f>(Table2[[#This Row],[1M Return vs Nifty]]-AVERAGE(Table2[1M Return vs Nifty]))/_xlfn.STDEV.P(Table2[1M Return vs Nifty])</f>
        <v>-0.334583828113521</v>
      </c>
      <c r="K75">
        <v>51.888169083353603</v>
      </c>
      <c r="L75">
        <f>(Table2[[#This Row],[6M Return vs Nifty]]-AVERAGE(Table2[6M Return vs Nifty]))/_xlfn.STDEV.P(Table2[6M Return vs Nifty])</f>
        <v>1.4641126395740933</v>
      </c>
      <c r="M75">
        <v>-11.2251130118843</v>
      </c>
      <c r="N75">
        <f>(Table2[[#This Row],[1W Return vs Nifty]]-AVERAGE(Table2[1W Return vs Nifty]))/_xlfn.STDEV.P(Table2[1W Return vs Nifty])</f>
        <v>-2.1533857975821875</v>
      </c>
      <c r="O75">
        <v>2682.15</v>
      </c>
      <c r="P75">
        <v>2527.69212237074</v>
      </c>
      <c r="Q75">
        <v>1986.0103398665401</v>
      </c>
      <c r="R75">
        <v>53.025742073410399</v>
      </c>
      <c r="S75" s="1">
        <f>(Table2[[#This Row],[Close Price]]-Table2[[#This Row],[20D EMA]])/Table2[[#This Row],[20D EMA]]</f>
        <v>-1.2023936021475308E-2</v>
      </c>
      <c r="T75" s="1">
        <f>(Table2[[#This Row],[Close Price]]-Table2[[#This Row],[50D EMA]])/Table2[[#This Row],[50D EMA]]</f>
        <v>4.8347611858140578E-2</v>
      </c>
      <c r="U75" s="1">
        <f>(Table2[[#This Row],[Close Price]]-Table2[[#This Row],[200D EMA]])/Table2[[#This Row],[200D EMA]]</f>
        <v>0.33428308342950186</v>
      </c>
      <c r="V75">
        <v>0.86722272437839698</v>
      </c>
      <c r="W75">
        <v>2475.5500000000002</v>
      </c>
      <c r="X75">
        <v>2671.5</v>
      </c>
      <c r="Y75">
        <v>2450</v>
      </c>
      <c r="Z75">
        <v>2740.1</v>
      </c>
      <c r="AA75">
        <v>2450</v>
      </c>
      <c r="AB75">
        <v>2975</v>
      </c>
      <c r="AC75" s="1">
        <f>(Table2[[#This Row],[Close Price]]/Table2[[#This Row],[Day Low]])-1</f>
        <v>7.0428793601421846E-2</v>
      </c>
      <c r="AD75" s="1">
        <f>(Table2[[#This Row],[Day High]]/Table2[[#This Row],[Close Price]])-1</f>
        <v>8.1512509906034314E-3</v>
      </c>
      <c r="AE75" s="1">
        <f>(Table2[[#This Row],[Close Price]]/Table2[[#This Row],[Current Week Low]])-1</f>
        <v>8.1591836734693945E-2</v>
      </c>
      <c r="AF75" s="1">
        <f>(Table2[[#This Row],[Current Week High]]/Table2[[#This Row],[Close Price]])-1</f>
        <v>3.4039020340390191E-2</v>
      </c>
      <c r="AG75" s="1">
        <f>(Table2[[#This Row],[Close Price]]/Table2[[#This Row],[Current Month Low]])-1</f>
        <v>8.1591836734693945E-2</v>
      </c>
      <c r="AH75" s="1">
        <f>(Table2[[#This Row],[Current Month High]]/Table2[[#This Row],[Close Price]])-1</f>
        <v>0.12268387486320242</v>
      </c>
      <c r="AI75">
        <v>12.268387486320201</v>
      </c>
      <c r="AJ75">
        <v>127.13753053615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0.2</v>
      </c>
      <c r="AM75" t="s">
        <v>3175</v>
      </c>
      <c r="AN75">
        <v>2.69</v>
      </c>
      <c r="AO75" t="s">
        <v>3175</v>
      </c>
      <c r="AP75">
        <v>9.4317786210809995E-2</v>
      </c>
      <c r="AQ75">
        <f>(Table2[[#This Row],[Sharpe Ratio]]-AVERAGE(Table2[Sharpe Ratio]))/_xlfn.STDEV.P(Table2[Sharpe Ratio])</f>
        <v>0.38273773871511907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0.39889960694437532</v>
      </c>
      <c r="AS75">
        <f>_xlfn.RANK.AVG(Table2[[#This Row],[1Y Return vs Nifty Z-Score]],Table2[1Y Return vs Nifty Z-Score])</f>
        <v>94</v>
      </c>
      <c r="AT75">
        <f>_xlfn.RANK.AVG(Table2[[#This Row],[6M Return vs Nifty Z-Score]],Table2[6M Return vs Nifty Z-Score])</f>
        <v>57</v>
      </c>
      <c r="AU75">
        <f>_xlfn.RANK.AVG(Table2[[#This Row],[Sharpe Ratio Z-Score]],Table2[Sharpe Ratio Z-Score])</f>
        <v>246</v>
      </c>
      <c r="AV75">
        <f>(Table2[[#This Row],[Rank 1Y]]+Table2[[#This Row],[Rank 6M]]+Table2[[#This Row],[Rank Sharpe]])/3</f>
        <v>132.33333333333334</v>
      </c>
    </row>
    <row r="76" spans="1:48" x14ac:dyDescent="0.3">
      <c r="A76" t="s">
        <v>896</v>
      </c>
      <c r="B76" t="s">
        <v>897</v>
      </c>
      <c r="C76" t="s">
        <v>3135</v>
      </c>
      <c r="D76" t="s">
        <v>509</v>
      </c>
      <c r="E76">
        <v>17267.859161069999</v>
      </c>
      <c r="F76">
        <v>604.20000000000005</v>
      </c>
      <c r="G76">
        <v>89.911168397226703</v>
      </c>
      <c r="H76">
        <f>(Table2[[#This Row],[1Y Return vs Nifty]]-AVERAGE(Table2[1Y Return vs Nifty]))/_xlfn.STDEV.P(Table2[1Y Return vs Nifty])</f>
        <v>1.1107642802263786</v>
      </c>
      <c r="I76">
        <v>-4.08643933880448</v>
      </c>
      <c r="J76">
        <f>(Table2[[#This Row],[1M Return vs Nifty]]-AVERAGE(Table2[1M Return vs Nifty]))/_xlfn.STDEV.P(Table2[1M Return vs Nifty])</f>
        <v>1.2696449695030063E-2</v>
      </c>
      <c r="K76">
        <v>9.9447385579432108</v>
      </c>
      <c r="L76">
        <f>(Table2[[#This Row],[6M Return vs Nifty]]-AVERAGE(Table2[6M Return vs Nifty]))/_xlfn.STDEV.P(Table2[6M Return vs Nifty])</f>
        <v>6.5064644956106532E-2</v>
      </c>
      <c r="M76">
        <v>-0.37655886824240498</v>
      </c>
      <c r="N76">
        <f>(Table2[[#This Row],[1W Return vs Nifty]]-AVERAGE(Table2[1W Return vs Nifty]))/_xlfn.STDEV.P(Table2[1W Return vs Nifty])</f>
        <v>0.52338237613377259</v>
      </c>
      <c r="O76">
        <v>615.01</v>
      </c>
      <c r="P76">
        <v>609.87737212738398</v>
      </c>
      <c r="Q76">
        <v>518.71302133810605</v>
      </c>
      <c r="R76">
        <v>52.7235836409155</v>
      </c>
      <c r="S76" s="1">
        <f>(Table2[[#This Row],[Close Price]]-Table2[[#This Row],[20D EMA]])/Table2[[#This Row],[20D EMA]]</f>
        <v>-1.757694996829311E-2</v>
      </c>
      <c r="T76" s="1">
        <f>(Table2[[#This Row],[Close Price]]-Table2[[#This Row],[50D EMA]])/Table2[[#This Row],[50D EMA]]</f>
        <v>-9.3090388114909599E-3</v>
      </c>
      <c r="U76" s="1">
        <f>(Table2[[#This Row],[Close Price]]-Table2[[#This Row],[200D EMA]])/Table2[[#This Row],[200D EMA]]</f>
        <v>0.16480592378684883</v>
      </c>
      <c r="V76">
        <v>0.66552011267754696</v>
      </c>
      <c r="W76">
        <v>576.70000000000005</v>
      </c>
      <c r="X76">
        <v>609.65</v>
      </c>
      <c r="Y76">
        <v>576.70000000000005</v>
      </c>
      <c r="Z76">
        <v>628.79999999999995</v>
      </c>
      <c r="AA76">
        <v>576.70000000000005</v>
      </c>
      <c r="AB76">
        <v>650</v>
      </c>
      <c r="AC76" s="1">
        <f>(Table2[[#This Row],[Close Price]]/Table2[[#This Row],[Day Low]])-1</f>
        <v>4.768510490723088E-2</v>
      </c>
      <c r="AD76" s="1">
        <f>(Table2[[#This Row],[Day High]]/Table2[[#This Row],[Close Price]])-1</f>
        <v>9.0201919894072891E-3</v>
      </c>
      <c r="AE76" s="1">
        <f>(Table2[[#This Row],[Close Price]]/Table2[[#This Row],[Current Week Low]])-1</f>
        <v>4.768510490723088E-2</v>
      </c>
      <c r="AF76" s="1">
        <f>(Table2[[#This Row],[Current Week High]]/Table2[[#This Row],[Close Price]])-1</f>
        <v>4.0714995034756507E-2</v>
      </c>
      <c r="AG76" s="1">
        <f>(Table2[[#This Row],[Close Price]]/Table2[[#This Row],[Current Month Low]])-1</f>
        <v>4.768510490723088E-2</v>
      </c>
      <c r="AH76" s="1">
        <f>(Table2[[#This Row],[Current Month High]]/Table2[[#This Row],[Close Price]])-1</f>
        <v>7.580271433300223E-2</v>
      </c>
      <c r="AI76">
        <v>19.827871565706701</v>
      </c>
      <c r="AJ76">
        <v>137.5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-0.03</v>
      </c>
      <c r="AM76" t="s">
        <v>3174</v>
      </c>
      <c r="AN76">
        <v>-1.1000000000000001</v>
      </c>
      <c r="AO76" t="s">
        <v>3174</v>
      </c>
      <c r="AP76">
        <v>0.237988241885151</v>
      </c>
      <c r="AQ76">
        <f>(Table2[[#This Row],[Sharpe Ratio]]-AVERAGE(Table2[Sharpe Ratio]))/_xlfn.STDEV.P(Table2[Sharpe Ratio])</f>
        <v>2.0593940809572087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3.771301831968497</v>
      </c>
      <c r="AS76">
        <f>_xlfn.RANK.AVG(Table2[[#This Row],[1Y Return vs Nifty Z-Score]],Table2[1Y Return vs Nifty Z-Score])</f>
        <v>90</v>
      </c>
      <c r="AT76">
        <f>_xlfn.RANK.AVG(Table2[[#This Row],[6M Return vs Nifty Z-Score]],Table2[6M Return vs Nifty Z-Score])</f>
        <v>292</v>
      </c>
      <c r="AU76">
        <f>_xlfn.RANK.AVG(Table2[[#This Row],[Sharpe Ratio Z-Score]],Table2[Sharpe Ratio Z-Score])</f>
        <v>15</v>
      </c>
      <c r="AV76">
        <f>(Table2[[#This Row],[Rank 1Y]]+Table2[[#This Row],[Rank 6M]]+Table2[[#This Row],[Rank Sharpe]])/3</f>
        <v>132.33333333333334</v>
      </c>
    </row>
    <row r="77" spans="1:48" x14ac:dyDescent="0.3">
      <c r="A77" t="s">
        <v>1587</v>
      </c>
      <c r="B77" t="s">
        <v>1588</v>
      </c>
      <c r="C77" t="s">
        <v>3130</v>
      </c>
      <c r="D77" t="s">
        <v>995</v>
      </c>
      <c r="E77">
        <v>6092.4262733599999</v>
      </c>
      <c r="F77">
        <v>673.65</v>
      </c>
      <c r="G77">
        <v>97.691715983929797</v>
      </c>
      <c r="H77">
        <f>(Table2[[#This Row],[1Y Return vs Nifty]]-AVERAGE(Table2[1Y Return vs Nifty]))/_xlfn.STDEV.P(Table2[1Y Return vs Nifty])</f>
        <v>1.2447734772495866</v>
      </c>
      <c r="I77">
        <v>8.1717073961295803</v>
      </c>
      <c r="J77">
        <f>(Table2[[#This Row],[1M Return vs Nifty]]-AVERAGE(Table2[1M Return vs Nifty]))/_xlfn.STDEV.P(Table2[1M Return vs Nifty])</f>
        <v>1.3953668809393747</v>
      </c>
      <c r="K77">
        <v>128.74102483491399</v>
      </c>
      <c r="L77">
        <f>(Table2[[#This Row],[6M Return vs Nifty]]-AVERAGE(Table2[6M Return vs Nifty]))/_xlfn.STDEV.P(Table2[6M Return vs Nifty])</f>
        <v>4.0275852113931085</v>
      </c>
      <c r="M77">
        <v>-19.187433682266398</v>
      </c>
      <c r="N77">
        <f>(Table2[[#This Row],[1W Return vs Nifty]]-AVERAGE(Table2[1W Return vs Nifty]))/_xlfn.STDEV.P(Table2[1W Return vs Nifty])</f>
        <v>-4.1180058084331987</v>
      </c>
      <c r="O77">
        <v>695.72</v>
      </c>
      <c r="P77">
        <v>607.79590233642602</v>
      </c>
      <c r="Q77">
        <v>423.472640663552</v>
      </c>
      <c r="R77">
        <v>46.042400328436003</v>
      </c>
      <c r="S77" s="1">
        <f>(Table2[[#This Row],[Close Price]]-Table2[[#This Row],[20D EMA]])/Table2[[#This Row],[20D EMA]]</f>
        <v>-3.1722532053124891E-2</v>
      </c>
      <c r="T77" s="1">
        <f>(Table2[[#This Row],[Close Price]]-Table2[[#This Row],[50D EMA]])/Table2[[#This Row],[50D EMA]]</f>
        <v>0.1083490319866002</v>
      </c>
      <c r="U77" s="1">
        <f>(Table2[[#This Row],[Close Price]]-Table2[[#This Row],[200D EMA]])/Table2[[#This Row],[200D EMA]]</f>
        <v>0.59077573215695245</v>
      </c>
      <c r="V77">
        <v>0.83204567359675097</v>
      </c>
      <c r="W77">
        <v>609.54999999999995</v>
      </c>
      <c r="X77">
        <v>673.65</v>
      </c>
      <c r="Y77">
        <v>609.54999999999995</v>
      </c>
      <c r="Z77">
        <v>715</v>
      </c>
      <c r="AA77">
        <v>609.54999999999995</v>
      </c>
      <c r="AB77">
        <v>825.05</v>
      </c>
      <c r="AC77" s="1">
        <f>(Table2[[#This Row],[Close Price]]/Table2[[#This Row],[Day Low]])-1</f>
        <v>0.10515954392584703</v>
      </c>
      <c r="AD77" s="1">
        <f>(Table2[[#This Row],[Day High]]/Table2[[#This Row],[Close Price]])-1</f>
        <v>0</v>
      </c>
      <c r="AE77" s="1">
        <f>(Table2[[#This Row],[Close Price]]/Table2[[#This Row],[Current Week Low]])-1</f>
        <v>0.10515954392584703</v>
      </c>
      <c r="AF77" s="1">
        <f>(Table2[[#This Row],[Current Week High]]/Table2[[#This Row],[Close Price]])-1</f>
        <v>6.1382023305871058E-2</v>
      </c>
      <c r="AG77" s="1">
        <f>(Table2[[#This Row],[Close Price]]/Table2[[#This Row],[Current Month Low]])-1</f>
        <v>0.10515954392584703</v>
      </c>
      <c r="AH77" s="1">
        <f>(Table2[[#This Row],[Current Month High]]/Table2[[#This Row],[Close Price]])-1</f>
        <v>0.22474578787204025</v>
      </c>
      <c r="AI77">
        <v>29.7112744006531</v>
      </c>
      <c r="AJ77">
        <v>212.16404077849799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0.71</v>
      </c>
      <c r="AM77" t="s">
        <v>3175</v>
      </c>
      <c r="AN77">
        <v>2.88</v>
      </c>
      <c r="AO77" t="s">
        <v>3175</v>
      </c>
      <c r="AP77">
        <v>6.9517206440311993E-2</v>
      </c>
      <c r="AQ77">
        <f>(Table2[[#This Row],[Sharpe Ratio]]-AVERAGE(Table2[Sharpe Ratio]))/_xlfn.STDEV.P(Table2[Sharpe Ratio])</f>
        <v>9.3311153629729554E-2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2.6430309147786009</v>
      </c>
      <c r="AS77">
        <f>_xlfn.RANK.AVG(Table2[[#This Row],[1Y Return vs Nifty Z-Score]],Table2[1Y Return vs Nifty Z-Score])</f>
        <v>73</v>
      </c>
      <c r="AT77">
        <f>_xlfn.RANK.AVG(Table2[[#This Row],[6M Return vs Nifty Z-Score]],Table2[6M Return vs Nifty Z-Score])</f>
        <v>3</v>
      </c>
      <c r="AU77">
        <f>_xlfn.RANK.AVG(Table2[[#This Row],[Sharpe Ratio Z-Score]],Table2[Sharpe Ratio Z-Score])</f>
        <v>324</v>
      </c>
      <c r="AV77">
        <f>(Table2[[#This Row],[Rank 1Y]]+Table2[[#This Row],[Rank 6M]]+Table2[[#This Row],[Rank Sharpe]])/3</f>
        <v>133.33333333333334</v>
      </c>
    </row>
    <row r="78" spans="1:48" x14ac:dyDescent="0.3">
      <c r="A78" t="s">
        <v>203</v>
      </c>
      <c r="B78" t="s">
        <v>204</v>
      </c>
      <c r="C78" t="s">
        <v>3135</v>
      </c>
      <c r="D78" t="s">
        <v>80</v>
      </c>
      <c r="E78">
        <v>127679.6618875</v>
      </c>
      <c r="F78">
        <v>2740.55</v>
      </c>
      <c r="G78">
        <v>52.732568932452601</v>
      </c>
      <c r="H78">
        <f>(Table2[[#This Row],[1Y Return vs Nifty]]-AVERAGE(Table2[1Y Return vs Nifty]))/_xlfn.STDEV.P(Table2[1Y Return vs Nifty])</f>
        <v>0.47041420136605261</v>
      </c>
      <c r="I78">
        <v>-4.8462005926466896</v>
      </c>
      <c r="J78">
        <f>(Table2[[#This Row],[1M Return vs Nifty]]-AVERAGE(Table2[1M Return vs Nifty]))/_xlfn.STDEV.P(Table2[1M Return vs Nifty])</f>
        <v>-7.3001612435273103E-2</v>
      </c>
      <c r="K78">
        <v>18.132451154523999</v>
      </c>
      <c r="L78">
        <f>(Table2[[#This Row],[6M Return vs Nifty]]-AVERAGE(Table2[6M Return vs Nifty]))/_xlfn.STDEV.P(Table2[6M Return vs Nifty])</f>
        <v>0.33817065334078189</v>
      </c>
      <c r="M78">
        <v>-4.1565950749868801</v>
      </c>
      <c r="N78">
        <f>(Table2[[#This Row],[1W Return vs Nifty]]-AVERAGE(Table2[1W Return vs Nifty]))/_xlfn.STDEV.P(Table2[1W Return vs Nifty])</f>
        <v>-0.40930233739901839</v>
      </c>
      <c r="O78">
        <v>2778.48</v>
      </c>
      <c r="P78">
        <v>2702.8477665738701</v>
      </c>
      <c r="Q78">
        <v>2312.3115881408598</v>
      </c>
      <c r="R78">
        <v>28.706959219219598</v>
      </c>
      <c r="S78" s="1">
        <f>(Table2[[#This Row],[Close Price]]-Table2[[#This Row],[20D EMA]])/Table2[[#This Row],[20D EMA]]</f>
        <v>-1.3651348938988164E-2</v>
      </c>
      <c r="T78" s="1">
        <f>(Table2[[#This Row],[Close Price]]-Table2[[#This Row],[50D EMA]])/Table2[[#This Row],[50D EMA]]</f>
        <v>1.39490776700019E-2</v>
      </c>
      <c r="U78" s="1">
        <f>(Table2[[#This Row],[Close Price]]-Table2[[#This Row],[200D EMA]])/Table2[[#This Row],[200D EMA]]</f>
        <v>0.1851992672853626</v>
      </c>
      <c r="V78">
        <v>1.01605977038124</v>
      </c>
      <c r="W78">
        <v>2621.45</v>
      </c>
      <c r="X78">
        <v>2747.35</v>
      </c>
      <c r="Y78">
        <v>2621.15</v>
      </c>
      <c r="Z78">
        <v>2747.35</v>
      </c>
      <c r="AA78">
        <v>2621.15</v>
      </c>
      <c r="AB78">
        <v>2875.25</v>
      </c>
      <c r="AC78" s="1">
        <f>(Table2[[#This Row],[Close Price]]/Table2[[#This Row],[Day Low]])-1</f>
        <v>4.5432871120944629E-2</v>
      </c>
      <c r="AD78" s="1">
        <f>(Table2[[#This Row],[Day High]]/Table2[[#This Row],[Close Price]])-1</f>
        <v>2.4812537629306242E-3</v>
      </c>
      <c r="AE78" s="1">
        <f>(Table2[[#This Row],[Close Price]]/Table2[[#This Row],[Current Week Low]])-1</f>
        <v>4.5552524655208648E-2</v>
      </c>
      <c r="AF78" s="1">
        <f>(Table2[[#This Row],[Current Week High]]/Table2[[#This Row],[Close Price]])-1</f>
        <v>2.4812537629306242E-3</v>
      </c>
      <c r="AG78" s="1">
        <f>(Table2[[#This Row],[Close Price]]/Table2[[#This Row],[Current Month Low]])-1</f>
        <v>4.5552524655208648E-2</v>
      </c>
      <c r="AH78" s="1">
        <f>(Table2[[#This Row],[Current Month High]]/Table2[[#This Row],[Close Price]])-1</f>
        <v>4.9150717921585096E-2</v>
      </c>
      <c r="AI78">
        <v>7.9345386874897201</v>
      </c>
      <c r="AJ78">
        <v>83.308250560181904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0.08</v>
      </c>
      <c r="AM78" t="s">
        <v>3175</v>
      </c>
      <c r="AN78">
        <v>-1.08</v>
      </c>
      <c r="AO78" t="s">
        <v>3174</v>
      </c>
      <c r="AP78">
        <v>0.26150718476080598</v>
      </c>
      <c r="AQ78">
        <f>(Table2[[#This Row],[Sharpe Ratio]]-AVERAGE(Table2[Sharpe Ratio]))/_xlfn.STDEV.P(Table2[Sharpe Ratio])</f>
        <v>2.3338637661141894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2.6601446709867322</v>
      </c>
      <c r="AS78">
        <f>_xlfn.RANK.AVG(Table2[[#This Row],[1Y Return vs Nifty Z-Score]],Table2[1Y Return vs Nifty Z-Score])</f>
        <v>183</v>
      </c>
      <c r="AT78">
        <f>_xlfn.RANK.AVG(Table2[[#This Row],[6M Return vs Nifty Z-Score]],Table2[6M Return vs Nifty Z-Score])</f>
        <v>217</v>
      </c>
      <c r="AU78">
        <f>_xlfn.RANK.AVG(Table2[[#This Row],[Sharpe Ratio Z-Score]],Table2[Sharpe Ratio Z-Score])</f>
        <v>6</v>
      </c>
      <c r="AV78">
        <f>(Table2[[#This Row],[Rank 1Y]]+Table2[[#This Row],[Rank 6M]]+Table2[[#This Row],[Rank Sharpe]])/3</f>
        <v>135.33333333333334</v>
      </c>
    </row>
    <row r="79" spans="1:48" x14ac:dyDescent="0.3">
      <c r="A79" t="s">
        <v>704</v>
      </c>
      <c r="B79" t="s">
        <v>705</v>
      </c>
      <c r="C79" t="s">
        <v>3141</v>
      </c>
      <c r="D79" t="s">
        <v>117</v>
      </c>
      <c r="E79">
        <v>25261.194004785</v>
      </c>
      <c r="F79">
        <v>896.65</v>
      </c>
      <c r="G79">
        <v>79.449745955303797</v>
      </c>
      <c r="H79">
        <f>(Table2[[#This Row],[1Y Return vs Nifty]]-AVERAGE(Table2[1Y Return vs Nifty]))/_xlfn.STDEV.P(Table2[1Y Return vs Nifty])</f>
        <v>0.93058071274090504</v>
      </c>
      <c r="I79">
        <v>11.3696033460189</v>
      </c>
      <c r="J79">
        <f>(Table2[[#This Row],[1M Return vs Nifty]]-AVERAGE(Table2[1M Return vs Nifty]))/_xlfn.STDEV.P(Table2[1M Return vs Nifty])</f>
        <v>1.7560768861073621</v>
      </c>
      <c r="K79">
        <v>34.6646818955698</v>
      </c>
      <c r="L79">
        <f>(Table2[[#This Row],[6M Return vs Nifty]]-AVERAGE(Table2[6M Return vs Nifty]))/_xlfn.STDEV.P(Table2[6M Return vs Nifty])</f>
        <v>0.88961301213424293</v>
      </c>
      <c r="M79">
        <v>1.60809712047145</v>
      </c>
      <c r="N79">
        <f>(Table2[[#This Row],[1W Return vs Nifty]]-AVERAGE(Table2[1W Return vs Nifty]))/_xlfn.STDEV.P(Table2[1W Return vs Nifty])</f>
        <v>1.0130756491749131</v>
      </c>
      <c r="O79">
        <v>886.77</v>
      </c>
      <c r="P79">
        <v>828.37443949747205</v>
      </c>
      <c r="Q79">
        <v>684.14863949092205</v>
      </c>
      <c r="R79">
        <v>57.048805686510498</v>
      </c>
      <c r="S79" s="1">
        <f>(Table2[[#This Row],[Close Price]]-Table2[[#This Row],[20D EMA]])/Table2[[#This Row],[20D EMA]]</f>
        <v>1.1141558690528543E-2</v>
      </c>
      <c r="T79" s="1">
        <f>(Table2[[#This Row],[Close Price]]-Table2[[#This Row],[50D EMA]])/Table2[[#This Row],[50D EMA]]</f>
        <v>8.2421133785763406E-2</v>
      </c>
      <c r="U79" s="1">
        <f>(Table2[[#This Row],[Close Price]]-Table2[[#This Row],[200D EMA]])/Table2[[#This Row],[200D EMA]]</f>
        <v>0.31060700590912688</v>
      </c>
      <c r="V79">
        <v>0.44335334428210799</v>
      </c>
      <c r="W79">
        <v>877.3</v>
      </c>
      <c r="X79">
        <v>914.35</v>
      </c>
      <c r="Y79">
        <v>861.5</v>
      </c>
      <c r="Z79">
        <v>916.65</v>
      </c>
      <c r="AA79">
        <v>861.5</v>
      </c>
      <c r="AB79">
        <v>926.95</v>
      </c>
      <c r="AC79" s="1">
        <f>(Table2[[#This Row],[Close Price]]/Table2[[#This Row],[Day Low]])-1</f>
        <v>2.2056309130286111E-2</v>
      </c>
      <c r="AD79" s="1">
        <f>(Table2[[#This Row],[Day High]]/Table2[[#This Row],[Close Price]])-1</f>
        <v>1.974014386884515E-2</v>
      </c>
      <c r="AE79" s="1">
        <f>(Table2[[#This Row],[Close Price]]/Table2[[#This Row],[Current Week Low]])-1</f>
        <v>4.0800928612884535E-2</v>
      </c>
      <c r="AF79" s="1">
        <f>(Table2[[#This Row],[Current Week High]]/Table2[[#This Row],[Close Price]])-1</f>
        <v>2.2305247309429621E-2</v>
      </c>
      <c r="AG79" s="1">
        <f>(Table2[[#This Row],[Close Price]]/Table2[[#This Row],[Current Month Low]])-1</f>
        <v>4.0800928612884535E-2</v>
      </c>
      <c r="AH79" s="1">
        <f>(Table2[[#This Row],[Current Month High]]/Table2[[#This Row],[Close Price]])-1</f>
        <v>3.3792449673785807E-2</v>
      </c>
      <c r="AI79">
        <v>6.7194557519656399</v>
      </c>
      <c r="AJ79">
        <v>113.38648262732001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0.27</v>
      </c>
      <c r="AM79" t="s">
        <v>3175</v>
      </c>
      <c r="AN79">
        <v>2.96</v>
      </c>
      <c r="AO79" t="s">
        <v>3175</v>
      </c>
      <c r="AP79">
        <v>0.110851288870683</v>
      </c>
      <c r="AQ79">
        <f>(Table2[[#This Row],[Sharpe Ratio]]-AVERAGE(Table2[Sharpe Ratio]))/_xlfn.STDEV.P(Table2[Sharpe Ratio])</f>
        <v>0.57568626083150998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5.1650325209889338</v>
      </c>
      <c r="AS79">
        <f>_xlfn.RANK.AVG(Table2[[#This Row],[1Y Return vs Nifty Z-Score]],Table2[1Y Return vs Nifty Z-Score])</f>
        <v>109</v>
      </c>
      <c r="AT79">
        <f>_xlfn.RANK.AVG(Table2[[#This Row],[6M Return vs Nifty Z-Score]],Table2[6M Return vs Nifty Z-Score])</f>
        <v>107</v>
      </c>
      <c r="AU79">
        <f>_xlfn.RANK.AVG(Table2[[#This Row],[Sharpe Ratio Z-Score]],Table2[Sharpe Ratio Z-Score])</f>
        <v>203</v>
      </c>
      <c r="AV79">
        <f>(Table2[[#This Row],[Rank 1Y]]+Table2[[#This Row],[Rank 6M]]+Table2[[#This Row],[Rank Sharpe]])/3</f>
        <v>139.66666666666666</v>
      </c>
    </row>
    <row r="80" spans="1:48" x14ac:dyDescent="0.3">
      <c r="A80" t="s">
        <v>25</v>
      </c>
      <c r="B80" t="s">
        <v>26</v>
      </c>
      <c r="C80" t="s">
        <v>3130</v>
      </c>
      <c r="D80" t="s">
        <v>27</v>
      </c>
      <c r="E80">
        <v>982262.67585506896</v>
      </c>
      <c r="F80">
        <v>1657.45</v>
      </c>
      <c r="G80">
        <v>52.497820904765199</v>
      </c>
      <c r="H80">
        <f>(Table2[[#This Row],[1Y Return vs Nifty]]-AVERAGE(Table2[1Y Return vs Nifty]))/_xlfn.STDEV.P(Table2[1Y Return vs Nifty])</f>
        <v>0.46637099048113589</v>
      </c>
      <c r="I80">
        <v>7.5973085871230897</v>
      </c>
      <c r="J80">
        <f>(Table2[[#This Row],[1M Return vs Nifty]]-AVERAGE(Table2[1M Return vs Nifty]))/_xlfn.STDEV.P(Table2[1M Return vs Nifty])</f>
        <v>1.330576968880983</v>
      </c>
      <c r="K80">
        <v>27.228053125249101</v>
      </c>
      <c r="L80">
        <f>(Table2[[#This Row],[6M Return vs Nifty]]-AVERAGE(Table2[6M Return vs Nifty]))/_xlfn.STDEV.P(Table2[6M Return vs Nifty])</f>
        <v>0.64155985011325678</v>
      </c>
      <c r="M80">
        <v>-8.3201212268249905E-2</v>
      </c>
      <c r="N80">
        <f>(Table2[[#This Row],[1W Return vs Nifty]]-AVERAGE(Table2[1W Return vs Nifty]))/_xlfn.STDEV.P(Table2[1W Return vs Nifty])</f>
        <v>0.59576533395748887</v>
      </c>
      <c r="O80">
        <v>1664.79</v>
      </c>
      <c r="P80">
        <v>1592.70579151011</v>
      </c>
      <c r="Q80">
        <v>1359.57527405207</v>
      </c>
      <c r="R80">
        <v>34.8254576794656</v>
      </c>
      <c r="S80" s="1">
        <f>(Table2[[#This Row],[Close Price]]-Table2[[#This Row],[20D EMA]])/Table2[[#This Row],[20D EMA]]</f>
        <v>-4.4089644940202176E-3</v>
      </c>
      <c r="T80" s="1">
        <f>(Table2[[#This Row],[Close Price]]-Table2[[#This Row],[50D EMA]])/Table2[[#This Row],[50D EMA]]</f>
        <v>4.0650450845980422E-2</v>
      </c>
      <c r="U80" s="1">
        <f>(Table2[[#This Row],[Close Price]]-Table2[[#This Row],[200D EMA]])/Table2[[#This Row],[200D EMA]]</f>
        <v>0.2190939564972714</v>
      </c>
      <c r="V80">
        <v>1.0060362616908201</v>
      </c>
      <c r="W80">
        <v>1652</v>
      </c>
      <c r="X80">
        <v>1679.5</v>
      </c>
      <c r="Y80">
        <v>1642.45</v>
      </c>
      <c r="Z80">
        <v>1679.5</v>
      </c>
      <c r="AA80">
        <v>1630.15</v>
      </c>
      <c r="AB80">
        <v>1722.85</v>
      </c>
      <c r="AC80" s="1">
        <f>(Table2[[#This Row],[Close Price]]/Table2[[#This Row],[Day Low]])-1</f>
        <v>3.2990314769976159E-3</v>
      </c>
      <c r="AD80" s="1">
        <f>(Table2[[#This Row],[Day High]]/Table2[[#This Row],[Close Price]])-1</f>
        <v>1.3303568735105076E-2</v>
      </c>
      <c r="AE80" s="1">
        <f>(Table2[[#This Row],[Close Price]]/Table2[[#This Row],[Current Week Low]])-1</f>
        <v>9.1326981034429711E-3</v>
      </c>
      <c r="AF80" s="1">
        <f>(Table2[[#This Row],[Current Week High]]/Table2[[#This Row],[Close Price]])-1</f>
        <v>1.3303568735105076E-2</v>
      </c>
      <c r="AG80" s="1">
        <f>(Table2[[#This Row],[Close Price]]/Table2[[#This Row],[Current Month Low]])-1</f>
        <v>1.6746925129589307E-2</v>
      </c>
      <c r="AH80" s="1">
        <f>(Table2[[#This Row],[Current Month High]]/Table2[[#This Row],[Close Price]])-1</f>
        <v>3.9458203867386521E-2</v>
      </c>
      <c r="AI80">
        <v>7.3335545566985196</v>
      </c>
      <c r="AJ80">
        <v>85.096878664358599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0.1</v>
      </c>
      <c r="AM80" t="s">
        <v>3175</v>
      </c>
      <c r="AN80">
        <v>-0.44</v>
      </c>
      <c r="AO80" t="s">
        <v>3174</v>
      </c>
      <c r="AP80">
        <v>0.162394440646037</v>
      </c>
      <c r="AQ80">
        <f>(Table2[[#This Row],[Sharpe Ratio]]-AVERAGE(Table2[Sharpe Ratio]))/_xlfn.STDEV.P(Table2[Sharpe Ratio])</f>
        <v>1.1772027794342155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4.2114759228670797</v>
      </c>
      <c r="AS80">
        <f>_xlfn.RANK.AVG(Table2[[#This Row],[1Y Return vs Nifty Z-Score]],Table2[1Y Return vs Nifty Z-Score])</f>
        <v>184</v>
      </c>
      <c r="AT80">
        <f>_xlfn.RANK.AVG(Table2[[#This Row],[6M Return vs Nifty Z-Score]],Table2[6M Return vs Nifty Z-Score])</f>
        <v>145</v>
      </c>
      <c r="AU80">
        <f>_xlfn.RANK.AVG(Table2[[#This Row],[Sharpe Ratio Z-Score]],Table2[Sharpe Ratio Z-Score])</f>
        <v>92</v>
      </c>
      <c r="AV80">
        <f>(Table2[[#This Row],[Rank 1Y]]+Table2[[#This Row],[Rank 6M]]+Table2[[#This Row],[Rank Sharpe]])/3</f>
        <v>140.33333333333334</v>
      </c>
    </row>
    <row r="81" spans="1:48" x14ac:dyDescent="0.3">
      <c r="A81" t="s">
        <v>882</v>
      </c>
      <c r="B81" t="s">
        <v>883</v>
      </c>
      <c r="C81" t="s">
        <v>3133</v>
      </c>
      <c r="D81" t="s">
        <v>51</v>
      </c>
      <c r="E81">
        <v>17607.810200715001</v>
      </c>
      <c r="F81">
        <v>1138.7</v>
      </c>
      <c r="G81">
        <v>139.40375792811801</v>
      </c>
      <c r="H81">
        <f>(Table2[[#This Row],[1Y Return vs Nifty]]-AVERAGE(Table2[1Y Return vs Nifty]))/_xlfn.STDEV.P(Table2[1Y Return vs Nifty])</f>
        <v>1.9632058478313128</v>
      </c>
      <c r="I81">
        <v>13.509128616215101</v>
      </c>
      <c r="J81">
        <f>(Table2[[#This Row],[1M Return vs Nifty]]-AVERAGE(Table2[1M Return vs Nifty]))/_xlfn.STDEV.P(Table2[1M Return vs Nifty])</f>
        <v>1.9974068678712216</v>
      </c>
      <c r="K81">
        <v>63.985820701997802</v>
      </c>
      <c r="L81">
        <f>(Table2[[#This Row],[6M Return vs Nifty]]-AVERAGE(Table2[6M Return vs Nifty]))/_xlfn.STDEV.P(Table2[6M Return vs Nifty])</f>
        <v>1.8676369823528152</v>
      </c>
      <c r="M81">
        <v>-2.97208553015997</v>
      </c>
      <c r="N81">
        <f>(Table2[[#This Row],[1W Return vs Nifty]]-AVERAGE(Table2[1W Return vs Nifty]))/_xlfn.STDEV.P(Table2[1W Return vs Nifty])</f>
        <v>-0.11703689731604611</v>
      </c>
      <c r="O81">
        <v>1118.3</v>
      </c>
      <c r="P81">
        <v>1014.21915653732</v>
      </c>
      <c r="Q81">
        <v>766.63469352271898</v>
      </c>
      <c r="R81">
        <v>40.6966821965066</v>
      </c>
      <c r="S81" s="1">
        <f>(Table2[[#This Row],[Close Price]]-Table2[[#This Row],[20D EMA]])/Table2[[#This Row],[20D EMA]]</f>
        <v>1.8241974425467308E-2</v>
      </c>
      <c r="T81" s="1">
        <f>(Table2[[#This Row],[Close Price]]-Table2[[#This Row],[50D EMA]])/Table2[[#This Row],[50D EMA]]</f>
        <v>0.12273564609810199</v>
      </c>
      <c r="U81" s="1">
        <f>(Table2[[#This Row],[Close Price]]-Table2[[#This Row],[200D EMA]])/Table2[[#This Row],[200D EMA]]</f>
        <v>0.48532281361755908</v>
      </c>
      <c r="V81">
        <v>0.34258203613596799</v>
      </c>
      <c r="W81">
        <v>1067</v>
      </c>
      <c r="X81">
        <v>1150.7</v>
      </c>
      <c r="Y81">
        <v>1060.0999999999999</v>
      </c>
      <c r="Z81">
        <v>1150.7</v>
      </c>
      <c r="AA81">
        <v>1060.0999999999999</v>
      </c>
      <c r="AB81">
        <v>1175</v>
      </c>
      <c r="AC81" s="1">
        <f>(Table2[[#This Row],[Close Price]]/Table2[[#This Row],[Day Low]])-1</f>
        <v>6.7197750702905346E-2</v>
      </c>
      <c r="AD81" s="1">
        <f>(Table2[[#This Row],[Day High]]/Table2[[#This Row],[Close Price]])-1</f>
        <v>1.0538333186967508E-2</v>
      </c>
      <c r="AE81" s="1">
        <f>(Table2[[#This Row],[Close Price]]/Table2[[#This Row],[Current Week Low]])-1</f>
        <v>7.4143948684086469E-2</v>
      </c>
      <c r="AF81" s="1">
        <f>(Table2[[#This Row],[Current Week High]]/Table2[[#This Row],[Close Price]])-1</f>
        <v>1.0538333186967508E-2</v>
      </c>
      <c r="AG81" s="1">
        <f>(Table2[[#This Row],[Close Price]]/Table2[[#This Row],[Current Month Low]])-1</f>
        <v>7.4143948684086469E-2</v>
      </c>
      <c r="AH81" s="1">
        <f>(Table2[[#This Row],[Current Month High]]/Table2[[#This Row],[Close Price]])-1</f>
        <v>3.1878457890576861E-2</v>
      </c>
      <c r="AI81">
        <v>9.5240186177219606</v>
      </c>
      <c r="AJ81">
        <v>257.23921568627401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0.33</v>
      </c>
      <c r="AM81" t="s">
        <v>3175</v>
      </c>
      <c r="AN81">
        <v>-2.98</v>
      </c>
      <c r="AO81" t="s">
        <v>3174</v>
      </c>
      <c r="AP81">
        <v>5.712581316695E-2</v>
      </c>
      <c r="AQ81">
        <f>(Table2[[#This Row],[Sharpe Ratio]]-AVERAGE(Table2[Sharpe Ratio]))/_xlfn.STDEV.P(Table2[Sharpe Ratio])</f>
        <v>-5.1298314082210673E-2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5.659914486657093</v>
      </c>
      <c r="AS81">
        <f>_xlfn.RANK.AVG(Table2[[#This Row],[1Y Return vs Nifty Z-Score]],Table2[1Y Return vs Nifty Z-Score])</f>
        <v>40</v>
      </c>
      <c r="AT81">
        <f>_xlfn.RANK.AVG(Table2[[#This Row],[6M Return vs Nifty Z-Score]],Table2[6M Return vs Nifty Z-Score])</f>
        <v>36</v>
      </c>
      <c r="AU81">
        <f>_xlfn.RANK.AVG(Table2[[#This Row],[Sharpe Ratio Z-Score]],Table2[Sharpe Ratio Z-Score])</f>
        <v>357</v>
      </c>
      <c r="AV81">
        <f>(Table2[[#This Row],[Rank 1Y]]+Table2[[#This Row],[Rank 6M]]+Table2[[#This Row],[Rank Sharpe]])/3</f>
        <v>144.33333333333334</v>
      </c>
    </row>
    <row r="82" spans="1:48" x14ac:dyDescent="0.3">
      <c r="A82" t="s">
        <v>1268</v>
      </c>
      <c r="B82" t="s">
        <v>1269</v>
      </c>
      <c r="C82" t="s">
        <v>3143</v>
      </c>
      <c r="D82" t="s">
        <v>276</v>
      </c>
      <c r="E82">
        <v>9182.3771672099992</v>
      </c>
      <c r="F82">
        <v>2166.9499999999998</v>
      </c>
      <c r="G82">
        <v>94.855265076491193</v>
      </c>
      <c r="H82">
        <f>(Table2[[#This Row],[1Y Return vs Nifty]]-AVERAGE(Table2[1Y Return vs Nifty]))/_xlfn.STDEV.P(Table2[1Y Return vs Nifty])</f>
        <v>1.1959195239428551</v>
      </c>
      <c r="I82">
        <v>10.819920795121</v>
      </c>
      <c r="J82">
        <f>(Table2[[#This Row],[1M Return vs Nifty]]-AVERAGE(Table2[1M Return vs Nifty]))/_xlfn.STDEV.P(Table2[1M Return vs Nifty])</f>
        <v>1.6940748701312023</v>
      </c>
      <c r="K82">
        <v>48.4784507576111</v>
      </c>
      <c r="L82">
        <f>(Table2[[#This Row],[6M Return vs Nifty]]-AVERAGE(Table2[6M Return vs Nifty]))/_xlfn.STDEV.P(Table2[6M Return vs Nifty])</f>
        <v>1.3503794631007897</v>
      </c>
      <c r="M82">
        <v>-8.1104561197787302</v>
      </c>
      <c r="N82">
        <f>(Table2[[#This Row],[1W Return vs Nifty]]-AVERAGE(Table2[1W Return vs Nifty]))/_xlfn.STDEV.P(Table2[1W Return vs Nifty])</f>
        <v>-1.3848765261674785</v>
      </c>
      <c r="O82">
        <v>2131.9499999999998</v>
      </c>
      <c r="P82">
        <v>1967.0426681316601</v>
      </c>
      <c r="Q82">
        <v>1521.62827593371</v>
      </c>
      <c r="R82">
        <v>53.9540169823103</v>
      </c>
      <c r="S82" s="1">
        <f>(Table2[[#This Row],[Close Price]]-Table2[[#This Row],[20D EMA]])/Table2[[#This Row],[20D EMA]]</f>
        <v>1.6416895330565916E-2</v>
      </c>
      <c r="T82" s="1">
        <f>(Table2[[#This Row],[Close Price]]-Table2[[#This Row],[50D EMA]])/Table2[[#This Row],[50D EMA]]</f>
        <v>0.10162836582401949</v>
      </c>
      <c r="U82" s="1">
        <f>(Table2[[#This Row],[Close Price]]-Table2[[#This Row],[200D EMA]])/Table2[[#This Row],[200D EMA]]</f>
        <v>0.42409945600564231</v>
      </c>
      <c r="V82">
        <v>1.3660692817186399</v>
      </c>
      <c r="W82">
        <v>2022.05</v>
      </c>
      <c r="X82">
        <v>2175.65</v>
      </c>
      <c r="Y82">
        <v>2020.05</v>
      </c>
      <c r="Z82">
        <v>2237.0500000000002</v>
      </c>
      <c r="AA82">
        <v>2020.05</v>
      </c>
      <c r="AB82">
        <v>2406.75</v>
      </c>
      <c r="AC82" s="1">
        <f>(Table2[[#This Row],[Close Price]]/Table2[[#This Row],[Day Low]])-1</f>
        <v>7.1659949061595896E-2</v>
      </c>
      <c r="AD82" s="1">
        <f>(Table2[[#This Row],[Day High]]/Table2[[#This Row],[Close Price]])-1</f>
        <v>4.014859595283804E-3</v>
      </c>
      <c r="AE82" s="1">
        <f>(Table2[[#This Row],[Close Price]]/Table2[[#This Row],[Current Week Low]])-1</f>
        <v>7.2720972253161875E-2</v>
      </c>
      <c r="AF82" s="1">
        <f>(Table2[[#This Row],[Current Week High]]/Table2[[#This Row],[Close Price]])-1</f>
        <v>3.2349615819469824E-2</v>
      </c>
      <c r="AG82" s="1">
        <f>(Table2[[#This Row],[Close Price]]/Table2[[#This Row],[Current Month Low]])-1</f>
        <v>7.2720972253161875E-2</v>
      </c>
      <c r="AH82" s="1">
        <f>(Table2[[#This Row],[Current Month High]]/Table2[[#This Row],[Close Price]])-1</f>
        <v>0.11066245183322199</v>
      </c>
      <c r="AI82">
        <v>11.066245183322099</v>
      </c>
      <c r="AJ82">
        <v>148.47494553376899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0.49</v>
      </c>
      <c r="AM82" t="s">
        <v>3175</v>
      </c>
      <c r="AN82">
        <v>9.23</v>
      </c>
      <c r="AO82" t="s">
        <v>3175</v>
      </c>
      <c r="AP82">
        <v>7.9606423583673994E-2</v>
      </c>
      <c r="AQ82">
        <f>(Table2[[#This Row],[Sharpe Ratio]]-AVERAGE(Table2[Sharpe Ratio]))/_xlfn.STDEV.P(Table2[Sharpe Ratio])</f>
        <v>0.2110538713811056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3.0665512023884745</v>
      </c>
      <c r="AS82">
        <f>_xlfn.RANK.AVG(Table2[[#This Row],[1Y Return vs Nifty Z-Score]],Table2[1Y Return vs Nifty Z-Score])</f>
        <v>78</v>
      </c>
      <c r="AT82">
        <f>_xlfn.RANK.AVG(Table2[[#This Row],[6M Return vs Nifty Z-Score]],Table2[6M Return vs Nifty Z-Score])</f>
        <v>68</v>
      </c>
      <c r="AU82">
        <f>_xlfn.RANK.AVG(Table2[[#This Row],[Sharpe Ratio Z-Score]],Table2[Sharpe Ratio Z-Score])</f>
        <v>290</v>
      </c>
      <c r="AV82">
        <f>(Table2[[#This Row],[Rank 1Y]]+Table2[[#This Row],[Rank 6M]]+Table2[[#This Row],[Rank Sharpe]])/3</f>
        <v>145.33333333333334</v>
      </c>
    </row>
    <row r="83" spans="1:48" x14ac:dyDescent="0.3">
      <c r="A83" t="s">
        <v>1391</v>
      </c>
      <c r="B83" t="s">
        <v>1392</v>
      </c>
      <c r="C83" t="s">
        <v>3141</v>
      </c>
      <c r="D83" t="s">
        <v>1025</v>
      </c>
      <c r="E83">
        <v>8007.1872496799997</v>
      </c>
      <c r="F83">
        <v>834.8</v>
      </c>
      <c r="G83">
        <v>62.413447550500599</v>
      </c>
      <c r="H83">
        <f>(Table2[[#This Row],[1Y Return vs Nifty]]-AVERAGE(Table2[1Y Return vs Nifty]))/_xlfn.STDEV.P(Table2[1Y Return vs Nifty])</f>
        <v>0.63715397843532717</v>
      </c>
      <c r="I83">
        <v>-7.5339894007493697</v>
      </c>
      <c r="J83">
        <f>(Table2[[#This Row],[1M Return vs Nifty]]-AVERAGE(Table2[1M Return vs Nifty]))/_xlfn.STDEV.P(Table2[1M Return vs Nifty])</f>
        <v>-0.37617355112662759</v>
      </c>
      <c r="K83">
        <v>20.410493537727099</v>
      </c>
      <c r="L83">
        <f>(Table2[[#This Row],[6M Return vs Nifty]]-AVERAGE(Table2[6M Return vs Nifty]))/_xlfn.STDEV.P(Table2[6M Return vs Nifty])</f>
        <v>0.4141561077480998</v>
      </c>
      <c r="M83">
        <v>-1.44513596386573</v>
      </c>
      <c r="N83">
        <f>(Table2[[#This Row],[1W Return vs Nifty]]-AVERAGE(Table2[1W Return vs Nifty]))/_xlfn.STDEV.P(Table2[1W Return vs Nifty])</f>
        <v>0.2597220650127065</v>
      </c>
      <c r="O83">
        <v>863.83</v>
      </c>
      <c r="P83">
        <v>872.25120910692897</v>
      </c>
      <c r="Q83">
        <v>760.22499008843704</v>
      </c>
      <c r="R83">
        <v>39.044022777177702</v>
      </c>
      <c r="S83" s="1">
        <f>(Table2[[#This Row],[Close Price]]-Table2[[#This Row],[20D EMA]])/Table2[[#This Row],[20D EMA]]</f>
        <v>-3.3606149358091392E-2</v>
      </c>
      <c r="T83" s="1">
        <f>(Table2[[#This Row],[Close Price]]-Table2[[#This Row],[50D EMA]])/Table2[[#This Row],[50D EMA]]</f>
        <v>-4.2936265052901615E-2</v>
      </c>
      <c r="U83" s="1">
        <f>(Table2[[#This Row],[Close Price]]-Table2[[#This Row],[200D EMA]])/Table2[[#This Row],[200D EMA]]</f>
        <v>9.8095972749971824E-2</v>
      </c>
      <c r="V83">
        <v>0.65282032852730298</v>
      </c>
      <c r="W83">
        <v>787</v>
      </c>
      <c r="X83">
        <v>844.35</v>
      </c>
      <c r="Y83">
        <v>787</v>
      </c>
      <c r="Z83">
        <v>850.05</v>
      </c>
      <c r="AA83">
        <v>787</v>
      </c>
      <c r="AB83">
        <v>884.9</v>
      </c>
      <c r="AC83" s="1">
        <f>(Table2[[#This Row],[Close Price]]/Table2[[#This Row],[Day Low]])-1</f>
        <v>6.0736975857687447E-2</v>
      </c>
      <c r="AD83" s="1">
        <f>(Table2[[#This Row],[Day High]]/Table2[[#This Row],[Close Price]])-1</f>
        <v>1.1439865836128549E-2</v>
      </c>
      <c r="AE83" s="1">
        <f>(Table2[[#This Row],[Close Price]]/Table2[[#This Row],[Current Week Low]])-1</f>
        <v>6.0736975857687447E-2</v>
      </c>
      <c r="AF83" s="1">
        <f>(Table2[[#This Row],[Current Week High]]/Table2[[#This Row],[Close Price]])-1</f>
        <v>1.8267848586487778E-2</v>
      </c>
      <c r="AG83" s="1">
        <f>(Table2[[#This Row],[Close Price]]/Table2[[#This Row],[Current Month Low]])-1</f>
        <v>6.0736975857687447E-2</v>
      </c>
      <c r="AH83" s="1">
        <f>(Table2[[#This Row],[Current Month High]]/Table2[[#This Row],[Close Price]])-1</f>
        <v>6.0014374700527062E-2</v>
      </c>
      <c r="AI83">
        <v>26.8567321514135</v>
      </c>
      <c r="AJ83">
        <v>96.2388340385519</v>
      </c>
      <c r="AK83" t="str">
        <f>IF(AND(Table2[[#This Row],[20D EMA]]&gt;Table2[[#This Row],[50D EMA]],Table2[[#This Row],[50D EMA]]&gt;Table2[[#This Row],[200D EMA]]),"Uptrend","Downtrend/NoTrend")</f>
        <v>Downtrend/NoTrend</v>
      </c>
      <c r="AL83">
        <v>0</v>
      </c>
      <c r="AM83">
        <v>0</v>
      </c>
      <c r="AN83">
        <v>-5.04</v>
      </c>
      <c r="AO83" t="s">
        <v>3174</v>
      </c>
      <c r="AP83">
        <v>0.15575828048767201</v>
      </c>
      <c r="AQ83">
        <f>(Table2[[#This Row],[Sharpe Ratio]]-AVERAGE(Table2[Sharpe Ratio]))/_xlfn.STDEV.P(Table2[Sharpe Ratio])</f>
        <v>1.0997577684510416</v>
      </c>
      <c r="AR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3">
        <f>_xlfn.RANK.AVG(Table2[[#This Row],[1Y Return vs Nifty Z-Score]],Table2[1Y Return vs Nifty Z-Score])</f>
        <v>144</v>
      </c>
      <c r="AT83">
        <f>_xlfn.RANK.AVG(Table2[[#This Row],[6M Return vs Nifty Z-Score]],Table2[6M Return vs Nifty Z-Score])</f>
        <v>197</v>
      </c>
      <c r="AU83">
        <f>_xlfn.RANK.AVG(Table2[[#This Row],[Sharpe Ratio Z-Score]],Table2[Sharpe Ratio Z-Score])</f>
        <v>99</v>
      </c>
      <c r="AV83">
        <f>(Table2[[#This Row],[Rank 1Y]]+Table2[[#This Row],[Rank 6M]]+Table2[[#This Row],[Rank Sharpe]])/3</f>
        <v>146.66666666666666</v>
      </c>
    </row>
    <row r="84" spans="1:48" x14ac:dyDescent="0.3">
      <c r="A84" t="s">
        <v>123</v>
      </c>
      <c r="B84" t="s">
        <v>124</v>
      </c>
      <c r="C84" t="s">
        <v>3139</v>
      </c>
      <c r="D84" t="s">
        <v>125</v>
      </c>
      <c r="E84">
        <v>239682.28780580001</v>
      </c>
      <c r="F84">
        <v>278.7</v>
      </c>
      <c r="G84">
        <v>140.96797590928799</v>
      </c>
      <c r="H84">
        <f>(Table2[[#This Row],[1Y Return vs Nifty]]-AVERAGE(Table2[1Y Return vs Nifty]))/_xlfn.STDEV.P(Table2[1Y Return vs Nifty])</f>
        <v>1.990147344337817</v>
      </c>
      <c r="I84">
        <v>2.0736510651613802</v>
      </c>
      <c r="J84">
        <f>(Table2[[#This Row],[1M Return vs Nifty]]-AVERAGE(Table2[1M Return vs Nifty]))/_xlfn.STDEV.P(Table2[1M Return vs Nifty])</f>
        <v>0.70753026426197918</v>
      </c>
      <c r="K84">
        <v>34.953694606091403</v>
      </c>
      <c r="L84">
        <f>(Table2[[#This Row],[6M Return vs Nifty]]-AVERAGE(Table2[6M Return vs Nifty]))/_xlfn.STDEV.P(Table2[6M Return vs Nifty])</f>
        <v>0.89925320245747831</v>
      </c>
      <c r="M84">
        <v>0.60002559157566404</v>
      </c>
      <c r="N84">
        <f>(Table2[[#This Row],[1W Return vs Nifty]]-AVERAGE(Table2[1W Return vs Nifty]))/_xlfn.STDEV.P(Table2[1W Return vs Nifty])</f>
        <v>0.76434445885690316</v>
      </c>
      <c r="O84">
        <v>274.05</v>
      </c>
      <c r="P84">
        <v>260.50770003288198</v>
      </c>
      <c r="Q84">
        <v>203.15602013233101</v>
      </c>
      <c r="R84">
        <v>48.430531034732198</v>
      </c>
      <c r="S84" s="1">
        <f>(Table2[[#This Row],[Close Price]]-Table2[[#This Row],[20D EMA]])/Table2[[#This Row],[20D EMA]]</f>
        <v>1.6967706622878952E-2</v>
      </c>
      <c r="T84" s="1">
        <f>(Table2[[#This Row],[Close Price]]-Table2[[#This Row],[50D EMA]])/Table2[[#This Row],[50D EMA]]</f>
        <v>6.9834020126167948E-2</v>
      </c>
      <c r="U84" s="1">
        <f>(Table2[[#This Row],[Close Price]]-Table2[[#This Row],[200D EMA]])/Table2[[#This Row],[200D EMA]]</f>
        <v>0.37185203676692141</v>
      </c>
      <c r="V84">
        <v>0.76932593948169004</v>
      </c>
      <c r="W84">
        <v>262.60000000000002</v>
      </c>
      <c r="X84">
        <v>280.89999999999998</v>
      </c>
      <c r="Y84">
        <v>261.60000000000002</v>
      </c>
      <c r="Z84">
        <v>280.89999999999998</v>
      </c>
      <c r="AA84">
        <v>261.60000000000002</v>
      </c>
      <c r="AB84">
        <v>280.89999999999998</v>
      </c>
      <c r="AC84" s="1">
        <f>(Table2[[#This Row],[Close Price]]/Table2[[#This Row],[Day Low]])-1</f>
        <v>6.1309977151561279E-2</v>
      </c>
      <c r="AD84" s="1">
        <f>(Table2[[#This Row],[Day High]]/Table2[[#This Row],[Close Price]])-1</f>
        <v>7.8937926085396182E-3</v>
      </c>
      <c r="AE84" s="1">
        <f>(Table2[[#This Row],[Close Price]]/Table2[[#This Row],[Current Week Low]])-1</f>
        <v>6.5366972477064023E-2</v>
      </c>
      <c r="AF84" s="1">
        <f>(Table2[[#This Row],[Current Week High]]/Table2[[#This Row],[Close Price]])-1</f>
        <v>7.8937926085396182E-3</v>
      </c>
      <c r="AG84" s="1">
        <f>(Table2[[#This Row],[Close Price]]/Table2[[#This Row],[Current Month Low]])-1</f>
        <v>6.5366972477064023E-2</v>
      </c>
      <c r="AH84" s="1">
        <f>(Table2[[#This Row],[Current Month High]]/Table2[[#This Row],[Close Price]])-1</f>
        <v>7.8937926085396182E-3</v>
      </c>
      <c r="AI84">
        <v>7.0147111589522897</v>
      </c>
      <c r="AJ84">
        <v>175.94059405940499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0.2</v>
      </c>
      <c r="AM84" t="s">
        <v>3175</v>
      </c>
      <c r="AN84">
        <v>-0.05</v>
      </c>
      <c r="AO84" t="s">
        <v>3174</v>
      </c>
      <c r="AP84">
        <v>7.4288792048899002E-2</v>
      </c>
      <c r="AQ84">
        <f>(Table2[[#This Row],[Sharpe Ratio]]-AVERAGE(Table2[Sharpe Ratio]))/_xlfn.STDEV.P(Table2[Sharpe Ratio])</f>
        <v>0.14899629248195714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4.5102715623961345</v>
      </c>
      <c r="AS84">
        <f>_xlfn.RANK.AVG(Table2[[#This Row],[1Y Return vs Nifty Z-Score]],Table2[1Y Return vs Nifty Z-Score])</f>
        <v>39</v>
      </c>
      <c r="AT84">
        <f>_xlfn.RANK.AVG(Table2[[#This Row],[6M Return vs Nifty Z-Score]],Table2[6M Return vs Nifty Z-Score])</f>
        <v>103</v>
      </c>
      <c r="AU84">
        <f>_xlfn.RANK.AVG(Table2[[#This Row],[Sharpe Ratio Z-Score]],Table2[Sharpe Ratio Z-Score])</f>
        <v>305</v>
      </c>
      <c r="AV84">
        <f>(Table2[[#This Row],[Rank 1Y]]+Table2[[#This Row],[Rank 6M]]+Table2[[#This Row],[Rank Sharpe]])/3</f>
        <v>149</v>
      </c>
    </row>
    <row r="85" spans="1:48" x14ac:dyDescent="0.3">
      <c r="A85" t="s">
        <v>1158</v>
      </c>
      <c r="B85" t="s">
        <v>1159</v>
      </c>
      <c r="C85" t="s">
        <v>3129</v>
      </c>
      <c r="D85" t="s">
        <v>398</v>
      </c>
      <c r="E85">
        <v>10913.216260679999</v>
      </c>
      <c r="F85">
        <v>118.87</v>
      </c>
      <c r="G85">
        <v>51.750369197552402</v>
      </c>
      <c r="H85">
        <f>(Table2[[#This Row],[1Y Return vs Nifty]]-AVERAGE(Table2[1Y Return vs Nifty]))/_xlfn.STDEV.P(Table2[1Y Return vs Nifty])</f>
        <v>0.45349716611581808</v>
      </c>
      <c r="I85">
        <v>-3.63227852089768</v>
      </c>
      <c r="J85">
        <f>(Table2[[#This Row],[1M Return vs Nifty]]-AVERAGE(Table2[1M Return vs Nifty]))/_xlfn.STDEV.P(Table2[1M Return vs Nifty])</f>
        <v>6.3923992285941741E-2</v>
      </c>
      <c r="K85">
        <v>55.665635582783899</v>
      </c>
      <c r="L85">
        <f>(Table2[[#This Row],[6M Return vs Nifty]]-AVERAGE(Table2[6M Return vs Nifty]))/_xlfn.STDEV.P(Table2[6M Return vs Nifty])</f>
        <v>1.5901122744290173</v>
      </c>
      <c r="M85">
        <v>-16.047526485109898</v>
      </c>
      <c r="N85">
        <f>(Table2[[#This Row],[1W Return vs Nifty]]-AVERAGE(Table2[1W Return vs Nifty]))/_xlfn.STDEV.P(Table2[1W Return vs Nifty])</f>
        <v>-3.3432662862364944</v>
      </c>
      <c r="O85">
        <v>125.81</v>
      </c>
      <c r="P85">
        <v>111.1734268669</v>
      </c>
      <c r="Q85">
        <v>84.056977658148895</v>
      </c>
      <c r="R85">
        <v>34.737048819668303</v>
      </c>
      <c r="S85" s="1">
        <f>(Table2[[#This Row],[Close Price]]-Table2[[#This Row],[20D EMA]])/Table2[[#This Row],[20D EMA]]</f>
        <v>-5.5162546697400824E-2</v>
      </c>
      <c r="T85" s="1">
        <f>(Table2[[#This Row],[Close Price]]-Table2[[#This Row],[50D EMA]])/Table2[[#This Row],[50D EMA]]</f>
        <v>6.9230330934338835E-2</v>
      </c>
      <c r="U85" s="1">
        <f>(Table2[[#This Row],[Close Price]]-Table2[[#This Row],[200D EMA]])/Table2[[#This Row],[200D EMA]]</f>
        <v>0.41415981530328272</v>
      </c>
      <c r="V85">
        <v>0.67923610236102006</v>
      </c>
      <c r="W85">
        <v>114.13</v>
      </c>
      <c r="X85">
        <v>122.53</v>
      </c>
      <c r="Y85">
        <v>113.93</v>
      </c>
      <c r="Z85">
        <v>124.4</v>
      </c>
      <c r="AA85">
        <v>113.93</v>
      </c>
      <c r="AB85">
        <v>143.94999999999999</v>
      </c>
      <c r="AC85" s="1">
        <f>(Table2[[#This Row],[Close Price]]/Table2[[#This Row],[Day Low]])-1</f>
        <v>4.1531586786997421E-2</v>
      </c>
      <c r="AD85" s="1">
        <f>(Table2[[#This Row],[Day High]]/Table2[[#This Row],[Close Price]])-1</f>
        <v>3.0789938588373866E-2</v>
      </c>
      <c r="AE85" s="1">
        <f>(Table2[[#This Row],[Close Price]]/Table2[[#This Row],[Current Week Low]])-1</f>
        <v>4.3359957868866816E-2</v>
      </c>
      <c r="AF85" s="1">
        <f>(Table2[[#This Row],[Current Week High]]/Table2[[#This Row],[Close Price]])-1</f>
        <v>4.6521409943635961E-2</v>
      </c>
      <c r="AG85" s="1">
        <f>(Table2[[#This Row],[Close Price]]/Table2[[#This Row],[Current Month Low]])-1</f>
        <v>4.3359957868866816E-2</v>
      </c>
      <c r="AH85" s="1">
        <f>(Table2[[#This Row],[Current Month High]]/Table2[[#This Row],[Close Price]])-1</f>
        <v>0.21098679229410267</v>
      </c>
      <c r="AI85">
        <v>22.427862370657</v>
      </c>
      <c r="AJ85">
        <v>100.28643639427101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0.96</v>
      </c>
      <c r="AM85" t="s">
        <v>3175</v>
      </c>
      <c r="AN85">
        <v>-6.95</v>
      </c>
      <c r="AO85" t="s">
        <v>3174</v>
      </c>
      <c r="AP85">
        <v>0.109170557104107</v>
      </c>
      <c r="AQ85">
        <f>(Table2[[#This Row],[Sharpe Ratio]]-AVERAGE(Table2[Sharpe Ratio]))/_xlfn.STDEV.P(Table2[Sharpe Ratio])</f>
        <v>0.55607186229138827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-0.67966099111432898</v>
      </c>
      <c r="AS85">
        <f>_xlfn.RANK.AVG(Table2[[#This Row],[1Y Return vs Nifty Z-Score]],Table2[1Y Return vs Nifty Z-Score])</f>
        <v>188</v>
      </c>
      <c r="AT85">
        <f>_xlfn.RANK.AVG(Table2[[#This Row],[6M Return vs Nifty Z-Score]],Table2[6M Return vs Nifty Z-Score])</f>
        <v>52</v>
      </c>
      <c r="AU85">
        <f>_xlfn.RANK.AVG(Table2[[#This Row],[Sharpe Ratio Z-Score]],Table2[Sharpe Ratio Z-Score])</f>
        <v>208</v>
      </c>
      <c r="AV85">
        <f>(Table2[[#This Row],[Rank 1Y]]+Table2[[#This Row],[Rank 6M]]+Table2[[#This Row],[Rank Sharpe]])/3</f>
        <v>149.33333333333334</v>
      </c>
    </row>
    <row r="86" spans="1:48" x14ac:dyDescent="0.3">
      <c r="A86" t="s">
        <v>560</v>
      </c>
      <c r="B86" t="s">
        <v>561</v>
      </c>
      <c r="C86" t="s">
        <v>3129</v>
      </c>
      <c r="D86" t="s">
        <v>562</v>
      </c>
      <c r="E86">
        <v>36879.160514559997</v>
      </c>
      <c r="F86">
        <v>976.55</v>
      </c>
      <c r="G86">
        <v>62.571819852426898</v>
      </c>
      <c r="H86">
        <f>(Table2[[#This Row],[1Y Return vs Nifty]]-AVERAGE(Table2[1Y Return vs Nifty]))/_xlfn.STDEV.P(Table2[1Y Return vs Nifty])</f>
        <v>0.63988172282289824</v>
      </c>
      <c r="I86">
        <v>-11.1460436528524</v>
      </c>
      <c r="J86">
        <f>(Table2[[#This Row],[1M Return vs Nifty]]-AVERAGE(Table2[1M Return vs Nifty]))/_xlfn.STDEV.P(Table2[1M Return vs Nifty])</f>
        <v>-0.78359897345415142</v>
      </c>
      <c r="K86">
        <v>25.259191800534499</v>
      </c>
      <c r="L86">
        <f>(Table2[[#This Row],[6M Return vs Nifty]]-AVERAGE(Table2[6M Return vs Nifty]))/_xlfn.STDEV.P(Table2[6M Return vs Nifty])</f>
        <v>0.57588731323399245</v>
      </c>
      <c r="M86">
        <v>-4.2887673295270696</v>
      </c>
      <c r="N86">
        <f>(Table2[[#This Row],[1W Return vs Nifty]]-AVERAGE(Table2[1W Return vs Nifty]))/_xlfn.STDEV.P(Table2[1W Return vs Nifty])</f>
        <v>-0.44191446982855653</v>
      </c>
      <c r="O86">
        <v>1037.72</v>
      </c>
      <c r="P86">
        <v>1035.1445453777101</v>
      </c>
      <c r="Q86">
        <v>864.46262714715203</v>
      </c>
      <c r="R86">
        <v>41.745444059866003</v>
      </c>
      <c r="S86" s="1">
        <f>(Table2[[#This Row],[Close Price]]-Table2[[#This Row],[20D EMA]])/Table2[[#This Row],[20D EMA]]</f>
        <v>-5.8946536638014177E-2</v>
      </c>
      <c r="T86" s="1">
        <f>(Table2[[#This Row],[Close Price]]-Table2[[#This Row],[50D EMA]])/Table2[[#This Row],[50D EMA]]</f>
        <v>-5.6605181990626995E-2</v>
      </c>
      <c r="U86" s="1">
        <f>(Table2[[#This Row],[Close Price]]-Table2[[#This Row],[200D EMA]])/Table2[[#This Row],[200D EMA]]</f>
        <v>0.12966132870631086</v>
      </c>
      <c r="V86">
        <v>1.20227312414973</v>
      </c>
      <c r="W86">
        <v>953.4</v>
      </c>
      <c r="X86">
        <v>984.45</v>
      </c>
      <c r="Y86">
        <v>953.4</v>
      </c>
      <c r="Z86">
        <v>1021.05</v>
      </c>
      <c r="AA86">
        <v>940</v>
      </c>
      <c r="AB86">
        <v>1044.6500000000001</v>
      </c>
      <c r="AC86" s="1">
        <f>(Table2[[#This Row],[Close Price]]/Table2[[#This Row],[Day Low]])-1</f>
        <v>2.4281518774910804E-2</v>
      </c>
      <c r="AD86" s="1">
        <f>(Table2[[#This Row],[Day High]]/Table2[[#This Row],[Close Price]])-1</f>
        <v>8.0897035482054847E-3</v>
      </c>
      <c r="AE86" s="1">
        <f>(Table2[[#This Row],[Close Price]]/Table2[[#This Row],[Current Week Low]])-1</f>
        <v>2.4281518774910804E-2</v>
      </c>
      <c r="AF86" s="1">
        <f>(Table2[[#This Row],[Current Week High]]/Table2[[#This Row],[Close Price]])-1</f>
        <v>4.5568583277866059E-2</v>
      </c>
      <c r="AG86" s="1">
        <f>(Table2[[#This Row],[Close Price]]/Table2[[#This Row],[Current Month Low]])-1</f>
        <v>3.8882978723404182E-2</v>
      </c>
      <c r="AH86" s="1">
        <f>(Table2[[#This Row],[Current Month High]]/Table2[[#This Row],[Close Price]])-1</f>
        <v>6.9735292611745603E-2</v>
      </c>
      <c r="AI86">
        <v>24.417592545184501</v>
      </c>
      <c r="AJ86">
        <v>94.551250124514397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0.02</v>
      </c>
      <c r="AM86" t="s">
        <v>3175</v>
      </c>
      <c r="AN86">
        <v>-8.36</v>
      </c>
      <c r="AO86" t="s">
        <v>3174</v>
      </c>
      <c r="AP86">
        <v>0.128939118879942</v>
      </c>
      <c r="AQ86">
        <f>(Table2[[#This Row],[Sharpe Ratio]]-AVERAGE(Table2[Sharpe Ratio]))/_xlfn.STDEV.P(Table2[Sharpe Ratio])</f>
        <v>0.78677402247377493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0.77702961524795755</v>
      </c>
      <c r="AS86">
        <f>_xlfn.RANK.AVG(Table2[[#This Row],[1Y Return vs Nifty Z-Score]],Table2[1Y Return vs Nifty Z-Score])</f>
        <v>142</v>
      </c>
      <c r="AT86">
        <f>_xlfn.RANK.AVG(Table2[[#This Row],[6M Return vs Nifty Z-Score]],Table2[6M Return vs Nifty Z-Score])</f>
        <v>155</v>
      </c>
      <c r="AU86">
        <f>_xlfn.RANK.AVG(Table2[[#This Row],[Sharpe Ratio Z-Score]],Table2[Sharpe Ratio Z-Score])</f>
        <v>155</v>
      </c>
      <c r="AV86">
        <f>(Table2[[#This Row],[Rank 1Y]]+Table2[[#This Row],[Rank 6M]]+Table2[[#This Row],[Rank Sharpe]])/3</f>
        <v>150.66666666666666</v>
      </c>
    </row>
    <row r="87" spans="1:48" x14ac:dyDescent="0.3">
      <c r="A87" t="s">
        <v>507</v>
      </c>
      <c r="B87" t="s">
        <v>508</v>
      </c>
      <c r="C87" t="s">
        <v>3135</v>
      </c>
      <c r="D87" t="s">
        <v>509</v>
      </c>
      <c r="E87">
        <v>42704</v>
      </c>
      <c r="F87">
        <v>493.8</v>
      </c>
      <c r="G87">
        <v>66.376343683732401</v>
      </c>
      <c r="H87">
        <f>(Table2[[#This Row],[1Y Return vs Nifty]]-AVERAGE(Table2[1Y Return vs Nifty]))/_xlfn.STDEV.P(Table2[1Y Return vs Nifty])</f>
        <v>0.70540939655118762</v>
      </c>
      <c r="I87">
        <v>9.6481546895072198E-2</v>
      </c>
      <c r="J87">
        <f>(Table2[[#This Row],[1M Return vs Nifty]]-AVERAGE(Table2[1M Return vs Nifty]))/_xlfn.STDEV.P(Table2[1M Return vs Nifty])</f>
        <v>0.48451336867583289</v>
      </c>
      <c r="K87">
        <v>20.575420969657099</v>
      </c>
      <c r="L87">
        <f>(Table2[[#This Row],[6M Return vs Nifty]]-AVERAGE(Table2[6M Return vs Nifty]))/_xlfn.STDEV.P(Table2[6M Return vs Nifty])</f>
        <v>0.41965736003025095</v>
      </c>
      <c r="M87">
        <v>-2.1886687101976801</v>
      </c>
      <c r="N87">
        <f>(Table2[[#This Row],[1W Return vs Nifty]]-AVERAGE(Table2[1W Return vs Nifty]))/_xlfn.STDEV.P(Table2[1W Return vs Nifty])</f>
        <v>7.6263074520094398E-2</v>
      </c>
      <c r="O87">
        <v>488.39</v>
      </c>
      <c r="P87">
        <v>493.91324484205199</v>
      </c>
      <c r="Q87">
        <v>439.50342073812499</v>
      </c>
      <c r="R87">
        <v>61.425098397000397</v>
      </c>
      <c r="S87" s="1">
        <f>(Table2[[#This Row],[Close Price]]-Table2[[#This Row],[20D EMA]])/Table2[[#This Row],[20D EMA]]</f>
        <v>1.1077212883146717E-2</v>
      </c>
      <c r="T87" s="1">
        <f>(Table2[[#This Row],[Close Price]]-Table2[[#This Row],[50D EMA]])/Table2[[#This Row],[50D EMA]]</f>
        <v>-2.2928083673520041E-4</v>
      </c>
      <c r="U87" s="1">
        <f>(Table2[[#This Row],[Close Price]]-Table2[[#This Row],[200D EMA]])/Table2[[#This Row],[200D EMA]]</f>
        <v>0.12354074325675672</v>
      </c>
      <c r="V87">
        <v>1.45447049577906</v>
      </c>
      <c r="W87">
        <v>478.1</v>
      </c>
      <c r="X87">
        <v>497</v>
      </c>
      <c r="Y87">
        <v>473.85</v>
      </c>
      <c r="Z87">
        <v>508.55</v>
      </c>
      <c r="AA87">
        <v>473.85</v>
      </c>
      <c r="AB87">
        <v>515.65</v>
      </c>
      <c r="AC87" s="1">
        <f>(Table2[[#This Row],[Close Price]]/Table2[[#This Row],[Day Low]])-1</f>
        <v>3.2838318343442863E-2</v>
      </c>
      <c r="AD87" s="1">
        <f>(Table2[[#This Row],[Day High]]/Table2[[#This Row],[Close Price]])-1</f>
        <v>6.4803564196029839E-3</v>
      </c>
      <c r="AE87" s="1">
        <f>(Table2[[#This Row],[Close Price]]/Table2[[#This Row],[Current Week Low]])-1</f>
        <v>4.2101930990819936E-2</v>
      </c>
      <c r="AF87" s="1">
        <f>(Table2[[#This Row],[Current Week High]]/Table2[[#This Row],[Close Price]])-1</f>
        <v>2.9870392871607976E-2</v>
      </c>
      <c r="AG87" s="1">
        <f>(Table2[[#This Row],[Close Price]]/Table2[[#This Row],[Current Month Low]])-1</f>
        <v>4.2101930990819936E-2</v>
      </c>
      <c r="AH87" s="1">
        <f>(Table2[[#This Row],[Current Month High]]/Table2[[#This Row],[Close Price]])-1</f>
        <v>4.4248683677602152E-2</v>
      </c>
      <c r="AI87">
        <v>25.627784528149</v>
      </c>
      <c r="AJ87">
        <v>104.302854778651</v>
      </c>
      <c r="AK87" t="str">
        <f>IF(AND(Table2[[#This Row],[20D EMA]]&gt;Table2[[#This Row],[50D EMA]],Table2[[#This Row],[50D EMA]]&gt;Table2[[#This Row],[200D EMA]]),"Uptrend","Downtrend/NoTrend")</f>
        <v>Downtrend/NoTrend</v>
      </c>
      <c r="AL87">
        <v>-0.13</v>
      </c>
      <c r="AM87" t="s">
        <v>3174</v>
      </c>
      <c r="AN87">
        <v>7.36</v>
      </c>
      <c r="AO87" t="s">
        <v>3175</v>
      </c>
      <c r="AP87">
        <v>0.140011330339536</v>
      </c>
      <c r="AQ87">
        <f>(Table2[[#This Row],[Sharpe Ratio]]-AVERAGE(Table2[Sharpe Ratio]))/_xlfn.STDEV.P(Table2[Sharpe Ratio])</f>
        <v>0.91598843527172458</v>
      </c>
      <c r="AR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7">
        <f>_xlfn.RANK.AVG(Table2[[#This Row],[1Y Return vs Nifty Z-Score]],Table2[1Y Return vs Nifty Z-Score])</f>
        <v>134</v>
      </c>
      <c r="AT87">
        <f>_xlfn.RANK.AVG(Table2[[#This Row],[6M Return vs Nifty Z-Score]],Table2[6M Return vs Nifty Z-Score])</f>
        <v>193</v>
      </c>
      <c r="AU87">
        <f>_xlfn.RANK.AVG(Table2[[#This Row],[Sharpe Ratio Z-Score]],Table2[Sharpe Ratio Z-Score])</f>
        <v>126</v>
      </c>
      <c r="AV87">
        <f>(Table2[[#This Row],[Rank 1Y]]+Table2[[#This Row],[Rank 6M]]+Table2[[#This Row],[Rank Sharpe]])/3</f>
        <v>151</v>
      </c>
    </row>
    <row r="88" spans="1:48" x14ac:dyDescent="0.3">
      <c r="A88" t="s">
        <v>159</v>
      </c>
      <c r="B88" t="s">
        <v>160</v>
      </c>
      <c r="C88" t="s">
        <v>3141</v>
      </c>
      <c r="D88" t="s">
        <v>161</v>
      </c>
      <c r="E88">
        <v>168051.81771</v>
      </c>
      <c r="F88">
        <v>8154.65</v>
      </c>
      <c r="G88">
        <v>71.637741576548095</v>
      </c>
      <c r="H88">
        <f>(Table2[[#This Row],[1Y Return vs Nifty]]-AVERAGE(Table2[1Y Return vs Nifty]))/_xlfn.STDEV.P(Table2[1Y Return vs Nifty])</f>
        <v>0.79602971587688631</v>
      </c>
      <c r="I88">
        <v>2.6900751419241402</v>
      </c>
      <c r="J88">
        <f>(Table2[[#This Row],[1M Return vs Nifty]]-AVERAGE(Table2[1M Return vs Nifty]))/_xlfn.STDEV.P(Table2[1M Return vs Nifty])</f>
        <v>0.77706046017797281</v>
      </c>
      <c r="K88">
        <v>11.3618181719366</v>
      </c>
      <c r="L88">
        <f>(Table2[[#This Row],[6M Return vs Nifty]]-AVERAGE(Table2[6M Return vs Nifty]))/_xlfn.STDEV.P(Table2[6M Return vs Nifty])</f>
        <v>0.1123321757073262</v>
      </c>
      <c r="M88">
        <v>-1.54553629540315</v>
      </c>
      <c r="N88">
        <f>(Table2[[#This Row],[1W Return vs Nifty]]-AVERAGE(Table2[1W Return vs Nifty]))/_xlfn.STDEV.P(Table2[1W Return vs Nifty])</f>
        <v>0.23494932492849868</v>
      </c>
      <c r="O88">
        <v>7940.92</v>
      </c>
      <c r="P88">
        <v>7881.6453629237503</v>
      </c>
      <c r="Q88">
        <v>6954.5303228480097</v>
      </c>
      <c r="R88">
        <v>47.364719622643399</v>
      </c>
      <c r="S88" s="1">
        <f>(Table2[[#This Row],[Close Price]]-Table2[[#This Row],[20D EMA]])/Table2[[#This Row],[20D EMA]]</f>
        <v>2.6915017403524977E-2</v>
      </c>
      <c r="T88" s="1">
        <f>(Table2[[#This Row],[Close Price]]-Table2[[#This Row],[50D EMA]])/Table2[[#This Row],[50D EMA]]</f>
        <v>3.4638026009200747E-2</v>
      </c>
      <c r="U88" s="1">
        <f>(Table2[[#This Row],[Close Price]]-Table2[[#This Row],[200D EMA]])/Table2[[#This Row],[200D EMA]]</f>
        <v>0.17256660355756684</v>
      </c>
      <c r="V88">
        <v>0.93760424963961997</v>
      </c>
      <c r="W88">
        <v>7745.05</v>
      </c>
      <c r="X88">
        <v>8177</v>
      </c>
      <c r="Y88">
        <v>7672.15</v>
      </c>
      <c r="Z88">
        <v>8177</v>
      </c>
      <c r="AA88">
        <v>7672.15</v>
      </c>
      <c r="AB88">
        <v>8303.25</v>
      </c>
      <c r="AC88" s="1">
        <f>(Table2[[#This Row],[Close Price]]/Table2[[#This Row],[Day Low]])-1</f>
        <v>5.2885391314452468E-2</v>
      </c>
      <c r="AD88" s="1">
        <f>(Table2[[#This Row],[Day High]]/Table2[[#This Row],[Close Price]])-1</f>
        <v>2.7407675375399343E-3</v>
      </c>
      <c r="AE88" s="1">
        <f>(Table2[[#This Row],[Close Price]]/Table2[[#This Row],[Current Week Low]])-1</f>
        <v>6.2889802728048894E-2</v>
      </c>
      <c r="AF88" s="1">
        <f>(Table2[[#This Row],[Current Week High]]/Table2[[#This Row],[Close Price]])-1</f>
        <v>2.7407675375399343E-3</v>
      </c>
      <c r="AG88" s="1">
        <f>(Table2[[#This Row],[Close Price]]/Table2[[#This Row],[Current Month Low]])-1</f>
        <v>6.2889802728048894E-2</v>
      </c>
      <c r="AH88" s="1">
        <f>(Table2[[#This Row],[Current Month High]]/Table2[[#This Row],[Close Price]])-1</f>
        <v>1.8222731815589865E-2</v>
      </c>
      <c r="AI88">
        <v>12.205306175004401</v>
      </c>
      <c r="AJ88">
        <v>111.80909090909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7.0000000000000007E-2</v>
      </c>
      <c r="AM88" t="s">
        <v>3175</v>
      </c>
      <c r="AN88">
        <v>8.69</v>
      </c>
      <c r="AO88" t="s">
        <v>3175</v>
      </c>
      <c r="AP88">
        <v>0.183806780454812</v>
      </c>
      <c r="AQ88">
        <f>(Table2[[#This Row],[Sharpe Ratio]]-AVERAGE(Table2[Sharpe Ratio]))/_xlfn.STDEV.P(Table2[Sharpe Ratio])</f>
        <v>1.4270880823945036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3.3474597590851873</v>
      </c>
      <c r="AS88">
        <f>_xlfn.RANK.AVG(Table2[[#This Row],[1Y Return vs Nifty Z-Score]],Table2[1Y Return vs Nifty Z-Score])</f>
        <v>121</v>
      </c>
      <c r="AT88">
        <f>_xlfn.RANK.AVG(Table2[[#This Row],[6M Return vs Nifty Z-Score]],Table2[6M Return vs Nifty Z-Score])</f>
        <v>277</v>
      </c>
      <c r="AU88">
        <f>_xlfn.RANK.AVG(Table2[[#This Row],[Sharpe Ratio Z-Score]],Table2[Sharpe Ratio Z-Score])</f>
        <v>56</v>
      </c>
      <c r="AV88">
        <f>(Table2[[#This Row],[Rank 1Y]]+Table2[[#This Row],[Rank 6M]]+Table2[[#This Row],[Rank Sharpe]])/3</f>
        <v>151.33333333333334</v>
      </c>
    </row>
    <row r="89" spans="1:48" x14ac:dyDescent="0.3">
      <c r="A89" t="s">
        <v>1032</v>
      </c>
      <c r="B89" t="s">
        <v>1033</v>
      </c>
      <c r="C89" t="s">
        <v>3143</v>
      </c>
      <c r="D89" t="s">
        <v>406</v>
      </c>
      <c r="E89">
        <v>13735.937738250001</v>
      </c>
      <c r="F89">
        <v>1070.6500000000001</v>
      </c>
      <c r="G89">
        <v>44.5005025723801</v>
      </c>
      <c r="H89">
        <f>(Table2[[#This Row],[1Y Return vs Nifty]]-AVERAGE(Table2[1Y Return vs Nifty]))/_xlfn.STDEV.P(Table2[1Y Return vs Nifty])</f>
        <v>0.32862821645152124</v>
      </c>
      <c r="I89">
        <v>0.60820737318763995</v>
      </c>
      <c r="J89">
        <f>(Table2[[#This Row],[1M Return vs Nifty]]-AVERAGE(Table2[1M Return vs Nifty]))/_xlfn.STDEV.P(Table2[1M Return vs Nifty])</f>
        <v>0.54223401635762292</v>
      </c>
      <c r="K89">
        <v>82.521240139414203</v>
      </c>
      <c r="L89">
        <f>(Table2[[#This Row],[6M Return vs Nifty]]-AVERAGE(Table2[6M Return vs Nifty]))/_xlfn.STDEV.P(Table2[6M Return vs Nifty])</f>
        <v>2.4858968878607937</v>
      </c>
      <c r="M89">
        <v>0.62184213875500205</v>
      </c>
      <c r="N89">
        <f>(Table2[[#This Row],[1W Return vs Nifty]]-AVERAGE(Table2[1W Return vs Nifty]))/_xlfn.STDEV.P(Table2[1W Return vs Nifty])</f>
        <v>0.76972746551168869</v>
      </c>
      <c r="O89">
        <v>1054.1199999999999</v>
      </c>
      <c r="P89">
        <v>993.01984053278704</v>
      </c>
      <c r="Q89">
        <v>780.68164582454494</v>
      </c>
      <c r="R89">
        <v>57.797308521816497</v>
      </c>
      <c r="S89" s="1">
        <f>(Table2[[#This Row],[Close Price]]-Table2[[#This Row],[20D EMA]])/Table2[[#This Row],[20D EMA]]</f>
        <v>1.5681326604181877E-2</v>
      </c>
      <c r="T89" s="1">
        <f>(Table2[[#This Row],[Close Price]]-Table2[[#This Row],[50D EMA]])/Table2[[#This Row],[50D EMA]]</f>
        <v>7.8175839291954097E-2</v>
      </c>
      <c r="U89" s="1">
        <f>(Table2[[#This Row],[Close Price]]-Table2[[#This Row],[200D EMA]])/Table2[[#This Row],[200D EMA]]</f>
        <v>0.37142970598366593</v>
      </c>
      <c r="V89">
        <v>0.760841823184354</v>
      </c>
      <c r="W89">
        <v>1032.2</v>
      </c>
      <c r="X89">
        <v>1080</v>
      </c>
      <c r="Y89">
        <v>1001</v>
      </c>
      <c r="Z89">
        <v>1093.8</v>
      </c>
      <c r="AA89">
        <v>1001</v>
      </c>
      <c r="AB89">
        <v>1163.8499999999999</v>
      </c>
      <c r="AC89" s="1">
        <f>(Table2[[#This Row],[Close Price]]/Table2[[#This Row],[Day Low]])-1</f>
        <v>3.7250532842472373E-2</v>
      </c>
      <c r="AD89" s="1">
        <f>(Table2[[#This Row],[Day High]]/Table2[[#This Row],[Close Price]])-1</f>
        <v>8.733012655863126E-3</v>
      </c>
      <c r="AE89" s="1">
        <f>(Table2[[#This Row],[Close Price]]/Table2[[#This Row],[Current Week Low]])-1</f>
        <v>6.9580419580419717E-2</v>
      </c>
      <c r="AF89" s="1">
        <f>(Table2[[#This Row],[Current Week High]]/Table2[[#This Row],[Close Price]])-1</f>
        <v>2.1622378928688013E-2</v>
      </c>
      <c r="AG89" s="1">
        <f>(Table2[[#This Row],[Close Price]]/Table2[[#This Row],[Current Month Low]])-1</f>
        <v>6.9580419580419717E-2</v>
      </c>
      <c r="AH89" s="1">
        <f>(Table2[[#This Row],[Current Month High]]/Table2[[#This Row],[Close Price]])-1</f>
        <v>8.704992294400582E-2</v>
      </c>
      <c r="AI89">
        <v>8.7049922944005793</v>
      </c>
      <c r="AJ89">
        <v>137.92222222222199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0.39</v>
      </c>
      <c r="AM89" t="s">
        <v>3175</v>
      </c>
      <c r="AN89">
        <v>9.15</v>
      </c>
      <c r="AO89" t="s">
        <v>3175</v>
      </c>
      <c r="AP89">
        <v>9.7545357094719995E-2</v>
      </c>
      <c r="AQ89">
        <f>(Table2[[#This Row],[Sharpe Ratio]]-AVERAGE(Table2[Sharpe Ratio]))/_xlfn.STDEV.P(Table2[Sharpe Ratio])</f>
        <v>0.42040398795991835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4.5468905741415444</v>
      </c>
      <c r="AS89">
        <f>_xlfn.RANK.AVG(Table2[[#This Row],[1Y Return vs Nifty Z-Score]],Table2[1Y Return vs Nifty Z-Score])</f>
        <v>208</v>
      </c>
      <c r="AT89">
        <f>_xlfn.RANK.AVG(Table2[[#This Row],[6M Return vs Nifty Z-Score]],Table2[6M Return vs Nifty Z-Score])</f>
        <v>17</v>
      </c>
      <c r="AU89">
        <f>_xlfn.RANK.AVG(Table2[[#This Row],[Sharpe Ratio Z-Score]],Table2[Sharpe Ratio Z-Score])</f>
        <v>234</v>
      </c>
      <c r="AV89">
        <f>(Table2[[#This Row],[Rank 1Y]]+Table2[[#This Row],[Rank 6M]]+Table2[[#This Row],[Rank Sharpe]])/3</f>
        <v>153</v>
      </c>
    </row>
    <row r="90" spans="1:48" x14ac:dyDescent="0.3">
      <c r="A90" t="s">
        <v>767</v>
      </c>
      <c r="B90" t="s">
        <v>768</v>
      </c>
      <c r="C90" t="s">
        <v>3141</v>
      </c>
      <c r="D90" t="s">
        <v>161</v>
      </c>
      <c r="E90">
        <v>21340.666554255</v>
      </c>
      <c r="F90">
        <v>731.2</v>
      </c>
      <c r="G90">
        <v>54.642458140461699</v>
      </c>
      <c r="H90">
        <f>(Table2[[#This Row],[1Y Return vs Nifty]]-AVERAGE(Table2[1Y Return vs Nifty]))/_xlfn.STDEV.P(Table2[1Y Return vs Nifty])</f>
        <v>0.50330940781733047</v>
      </c>
      <c r="I90">
        <v>-11.7131836911145</v>
      </c>
      <c r="J90">
        <f>(Table2[[#This Row],[1M Return vs Nifty]]-AVERAGE(Table2[1M Return vs Nifty]))/_xlfn.STDEV.P(Table2[1M Return vs Nifty])</f>
        <v>-0.84757012490439632</v>
      </c>
      <c r="K90">
        <v>22.712506531996201</v>
      </c>
      <c r="L90">
        <f>(Table2[[#This Row],[6M Return vs Nifty]]-AVERAGE(Table2[6M Return vs Nifty]))/_xlfn.STDEV.P(Table2[6M Return vs Nifty])</f>
        <v>0.49094111610037555</v>
      </c>
      <c r="M90">
        <v>-1.7812084144536999</v>
      </c>
      <c r="N90">
        <f>(Table2[[#This Row],[1W Return vs Nifty]]-AVERAGE(Table2[1W Return vs Nifty]))/_xlfn.STDEV.P(Table2[1W Return vs Nifty])</f>
        <v>0.17679967481347089</v>
      </c>
      <c r="O90">
        <v>713.86</v>
      </c>
      <c r="P90">
        <v>704.31202147432998</v>
      </c>
      <c r="Q90">
        <v>589.99987266559197</v>
      </c>
      <c r="R90">
        <v>29.315096838431899</v>
      </c>
      <c r="S90" s="1">
        <f>(Table2[[#This Row],[Close Price]]-Table2[[#This Row],[20D EMA]])/Table2[[#This Row],[20D EMA]]</f>
        <v>2.4290477124366168E-2</v>
      </c>
      <c r="T90" s="1">
        <f>(Table2[[#This Row],[Close Price]]-Table2[[#This Row],[50D EMA]])/Table2[[#This Row],[50D EMA]]</f>
        <v>3.8176231138843407E-2</v>
      </c>
      <c r="U90" s="1">
        <f>(Table2[[#This Row],[Close Price]]-Table2[[#This Row],[200D EMA]])/Table2[[#This Row],[200D EMA]]</f>
        <v>0.23932230137012145</v>
      </c>
      <c r="V90">
        <v>0.61486490068180499</v>
      </c>
      <c r="W90">
        <v>655.55</v>
      </c>
      <c r="X90">
        <v>737.8</v>
      </c>
      <c r="Y90">
        <v>641.75</v>
      </c>
      <c r="Z90">
        <v>737.8</v>
      </c>
      <c r="AA90">
        <v>641.75</v>
      </c>
      <c r="AB90">
        <v>737.8</v>
      </c>
      <c r="AC90" s="1">
        <f>(Table2[[#This Row],[Close Price]]/Table2[[#This Row],[Day Low]])-1</f>
        <v>0.11539928304477165</v>
      </c>
      <c r="AD90" s="1">
        <f>(Table2[[#This Row],[Day High]]/Table2[[#This Row],[Close Price]])-1</f>
        <v>9.0262582056892526E-3</v>
      </c>
      <c r="AE90" s="1">
        <f>(Table2[[#This Row],[Close Price]]/Table2[[#This Row],[Current Week Low]])-1</f>
        <v>0.13938449552006249</v>
      </c>
      <c r="AF90" s="1">
        <f>(Table2[[#This Row],[Current Week High]]/Table2[[#This Row],[Close Price]])-1</f>
        <v>9.0262582056892526E-3</v>
      </c>
      <c r="AG90" s="1">
        <f>(Table2[[#This Row],[Close Price]]/Table2[[#This Row],[Current Month Low]])-1</f>
        <v>0.13938449552006249</v>
      </c>
      <c r="AH90" s="1">
        <f>(Table2[[#This Row],[Current Month High]]/Table2[[#This Row],[Close Price]])-1</f>
        <v>9.0262582056892526E-3</v>
      </c>
      <c r="AI90">
        <v>15.4198577680525</v>
      </c>
      <c r="AJ90">
        <v>134.358974358974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0.22</v>
      </c>
      <c r="AM90" t="s">
        <v>3175</v>
      </c>
      <c r="AN90">
        <v>-1.32</v>
      </c>
      <c r="AO90" t="s">
        <v>3174</v>
      </c>
      <c r="AP90">
        <v>0.14631563069979001</v>
      </c>
      <c r="AQ90">
        <f>(Table2[[#This Row],[Sharpe Ratio]]-AVERAGE(Table2[Sharpe Ratio]))/_xlfn.STDEV.P(Table2[Sharpe Ratio])</f>
        <v>0.9895605913062151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1.3130406651329956</v>
      </c>
      <c r="AS90">
        <f>_xlfn.RANK.AVG(Table2[[#This Row],[1Y Return vs Nifty Z-Score]],Table2[1Y Return vs Nifty Z-Score])</f>
        <v>175</v>
      </c>
      <c r="AT90">
        <f>_xlfn.RANK.AVG(Table2[[#This Row],[6M Return vs Nifty Z-Score]],Table2[6M Return vs Nifty Z-Score])</f>
        <v>175</v>
      </c>
      <c r="AU90">
        <f>_xlfn.RANK.AVG(Table2[[#This Row],[Sharpe Ratio Z-Score]],Table2[Sharpe Ratio Z-Score])</f>
        <v>112</v>
      </c>
      <c r="AV90">
        <f>(Table2[[#This Row],[Rank 1Y]]+Table2[[#This Row],[Rank 6M]]+Table2[[#This Row],[Rank Sharpe]])/3</f>
        <v>154</v>
      </c>
    </row>
    <row r="91" spans="1:48" x14ac:dyDescent="0.3">
      <c r="A91" t="s">
        <v>520</v>
      </c>
      <c r="B91" t="s">
        <v>521</v>
      </c>
      <c r="C91" t="s">
        <v>3133</v>
      </c>
      <c r="D91" t="s">
        <v>51</v>
      </c>
      <c r="E91">
        <v>41530.150115024997</v>
      </c>
      <c r="F91">
        <v>3394.9</v>
      </c>
      <c r="G91">
        <v>62.904521861064801</v>
      </c>
      <c r="H91">
        <f>(Table2[[#This Row],[1Y Return vs Nifty]]-AVERAGE(Table2[1Y Return vs Nifty]))/_xlfn.STDEV.P(Table2[1Y Return vs Nifty])</f>
        <v>0.64561205587834669</v>
      </c>
      <c r="I91">
        <v>9.9402742493816199E-2</v>
      </c>
      <c r="J91">
        <f>(Table2[[#This Row],[1M Return vs Nifty]]-AVERAGE(Table2[1M Return vs Nifty]))/_xlfn.STDEV.P(Table2[1M Return vs Nifty])</f>
        <v>0.4848428679766329</v>
      </c>
      <c r="K91">
        <v>48.6205615548784</v>
      </c>
      <c r="L91">
        <f>(Table2[[#This Row],[6M Return vs Nifty]]-AVERAGE(Table2[6M Return vs Nifty]))/_xlfn.STDEV.P(Table2[6M Return vs Nifty])</f>
        <v>1.3551196530051404</v>
      </c>
      <c r="M91">
        <v>7.3755659100488797</v>
      </c>
      <c r="N91">
        <f>(Table2[[#This Row],[1W Return vs Nifty]]-AVERAGE(Table2[1W Return vs Nifty]))/_xlfn.STDEV.P(Table2[1W Return vs Nifty])</f>
        <v>2.4361387315386547</v>
      </c>
      <c r="O91">
        <v>3250.52</v>
      </c>
      <c r="P91">
        <v>3073.74275573055</v>
      </c>
      <c r="Q91">
        <v>2516.8270297804202</v>
      </c>
      <c r="R91">
        <v>58.137254713640502</v>
      </c>
      <c r="S91" s="1">
        <f>(Table2[[#This Row],[Close Price]]-Table2[[#This Row],[20D EMA]])/Table2[[#This Row],[20D EMA]]</f>
        <v>4.4417508583242102E-2</v>
      </c>
      <c r="T91" s="1">
        <f>(Table2[[#This Row],[Close Price]]-Table2[[#This Row],[50D EMA]])/Table2[[#This Row],[50D EMA]]</f>
        <v>0.10448409961136101</v>
      </c>
      <c r="U91" s="1">
        <f>(Table2[[#This Row],[Close Price]]-Table2[[#This Row],[200D EMA]])/Table2[[#This Row],[200D EMA]]</f>
        <v>0.34888093612701987</v>
      </c>
      <c r="V91">
        <v>0.90649483281376897</v>
      </c>
      <c r="W91">
        <v>3205.2</v>
      </c>
      <c r="X91">
        <v>3426.75</v>
      </c>
      <c r="Y91">
        <v>3205.2</v>
      </c>
      <c r="Z91">
        <v>3426.75</v>
      </c>
      <c r="AA91">
        <v>3160.3</v>
      </c>
      <c r="AB91">
        <v>3426.75</v>
      </c>
      <c r="AC91" s="1">
        <f>(Table2[[#This Row],[Close Price]]/Table2[[#This Row],[Day Low]])-1</f>
        <v>5.9185074254336723E-2</v>
      </c>
      <c r="AD91" s="1">
        <f>(Table2[[#This Row],[Day High]]/Table2[[#This Row],[Close Price]])-1</f>
        <v>9.3817196382808277E-3</v>
      </c>
      <c r="AE91" s="1">
        <f>(Table2[[#This Row],[Close Price]]/Table2[[#This Row],[Current Week Low]])-1</f>
        <v>5.9185074254336723E-2</v>
      </c>
      <c r="AF91" s="1">
        <f>(Table2[[#This Row],[Current Week High]]/Table2[[#This Row],[Close Price]])-1</f>
        <v>9.3817196382808277E-3</v>
      </c>
      <c r="AG91" s="1">
        <f>(Table2[[#This Row],[Close Price]]/Table2[[#This Row],[Current Month Low]])-1</f>
        <v>7.4233458848843359E-2</v>
      </c>
      <c r="AH91" s="1">
        <f>(Table2[[#This Row],[Current Month High]]/Table2[[#This Row],[Close Price]])-1</f>
        <v>9.3817196382808277E-3</v>
      </c>
      <c r="AI91">
        <v>2.65398097145719</v>
      </c>
      <c r="AJ91">
        <v>105.745280446047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0.3</v>
      </c>
      <c r="AM91" t="s">
        <v>3175</v>
      </c>
      <c r="AN91">
        <v>6.14</v>
      </c>
      <c r="AO91" t="s">
        <v>3175</v>
      </c>
      <c r="AP91">
        <v>8.9723856564922003E-2</v>
      </c>
      <c r="AQ91">
        <f>(Table2[[#This Row],[Sharpe Ratio]]-AVERAGE(Table2[Sharpe Ratio]))/_xlfn.STDEV.P(Table2[Sharpe Ratio])</f>
        <v>0.3291258723057075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5.2508391807044816</v>
      </c>
      <c r="AS91">
        <f>_xlfn.RANK.AVG(Table2[[#This Row],[1Y Return vs Nifty Z-Score]],Table2[1Y Return vs Nifty Z-Score])</f>
        <v>139</v>
      </c>
      <c r="AT91">
        <f>_xlfn.RANK.AVG(Table2[[#This Row],[6M Return vs Nifty Z-Score]],Table2[6M Return vs Nifty Z-Score])</f>
        <v>67</v>
      </c>
      <c r="AU91">
        <f>_xlfn.RANK.AVG(Table2[[#This Row],[Sharpe Ratio Z-Score]],Table2[Sharpe Ratio Z-Score])</f>
        <v>257</v>
      </c>
      <c r="AV91">
        <f>(Table2[[#This Row],[Rank 1Y]]+Table2[[#This Row],[Rank 6M]]+Table2[[#This Row],[Rank Sharpe]])/3</f>
        <v>154.33333333333334</v>
      </c>
    </row>
    <row r="92" spans="1:48" x14ac:dyDescent="0.3">
      <c r="A92" t="s">
        <v>1154</v>
      </c>
      <c r="B92" t="s">
        <v>1155</v>
      </c>
      <c r="C92" t="s">
        <v>3142</v>
      </c>
      <c r="D92" t="s">
        <v>469</v>
      </c>
      <c r="E92">
        <v>11008.604958865</v>
      </c>
      <c r="F92">
        <v>1612.7</v>
      </c>
      <c r="G92">
        <v>26.5692777319619</v>
      </c>
      <c r="H92">
        <f>(Table2[[#This Row],[1Y Return vs Nifty]]-AVERAGE(Table2[1Y Return vs Nifty]))/_xlfn.STDEV.P(Table2[1Y Return vs Nifty])</f>
        <v>1.9787609061153563E-2</v>
      </c>
      <c r="I92">
        <v>-20.480416620330502</v>
      </c>
      <c r="J92">
        <f>(Table2[[#This Row],[1M Return vs Nifty]]-AVERAGE(Table2[1M Return vs Nifty]))/_xlfn.STDEV.P(Table2[1M Return vs Nifty])</f>
        <v>-1.8364792966727599</v>
      </c>
      <c r="K92">
        <v>29.313002816875098</v>
      </c>
      <c r="L92">
        <f>(Table2[[#This Row],[6M Return vs Nifty]]-AVERAGE(Table2[6M Return vs Nifty]))/_xlfn.STDEV.P(Table2[6M Return vs Nifty])</f>
        <v>0.71110458330291759</v>
      </c>
      <c r="M92">
        <v>-6.5295348100556403</v>
      </c>
      <c r="N92">
        <f>(Table2[[#This Row],[1W Return vs Nifty]]-AVERAGE(Table2[1W Return vs Nifty]))/_xlfn.STDEV.P(Table2[1W Return vs Nifty])</f>
        <v>-0.99480059614170058</v>
      </c>
      <c r="O92">
        <v>1784.36</v>
      </c>
      <c r="P92">
        <v>1832.5966968497301</v>
      </c>
      <c r="Q92">
        <v>1547.21212543099</v>
      </c>
      <c r="R92">
        <v>11.4226593854121</v>
      </c>
      <c r="S92" s="1">
        <f>(Table2[[#This Row],[Close Price]]-Table2[[#This Row],[20D EMA]])/Table2[[#This Row],[20D EMA]]</f>
        <v>-9.620256002152025E-2</v>
      </c>
      <c r="T92" s="1">
        <f>(Table2[[#This Row],[Close Price]]-Table2[[#This Row],[50D EMA]])/Table2[[#This Row],[50D EMA]]</f>
        <v>-0.11999186576497534</v>
      </c>
      <c r="U92" s="1">
        <f>(Table2[[#This Row],[Close Price]]-Table2[[#This Row],[200D EMA]])/Table2[[#This Row],[200D EMA]]</f>
        <v>4.2326371085521196E-2</v>
      </c>
      <c r="V92">
        <v>0.462505876011436</v>
      </c>
      <c r="W92">
        <v>1567.65</v>
      </c>
      <c r="X92">
        <v>1622</v>
      </c>
      <c r="Y92">
        <v>1567.65</v>
      </c>
      <c r="Z92">
        <v>1683</v>
      </c>
      <c r="AA92">
        <v>1567.65</v>
      </c>
      <c r="AB92">
        <v>1770.25</v>
      </c>
      <c r="AC92" s="1">
        <f>(Table2[[#This Row],[Close Price]]/Table2[[#This Row],[Day Low]])-1</f>
        <v>2.8737281918795654E-2</v>
      </c>
      <c r="AD92" s="1">
        <f>(Table2[[#This Row],[Day High]]/Table2[[#This Row],[Close Price]])-1</f>
        <v>5.7667266075525081E-3</v>
      </c>
      <c r="AE92" s="1">
        <f>(Table2[[#This Row],[Close Price]]/Table2[[#This Row],[Current Week Low]])-1</f>
        <v>2.8737281918795654E-2</v>
      </c>
      <c r="AF92" s="1">
        <f>(Table2[[#This Row],[Current Week High]]/Table2[[#This Row],[Close Price]])-1</f>
        <v>4.3591492528058495E-2</v>
      </c>
      <c r="AG92" s="1">
        <f>(Table2[[#This Row],[Close Price]]/Table2[[#This Row],[Current Month Low]])-1</f>
        <v>2.8737281918795654E-2</v>
      </c>
      <c r="AH92" s="1">
        <f>(Table2[[#This Row],[Current Month High]]/Table2[[#This Row],[Close Price]])-1</f>
        <v>9.7693309356978952E-2</v>
      </c>
      <c r="AI92">
        <v>47.578594902957697</v>
      </c>
      <c r="AJ92">
        <v>79.512739732752607</v>
      </c>
      <c r="AK92" t="str">
        <f>IF(AND(Table2[[#This Row],[20D EMA]]&gt;Table2[[#This Row],[50D EMA]],Table2[[#This Row],[50D EMA]]&gt;Table2[[#This Row],[200D EMA]]),"Uptrend","Downtrend/NoTrend")</f>
        <v>Downtrend/NoTrend</v>
      </c>
      <c r="AL92">
        <v>-0.28999999999999998</v>
      </c>
      <c r="AM92" t="s">
        <v>3174</v>
      </c>
      <c r="AN92">
        <v>-11.79</v>
      </c>
      <c r="AO92" t="s">
        <v>3174</v>
      </c>
      <c r="AP92">
        <v>0.18949624753146599</v>
      </c>
      <c r="AQ92">
        <f>(Table2[[#This Row],[Sharpe Ratio]]-AVERAGE(Table2[Sharpe Ratio]))/_xlfn.STDEV.P(Table2[Sharpe Ratio])</f>
        <v>1.49348503932817</v>
      </c>
      <c r="AR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2">
        <f>_xlfn.RANK.AVG(Table2[[#This Row],[1Y Return vs Nifty Z-Score]],Table2[1Y Return vs Nifty Z-Score])</f>
        <v>283</v>
      </c>
      <c r="AT92">
        <f>_xlfn.RANK.AVG(Table2[[#This Row],[6M Return vs Nifty Z-Score]],Table2[6M Return vs Nifty Z-Score])</f>
        <v>136</v>
      </c>
      <c r="AU92">
        <f>_xlfn.RANK.AVG(Table2[[#This Row],[Sharpe Ratio Z-Score]],Table2[Sharpe Ratio Z-Score])</f>
        <v>46</v>
      </c>
      <c r="AV92">
        <f>(Table2[[#This Row],[Rank 1Y]]+Table2[[#This Row],[Rank 6M]]+Table2[[#This Row],[Rank Sharpe]])/3</f>
        <v>155</v>
      </c>
    </row>
    <row r="93" spans="1:48" x14ac:dyDescent="0.3">
      <c r="A93" t="s">
        <v>1761</v>
      </c>
      <c r="B93" t="s">
        <v>1762</v>
      </c>
      <c r="C93" t="s">
        <v>3138</v>
      </c>
      <c r="D93" t="s">
        <v>839</v>
      </c>
      <c r="E93">
        <v>4615.7591835000003</v>
      </c>
      <c r="F93">
        <v>373.4</v>
      </c>
      <c r="G93">
        <v>103.22311202069599</v>
      </c>
      <c r="H93">
        <f>(Table2[[#This Row],[1Y Return vs Nifty]]-AVERAGE(Table2[1Y Return vs Nifty]))/_xlfn.STDEV.P(Table2[1Y Return vs Nifty])</f>
        <v>1.3400441420767253</v>
      </c>
      <c r="I93">
        <v>-9.2642247167783101</v>
      </c>
      <c r="J93">
        <f>(Table2[[#This Row],[1M Return vs Nifty]]-AVERAGE(Table2[1M Return vs Nifty]))/_xlfn.STDEV.P(Table2[1M Return vs Nifty])</f>
        <v>-0.57133724612059189</v>
      </c>
      <c r="K93">
        <v>30.818105194468199</v>
      </c>
      <c r="L93">
        <f>(Table2[[#This Row],[6M Return vs Nifty]]-AVERAGE(Table2[6M Return vs Nifty]))/_xlfn.STDEV.P(Table2[6M Return vs Nifty])</f>
        <v>0.76130816552518477</v>
      </c>
      <c r="M93">
        <v>-6.2208623539192702</v>
      </c>
      <c r="N93">
        <f>(Table2[[#This Row],[1W Return vs Nifty]]-AVERAGE(Table2[1W Return vs Nifty]))/_xlfn.STDEV.P(Table2[1W Return vs Nifty])</f>
        <v>-0.91863887027956659</v>
      </c>
      <c r="O93">
        <v>377.62</v>
      </c>
      <c r="P93">
        <v>369.03713046565002</v>
      </c>
      <c r="Q93">
        <v>301.42651978848801</v>
      </c>
      <c r="R93">
        <v>38.201171140875601</v>
      </c>
      <c r="S93" s="1">
        <f>(Table2[[#This Row],[Close Price]]-Table2[[#This Row],[20D EMA]])/Table2[[#This Row],[20D EMA]]</f>
        <v>-1.1175255547905374E-2</v>
      </c>
      <c r="T93" s="1">
        <f>(Table2[[#This Row],[Close Price]]-Table2[[#This Row],[50D EMA]])/Table2[[#This Row],[50D EMA]]</f>
        <v>1.1822305058693952E-2</v>
      </c>
      <c r="U93" s="1">
        <f>(Table2[[#This Row],[Close Price]]-Table2[[#This Row],[200D EMA]])/Table2[[#This Row],[200D EMA]]</f>
        <v>0.23877620410445638</v>
      </c>
      <c r="V93">
        <v>0.40499974761496099</v>
      </c>
      <c r="W93">
        <v>342.6</v>
      </c>
      <c r="X93">
        <v>375</v>
      </c>
      <c r="Y93">
        <v>342.6</v>
      </c>
      <c r="Z93">
        <v>378.7</v>
      </c>
      <c r="AA93">
        <v>342.6</v>
      </c>
      <c r="AB93">
        <v>388.9</v>
      </c>
      <c r="AC93" s="1">
        <f>(Table2[[#This Row],[Close Price]]/Table2[[#This Row],[Day Low]])-1</f>
        <v>8.9900758902510036E-2</v>
      </c>
      <c r="AD93" s="1">
        <f>(Table2[[#This Row],[Day High]]/Table2[[#This Row],[Close Price]])-1</f>
        <v>4.2849491162293418E-3</v>
      </c>
      <c r="AE93" s="1">
        <f>(Table2[[#This Row],[Close Price]]/Table2[[#This Row],[Current Week Low]])-1</f>
        <v>8.9900758902510036E-2</v>
      </c>
      <c r="AF93" s="1">
        <f>(Table2[[#This Row],[Current Week High]]/Table2[[#This Row],[Close Price]])-1</f>
        <v>1.4193893947509473E-2</v>
      </c>
      <c r="AG93" s="1">
        <f>(Table2[[#This Row],[Close Price]]/Table2[[#This Row],[Current Month Low]])-1</f>
        <v>8.9900758902510036E-2</v>
      </c>
      <c r="AH93" s="1">
        <f>(Table2[[#This Row],[Current Month High]]/Table2[[#This Row],[Close Price]])-1</f>
        <v>4.1510444563470861E-2</v>
      </c>
      <c r="AI93">
        <v>10.324049276914799</v>
      </c>
      <c r="AJ93">
        <v>150.85656701377201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0.23</v>
      </c>
      <c r="AM93" t="s">
        <v>3175</v>
      </c>
      <c r="AN93">
        <v>-4.17</v>
      </c>
      <c r="AO93" t="s">
        <v>3174</v>
      </c>
      <c r="AP93">
        <v>8.1347281666122997E-2</v>
      </c>
      <c r="AQ93">
        <f>(Table2[[#This Row],[Sharpe Ratio]]-AVERAGE(Table2[Sharpe Ratio]))/_xlfn.STDEV.P(Table2[Sharpe Ratio])</f>
        <v>0.23136995328661331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0.84274614448836493</v>
      </c>
      <c r="AS93">
        <f>_xlfn.RANK.AVG(Table2[[#This Row],[1Y Return vs Nifty Z-Score]],Table2[1Y Return vs Nifty Z-Score])</f>
        <v>63</v>
      </c>
      <c r="AT93">
        <f>_xlfn.RANK.AVG(Table2[[#This Row],[6M Return vs Nifty Z-Score]],Table2[6M Return vs Nifty Z-Score])</f>
        <v>123</v>
      </c>
      <c r="AU93">
        <f>_xlfn.RANK.AVG(Table2[[#This Row],[Sharpe Ratio Z-Score]],Table2[Sharpe Ratio Z-Score])</f>
        <v>283</v>
      </c>
      <c r="AV93">
        <f>(Table2[[#This Row],[Rank 1Y]]+Table2[[#This Row],[Rank 6M]]+Table2[[#This Row],[Rank Sharpe]])/3</f>
        <v>156.33333333333334</v>
      </c>
    </row>
    <row r="94" spans="1:48" x14ac:dyDescent="0.3">
      <c r="A94" t="s">
        <v>301</v>
      </c>
      <c r="B94" t="s">
        <v>302</v>
      </c>
      <c r="C94" t="s">
        <v>3134</v>
      </c>
      <c r="D94" t="s">
        <v>86</v>
      </c>
      <c r="E94">
        <v>90870.215350879997</v>
      </c>
      <c r="F94">
        <v>1816.65</v>
      </c>
      <c r="G94">
        <v>123.78649879055099</v>
      </c>
      <c r="H94">
        <f>(Table2[[#This Row],[1Y Return vs Nifty]]-AVERAGE(Table2[1Y Return vs Nifty]))/_xlfn.STDEV.P(Table2[1Y Return vs Nifty])</f>
        <v>1.6942201069940752</v>
      </c>
      <c r="I94">
        <v>4.4632993079294003</v>
      </c>
      <c r="J94">
        <f>(Table2[[#This Row],[1M Return vs Nifty]]-AVERAGE(Table2[1M Return vs Nifty]))/_xlfn.STDEV.P(Table2[1M Return vs Nifty])</f>
        <v>0.97707312728988871</v>
      </c>
      <c r="K94">
        <v>5.4743151038843303</v>
      </c>
      <c r="L94">
        <f>(Table2[[#This Row],[6M Return vs Nifty]]-AVERAGE(Table2[6M Return vs Nifty]))/_xlfn.STDEV.P(Table2[6M Return vs Nifty])</f>
        <v>-8.4048979994176334E-2</v>
      </c>
      <c r="M94">
        <v>-0.600593315472156</v>
      </c>
      <c r="N94">
        <f>(Table2[[#This Row],[1W Return vs Nifty]]-AVERAGE(Table2[1W Return vs Nifty]))/_xlfn.STDEV.P(Table2[1W Return vs Nifty])</f>
        <v>0.46810420079165938</v>
      </c>
      <c r="O94">
        <v>1829.21</v>
      </c>
      <c r="P94">
        <v>1754.4363098563399</v>
      </c>
      <c r="Q94">
        <v>1439.7276876441699</v>
      </c>
      <c r="R94">
        <v>59.0994426559133</v>
      </c>
      <c r="S94" s="1">
        <f>(Table2[[#This Row],[Close Price]]-Table2[[#This Row],[20D EMA]])/Table2[[#This Row],[20D EMA]]</f>
        <v>-6.8663521410881993E-3</v>
      </c>
      <c r="T94" s="1">
        <f>(Table2[[#This Row],[Close Price]]-Table2[[#This Row],[50D EMA]])/Table2[[#This Row],[50D EMA]]</f>
        <v>3.5460785777258842E-2</v>
      </c>
      <c r="U94" s="1">
        <f>(Table2[[#This Row],[Close Price]]-Table2[[#This Row],[200D EMA]])/Table2[[#This Row],[200D EMA]]</f>
        <v>0.26180111391244348</v>
      </c>
      <c r="V94">
        <v>0.57264520162045396</v>
      </c>
      <c r="W94">
        <v>1753.7</v>
      </c>
      <c r="X94">
        <v>1821.95</v>
      </c>
      <c r="Y94">
        <v>1753.7</v>
      </c>
      <c r="Z94">
        <v>1900</v>
      </c>
      <c r="AA94">
        <v>1753.7</v>
      </c>
      <c r="AB94">
        <v>1900</v>
      </c>
      <c r="AC94" s="1">
        <f>(Table2[[#This Row],[Close Price]]/Table2[[#This Row],[Day Low]])-1</f>
        <v>3.5895535154245373E-2</v>
      </c>
      <c r="AD94" s="1">
        <f>(Table2[[#This Row],[Day High]]/Table2[[#This Row],[Close Price]])-1</f>
        <v>2.9174579583297611E-3</v>
      </c>
      <c r="AE94" s="1">
        <f>(Table2[[#This Row],[Close Price]]/Table2[[#This Row],[Current Week Low]])-1</f>
        <v>3.5895535154245373E-2</v>
      </c>
      <c r="AF94" s="1">
        <f>(Table2[[#This Row],[Current Week High]]/Table2[[#This Row],[Close Price]])-1</f>
        <v>4.5881154872980501E-2</v>
      </c>
      <c r="AG94" s="1">
        <f>(Table2[[#This Row],[Close Price]]/Table2[[#This Row],[Current Month Low]])-1</f>
        <v>3.5895535154245373E-2</v>
      </c>
      <c r="AH94" s="1">
        <f>(Table2[[#This Row],[Current Month High]]/Table2[[#This Row],[Close Price]])-1</f>
        <v>4.5881154872980501E-2</v>
      </c>
      <c r="AI94">
        <v>8.4358572096991704</v>
      </c>
      <c r="AJ94">
        <v>162.54064600043299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0.2</v>
      </c>
      <c r="AM94" t="s">
        <v>3175</v>
      </c>
      <c r="AN94">
        <v>-1.39</v>
      </c>
      <c r="AO94" t="s">
        <v>3174</v>
      </c>
      <c r="AP94">
        <v>0.16376584414978201</v>
      </c>
      <c r="AQ94">
        <f>(Table2[[#This Row],[Sharpe Ratio]]-AVERAGE(Table2[Sharpe Ratio]))/_xlfn.STDEV.P(Table2[Sharpe Ratio])</f>
        <v>1.1932072695121134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4.2485557245935608</v>
      </c>
      <c r="AS94">
        <f>_xlfn.RANK.AVG(Table2[[#This Row],[1Y Return vs Nifty Z-Score]],Table2[1Y Return vs Nifty Z-Score])</f>
        <v>50</v>
      </c>
      <c r="AT94">
        <f>_xlfn.RANK.AVG(Table2[[#This Row],[6M Return vs Nifty Z-Score]],Table2[6M Return vs Nifty Z-Score])</f>
        <v>333</v>
      </c>
      <c r="AU94">
        <f>_xlfn.RANK.AVG(Table2[[#This Row],[Sharpe Ratio Z-Score]],Table2[Sharpe Ratio Z-Score])</f>
        <v>87</v>
      </c>
      <c r="AV94">
        <f>(Table2[[#This Row],[Rank 1Y]]+Table2[[#This Row],[Rank 6M]]+Table2[[#This Row],[Rank Sharpe]])/3</f>
        <v>156.66666666666666</v>
      </c>
    </row>
    <row r="95" spans="1:48" x14ac:dyDescent="0.3">
      <c r="A95" t="s">
        <v>694</v>
      </c>
      <c r="B95" t="s">
        <v>695</v>
      </c>
      <c r="C95" t="s">
        <v>3134</v>
      </c>
      <c r="D95" t="s">
        <v>57</v>
      </c>
      <c r="E95">
        <v>25755.833454899999</v>
      </c>
      <c r="F95">
        <v>190.14</v>
      </c>
      <c r="G95">
        <v>93.565521794000901</v>
      </c>
      <c r="H95">
        <f>(Table2[[#This Row],[1Y Return vs Nifty]]-AVERAGE(Table2[1Y Return vs Nifty]))/_xlfn.STDEV.P(Table2[1Y Return vs Nifty])</f>
        <v>1.1737054754165046</v>
      </c>
      <c r="I95">
        <v>-2.1406891841542799</v>
      </c>
      <c r="J95">
        <f>(Table2[[#This Row],[1M Return vs Nifty]]-AVERAGE(Table2[1M Return vs Nifty]))/_xlfn.STDEV.P(Table2[1M Return vs Nifty])</f>
        <v>0.23216936543007038</v>
      </c>
      <c r="K95">
        <v>24.640757696526698</v>
      </c>
      <c r="L95">
        <f>(Table2[[#This Row],[6M Return vs Nifty]]-AVERAGE(Table2[6M Return vs Nifty]))/_xlfn.STDEV.P(Table2[6M Return vs Nifty])</f>
        <v>0.55525907700778976</v>
      </c>
      <c r="M95">
        <v>-5.4157817713184304</v>
      </c>
      <c r="N95">
        <f>(Table2[[#This Row],[1W Return vs Nifty]]-AVERAGE(Table2[1W Return vs Nifty]))/_xlfn.STDEV.P(Table2[1W Return vs Nifty])</f>
        <v>-0.71999358978883521</v>
      </c>
      <c r="O95">
        <v>194.26</v>
      </c>
      <c r="P95">
        <v>187.901868812175</v>
      </c>
      <c r="Q95">
        <v>155.37808430027499</v>
      </c>
      <c r="R95">
        <v>43.9751108271916</v>
      </c>
      <c r="S95" s="1">
        <f>(Table2[[#This Row],[Close Price]]-Table2[[#This Row],[20D EMA]])/Table2[[#This Row],[20D EMA]]</f>
        <v>-2.1208689385359851E-2</v>
      </c>
      <c r="T95" s="1">
        <f>(Table2[[#This Row],[Close Price]]-Table2[[#This Row],[50D EMA]])/Table2[[#This Row],[50D EMA]]</f>
        <v>1.1911170452818679E-2</v>
      </c>
      <c r="U95" s="1">
        <f>(Table2[[#This Row],[Close Price]]-Table2[[#This Row],[200D EMA]])/Table2[[#This Row],[200D EMA]]</f>
        <v>0.22372470259413202</v>
      </c>
      <c r="V95">
        <v>0.72086252939143303</v>
      </c>
      <c r="W95">
        <v>179.11</v>
      </c>
      <c r="X95">
        <v>190.94</v>
      </c>
      <c r="Y95">
        <v>179.11</v>
      </c>
      <c r="Z95">
        <v>194.7</v>
      </c>
      <c r="AA95">
        <v>179.11</v>
      </c>
      <c r="AB95">
        <v>204.12</v>
      </c>
      <c r="AC95" s="1">
        <f>(Table2[[#This Row],[Close Price]]/Table2[[#This Row],[Day Low]])-1</f>
        <v>6.1582267880073482E-2</v>
      </c>
      <c r="AD95" s="1">
        <f>(Table2[[#This Row],[Day High]]/Table2[[#This Row],[Close Price]])-1</f>
        <v>4.2074261070790264E-3</v>
      </c>
      <c r="AE95" s="1">
        <f>(Table2[[#This Row],[Close Price]]/Table2[[#This Row],[Current Week Low]])-1</f>
        <v>6.1582267880073482E-2</v>
      </c>
      <c r="AF95" s="1">
        <f>(Table2[[#This Row],[Current Week High]]/Table2[[#This Row],[Close Price]])-1</f>
        <v>2.3982328810350229E-2</v>
      </c>
      <c r="AG95" s="1">
        <f>(Table2[[#This Row],[Close Price]]/Table2[[#This Row],[Current Month Low]])-1</f>
        <v>6.1582267880073482E-2</v>
      </c>
      <c r="AH95" s="1">
        <f>(Table2[[#This Row],[Current Month High]]/Table2[[#This Row],[Close Price]])-1</f>
        <v>7.3524771221205487E-2</v>
      </c>
      <c r="AI95">
        <v>11.754496686651899</v>
      </c>
      <c r="AJ95">
        <v>131.03280680437399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0.15</v>
      </c>
      <c r="AM95" t="s">
        <v>3175</v>
      </c>
      <c r="AN95">
        <v>0.49</v>
      </c>
      <c r="AO95" t="s">
        <v>3175</v>
      </c>
      <c r="AP95">
        <v>9.8640593481086003E-2</v>
      </c>
      <c r="AQ95">
        <f>(Table2[[#This Row],[Sharpe Ratio]]-AVERAGE(Table2[Sharpe Ratio]))/_xlfn.STDEV.P(Table2[Sharpe Ratio])</f>
        <v>0.43318556524966612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1.6743258933151957</v>
      </c>
      <c r="AS95">
        <f>_xlfn.RANK.AVG(Table2[[#This Row],[1Y Return vs Nifty Z-Score]],Table2[1Y Return vs Nifty Z-Score])</f>
        <v>82</v>
      </c>
      <c r="AT95">
        <f>_xlfn.RANK.AVG(Table2[[#This Row],[6M Return vs Nifty Z-Score]],Table2[6M Return vs Nifty Z-Score])</f>
        <v>158</v>
      </c>
      <c r="AU95">
        <f>_xlfn.RANK.AVG(Table2[[#This Row],[Sharpe Ratio Z-Score]],Table2[Sharpe Ratio Z-Score])</f>
        <v>230</v>
      </c>
      <c r="AV95">
        <f>(Table2[[#This Row],[Rank 1Y]]+Table2[[#This Row],[Rank 6M]]+Table2[[#This Row],[Rank Sharpe]])/3</f>
        <v>156.66666666666666</v>
      </c>
    </row>
    <row r="96" spans="1:48" x14ac:dyDescent="0.3">
      <c r="A96" t="s">
        <v>265</v>
      </c>
      <c r="B96" t="s">
        <v>266</v>
      </c>
      <c r="C96" t="s">
        <v>3131</v>
      </c>
      <c r="D96" t="s">
        <v>195</v>
      </c>
      <c r="E96">
        <v>101723.987044169</v>
      </c>
      <c r="F96">
        <v>3743.9</v>
      </c>
      <c r="G96">
        <v>59.8821754598181</v>
      </c>
      <c r="H96">
        <f>(Table2[[#This Row],[1Y Return vs Nifty]]-AVERAGE(Table2[1Y Return vs Nifty]))/_xlfn.STDEV.P(Table2[1Y Return vs Nifty])</f>
        <v>0.59355630917881697</v>
      </c>
      <c r="I96">
        <v>-0.341095297825595</v>
      </c>
      <c r="J96">
        <f>(Table2[[#This Row],[1M Return vs Nifty]]-AVERAGE(Table2[1M Return vs Nifty]))/_xlfn.STDEV.P(Table2[1M Return vs Nifty])</f>
        <v>0.43515643261728287</v>
      </c>
      <c r="K96">
        <v>28.471007886059699</v>
      </c>
      <c r="L96">
        <f>(Table2[[#This Row],[6M Return vs Nifty]]-AVERAGE(Table2[6M Return vs Nifty]))/_xlfn.STDEV.P(Table2[6M Return vs Nifty])</f>
        <v>0.68301934314302803</v>
      </c>
      <c r="M96">
        <v>0.225310552508839</v>
      </c>
      <c r="N96">
        <f>(Table2[[#This Row],[1W Return vs Nifty]]-AVERAGE(Table2[1W Return vs Nifty]))/_xlfn.STDEV.P(Table2[1W Return vs Nifty])</f>
        <v>0.67188741089400372</v>
      </c>
      <c r="O96">
        <v>3702.23</v>
      </c>
      <c r="P96">
        <v>3554.7551332610001</v>
      </c>
      <c r="Q96">
        <v>2987.3072118600098</v>
      </c>
      <c r="R96">
        <v>53.1299951655161</v>
      </c>
      <c r="S96" s="1">
        <f>(Table2[[#This Row],[Close Price]]-Table2[[#This Row],[20D EMA]])/Table2[[#This Row],[20D EMA]]</f>
        <v>1.1255378515111183E-2</v>
      </c>
      <c r="T96" s="1">
        <f>(Table2[[#This Row],[Close Price]]-Table2[[#This Row],[50D EMA]])/Table2[[#This Row],[50D EMA]]</f>
        <v>5.320897210871612E-2</v>
      </c>
      <c r="U96" s="1">
        <f>(Table2[[#This Row],[Close Price]]-Table2[[#This Row],[200D EMA]])/Table2[[#This Row],[200D EMA]]</f>
        <v>0.25326915997665572</v>
      </c>
      <c r="V96">
        <v>1.4959308661950801</v>
      </c>
      <c r="W96">
        <v>3672.05</v>
      </c>
      <c r="X96">
        <v>3750</v>
      </c>
      <c r="Y96">
        <v>3671.45</v>
      </c>
      <c r="Z96">
        <v>3764.55</v>
      </c>
      <c r="AA96">
        <v>3671.45</v>
      </c>
      <c r="AB96">
        <v>3873.25</v>
      </c>
      <c r="AC96" s="1">
        <f>(Table2[[#This Row],[Close Price]]/Table2[[#This Row],[Day Low]])-1</f>
        <v>1.9566727032583886E-2</v>
      </c>
      <c r="AD96" s="1">
        <f>(Table2[[#This Row],[Day High]]/Table2[[#This Row],[Close Price]])-1</f>
        <v>1.629317022356247E-3</v>
      </c>
      <c r="AE96" s="1">
        <f>(Table2[[#This Row],[Close Price]]/Table2[[#This Row],[Current Week Low]])-1</f>
        <v>1.973334785983738E-2</v>
      </c>
      <c r="AF96" s="1">
        <f>(Table2[[#This Row],[Current Week High]]/Table2[[#This Row],[Close Price]])-1</f>
        <v>5.5156387724031308E-3</v>
      </c>
      <c r="AG96" s="1">
        <f>(Table2[[#This Row],[Close Price]]/Table2[[#This Row],[Current Month Low]])-1</f>
        <v>1.973334785983738E-2</v>
      </c>
      <c r="AH96" s="1">
        <f>(Table2[[#This Row],[Current Month High]]/Table2[[#This Row],[Close Price]])-1</f>
        <v>3.4549533908491137E-2</v>
      </c>
      <c r="AI96">
        <v>3.9023478191190799</v>
      </c>
      <c r="AJ96">
        <v>89.852941176470594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0.16</v>
      </c>
      <c r="AM96" t="s">
        <v>3175</v>
      </c>
      <c r="AN96">
        <v>3.99</v>
      </c>
      <c r="AO96" t="s">
        <v>3175</v>
      </c>
      <c r="AP96">
        <v>0.118701204602495</v>
      </c>
      <c r="AQ96">
        <f>(Table2[[#This Row],[Sharpe Ratio]]-AVERAGE(Table2[Sharpe Ratio]))/_xlfn.STDEV.P(Table2[Sharpe Ratio])</f>
        <v>0.66729598626902142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3.0509154821021531</v>
      </c>
      <c r="AS96">
        <f>_xlfn.RANK.AVG(Table2[[#This Row],[1Y Return vs Nifty Z-Score]],Table2[1Y Return vs Nifty Z-Score])</f>
        <v>154</v>
      </c>
      <c r="AT96">
        <f>_xlfn.RANK.AVG(Table2[[#This Row],[6M Return vs Nifty Z-Score]],Table2[6M Return vs Nifty Z-Score])</f>
        <v>140</v>
      </c>
      <c r="AU96">
        <f>_xlfn.RANK.AVG(Table2[[#This Row],[Sharpe Ratio Z-Score]],Table2[Sharpe Ratio Z-Score])</f>
        <v>179</v>
      </c>
      <c r="AV96">
        <f>(Table2[[#This Row],[Rank 1Y]]+Table2[[#This Row],[Rank 6M]]+Table2[[#This Row],[Rank Sharpe]])/3</f>
        <v>157.66666666666666</v>
      </c>
    </row>
    <row r="97" spans="1:48" x14ac:dyDescent="0.3">
      <c r="A97" t="s">
        <v>1813</v>
      </c>
      <c r="B97" t="s">
        <v>1814</v>
      </c>
      <c r="C97" t="s">
        <v>3135</v>
      </c>
      <c r="D97" t="s">
        <v>190</v>
      </c>
      <c r="E97">
        <v>4332.8740275</v>
      </c>
      <c r="F97">
        <v>1632</v>
      </c>
      <c r="G97">
        <v>55.781272970796898</v>
      </c>
      <c r="H97">
        <f>(Table2[[#This Row],[1Y Return vs Nifty]]-AVERAGE(Table2[1Y Return vs Nifty]))/_xlfn.STDEV.P(Table2[1Y Return vs Nifty])</f>
        <v>0.52292392199781734</v>
      </c>
      <c r="I97">
        <v>-2.5182016445257198</v>
      </c>
      <c r="J97">
        <f>(Table2[[#This Row],[1M Return vs Nifty]]-AVERAGE(Table2[1M Return vs Nifty]))/_xlfn.STDEV.P(Table2[1M Return vs Nifty])</f>
        <v>0.18958745417799397</v>
      </c>
      <c r="K97">
        <v>30.202451470626698</v>
      </c>
      <c r="L97">
        <f>(Table2[[#This Row],[6M Return vs Nifty]]-AVERAGE(Table2[6M Return vs Nifty]))/_xlfn.STDEV.P(Table2[6M Return vs Nifty])</f>
        <v>0.74077267052799489</v>
      </c>
      <c r="M97">
        <v>-6.1477911249261803</v>
      </c>
      <c r="N97">
        <f>(Table2[[#This Row],[1W Return vs Nifty]]-AVERAGE(Table2[1W Return vs Nifty]))/_xlfn.STDEV.P(Table2[1W Return vs Nifty])</f>
        <v>-0.90060930268989403</v>
      </c>
      <c r="O97">
        <v>1656.09</v>
      </c>
      <c r="P97">
        <v>1566.2850466243201</v>
      </c>
      <c r="Q97">
        <v>1310.20580414146</v>
      </c>
      <c r="R97">
        <v>39.5866112136436</v>
      </c>
      <c r="S97" s="1">
        <f>(Table2[[#This Row],[Close Price]]-Table2[[#This Row],[20D EMA]])/Table2[[#This Row],[20D EMA]]</f>
        <v>-1.4546310888900916E-2</v>
      </c>
      <c r="T97" s="1">
        <f>(Table2[[#This Row],[Close Price]]-Table2[[#This Row],[50D EMA]])/Table2[[#This Row],[50D EMA]]</f>
        <v>4.1955934851903041E-2</v>
      </c>
      <c r="U97" s="1">
        <f>(Table2[[#This Row],[Close Price]]-Table2[[#This Row],[200D EMA]])/Table2[[#This Row],[200D EMA]]</f>
        <v>0.2456058390532031</v>
      </c>
      <c r="V97">
        <v>0.69435194612969098</v>
      </c>
      <c r="W97">
        <v>1561.1</v>
      </c>
      <c r="X97">
        <v>1648</v>
      </c>
      <c r="Y97">
        <v>1561.1</v>
      </c>
      <c r="Z97">
        <v>1654.4</v>
      </c>
      <c r="AA97">
        <v>1561.1</v>
      </c>
      <c r="AB97">
        <v>1767</v>
      </c>
      <c r="AC97" s="1">
        <f>(Table2[[#This Row],[Close Price]]/Table2[[#This Row],[Day Low]])-1</f>
        <v>4.5416693357248183E-2</v>
      </c>
      <c r="AD97" s="1">
        <f>(Table2[[#This Row],[Day High]]/Table2[[#This Row],[Close Price]])-1</f>
        <v>9.8039215686274161E-3</v>
      </c>
      <c r="AE97" s="1">
        <f>(Table2[[#This Row],[Close Price]]/Table2[[#This Row],[Current Week Low]])-1</f>
        <v>4.5416693357248183E-2</v>
      </c>
      <c r="AF97" s="1">
        <f>(Table2[[#This Row],[Current Week High]]/Table2[[#This Row],[Close Price]])-1</f>
        <v>1.3725490196078383E-2</v>
      </c>
      <c r="AG97" s="1">
        <f>(Table2[[#This Row],[Close Price]]/Table2[[#This Row],[Current Month Low]])-1</f>
        <v>4.5416693357248183E-2</v>
      </c>
      <c r="AH97" s="1">
        <f>(Table2[[#This Row],[Current Month High]]/Table2[[#This Row],[Close Price]])-1</f>
        <v>8.2720588235294157E-2</v>
      </c>
      <c r="AI97">
        <v>9.6813725490196099</v>
      </c>
      <c r="AJ97">
        <v>98.540145985401395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0.19</v>
      </c>
      <c r="AM97" t="s">
        <v>3175</v>
      </c>
      <c r="AN97">
        <v>-0.6</v>
      </c>
      <c r="AO97" t="s">
        <v>3174</v>
      </c>
      <c r="AP97">
        <v>0.120203121921338</v>
      </c>
      <c r="AQ97">
        <f>(Table2[[#This Row],[Sharpe Ratio]]-AVERAGE(Table2[Sharpe Ratio]))/_xlfn.STDEV.P(Table2[Sharpe Ratio])</f>
        <v>0.68482359266757964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1.2374983366814918</v>
      </c>
      <c r="AS97">
        <f>_xlfn.RANK.AVG(Table2[[#This Row],[1Y Return vs Nifty Z-Score]],Table2[1Y Return vs Nifty Z-Score])</f>
        <v>168</v>
      </c>
      <c r="AT97">
        <f>_xlfn.RANK.AVG(Table2[[#This Row],[6M Return vs Nifty Z-Score]],Table2[6M Return vs Nifty Z-Score])</f>
        <v>129</v>
      </c>
      <c r="AU97">
        <f>_xlfn.RANK.AVG(Table2[[#This Row],[Sharpe Ratio Z-Score]],Table2[Sharpe Ratio Z-Score])</f>
        <v>176</v>
      </c>
      <c r="AV97">
        <f>(Table2[[#This Row],[Rank 1Y]]+Table2[[#This Row],[Rank 6M]]+Table2[[#This Row],[Rank Sharpe]])/3</f>
        <v>157.66666666666666</v>
      </c>
    </row>
    <row r="98" spans="1:48" x14ac:dyDescent="0.3">
      <c r="A98" t="s">
        <v>331</v>
      </c>
      <c r="B98" t="s">
        <v>332</v>
      </c>
      <c r="C98" t="s">
        <v>3128</v>
      </c>
      <c r="D98" t="s">
        <v>287</v>
      </c>
      <c r="E98">
        <v>78659.119353429996</v>
      </c>
      <c r="F98">
        <v>5308.65</v>
      </c>
      <c r="G98">
        <v>62.464535090284201</v>
      </c>
      <c r="H98">
        <f>(Table2[[#This Row],[1Y Return vs Nifty]]-AVERAGE(Table2[1Y Return vs Nifty]))/_xlfn.STDEV.P(Table2[1Y Return vs Nifty])</f>
        <v>0.63803389082041306</v>
      </c>
      <c r="I98">
        <v>-0.33808827453894402</v>
      </c>
      <c r="J98">
        <f>(Table2[[#This Row],[1M Return vs Nifty]]-AVERAGE(Table2[1M Return vs Nifty]))/_xlfn.STDEV.P(Table2[1M Return vs Nifty])</f>
        <v>0.43549561294155376</v>
      </c>
      <c r="K98">
        <v>25.6328133877646</v>
      </c>
      <c r="L98">
        <f>(Table2[[#This Row],[6M Return vs Nifty]]-AVERAGE(Table2[6M Return vs Nifty]))/_xlfn.STDEV.P(Table2[6M Return vs Nifty])</f>
        <v>0.58834968280682909</v>
      </c>
      <c r="M98">
        <v>-1.4758472467252901</v>
      </c>
      <c r="N98">
        <f>(Table2[[#This Row],[1W Return vs Nifty]]-AVERAGE(Table2[1W Return vs Nifty]))/_xlfn.STDEV.P(Table2[1W Return vs Nifty])</f>
        <v>0.25214437461784051</v>
      </c>
      <c r="O98">
        <v>5282.55</v>
      </c>
      <c r="P98">
        <v>5068.9123874582301</v>
      </c>
      <c r="Q98">
        <v>4271.6643017979604</v>
      </c>
      <c r="R98">
        <v>33.761079834844899</v>
      </c>
      <c r="S98" s="1">
        <f>(Table2[[#This Row],[Close Price]]-Table2[[#This Row],[20D EMA]])/Table2[[#This Row],[20D EMA]]</f>
        <v>4.9407956384699536E-3</v>
      </c>
      <c r="T98" s="1">
        <f>(Table2[[#This Row],[Close Price]]-Table2[[#This Row],[50D EMA]])/Table2[[#This Row],[50D EMA]]</f>
        <v>4.7295670987516164E-2</v>
      </c>
      <c r="U98" s="1">
        <f>(Table2[[#This Row],[Close Price]]-Table2[[#This Row],[200D EMA]])/Table2[[#This Row],[200D EMA]]</f>
        <v>0.24275917416206322</v>
      </c>
      <c r="V98">
        <v>0.92644716042463704</v>
      </c>
      <c r="W98">
        <v>5163.25</v>
      </c>
      <c r="X98">
        <v>5325.9</v>
      </c>
      <c r="Y98">
        <v>5106.2</v>
      </c>
      <c r="Z98">
        <v>5325.9</v>
      </c>
      <c r="AA98">
        <v>5078.5</v>
      </c>
      <c r="AB98">
        <v>5499</v>
      </c>
      <c r="AC98" s="1">
        <f>(Table2[[#This Row],[Close Price]]/Table2[[#This Row],[Day Low]])-1</f>
        <v>2.8160557788214691E-2</v>
      </c>
      <c r="AD98" s="1">
        <f>(Table2[[#This Row],[Day High]]/Table2[[#This Row],[Close Price]])-1</f>
        <v>3.2494136927467832E-3</v>
      </c>
      <c r="AE98" s="1">
        <f>(Table2[[#This Row],[Close Price]]/Table2[[#This Row],[Current Week Low]])-1</f>
        <v>3.9647879048999135E-2</v>
      </c>
      <c r="AF98" s="1">
        <f>(Table2[[#This Row],[Current Week High]]/Table2[[#This Row],[Close Price]])-1</f>
        <v>3.2494136927467832E-3</v>
      </c>
      <c r="AG98" s="1">
        <f>(Table2[[#This Row],[Close Price]]/Table2[[#This Row],[Current Month Low]])-1</f>
        <v>4.5318499556955771E-2</v>
      </c>
      <c r="AH98" s="1">
        <f>(Table2[[#This Row],[Current Month High]]/Table2[[#This Row],[Close Price]])-1</f>
        <v>3.5856573705179251E-2</v>
      </c>
      <c r="AI98">
        <v>5.2235502434705596</v>
      </c>
      <c r="AJ98">
        <v>90.383373977908406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0.09</v>
      </c>
      <c r="AM98" t="s">
        <v>3175</v>
      </c>
      <c r="AN98">
        <v>0.48</v>
      </c>
      <c r="AO98" t="s">
        <v>3175</v>
      </c>
      <c r="AP98">
        <v>0.118357315243554</v>
      </c>
      <c r="AQ98">
        <f>(Table2[[#This Row],[Sharpe Ratio]]-AVERAGE(Table2[Sharpe Ratio]))/_xlfn.STDEV.P(Table2[Sharpe Ratio])</f>
        <v>0.66328274449296032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2.5773063056795968</v>
      </c>
      <c r="AS98">
        <f>_xlfn.RANK.AVG(Table2[[#This Row],[1Y Return vs Nifty Z-Score]],Table2[1Y Return vs Nifty Z-Score])</f>
        <v>143</v>
      </c>
      <c r="AT98">
        <f>_xlfn.RANK.AVG(Table2[[#This Row],[6M Return vs Nifty Z-Score]],Table2[6M Return vs Nifty Z-Score])</f>
        <v>151</v>
      </c>
      <c r="AU98">
        <f>_xlfn.RANK.AVG(Table2[[#This Row],[Sharpe Ratio Z-Score]],Table2[Sharpe Ratio Z-Score])</f>
        <v>180</v>
      </c>
      <c r="AV98">
        <f>(Table2[[#This Row],[Rank 1Y]]+Table2[[#This Row],[Rank 6M]]+Table2[[#This Row],[Rank Sharpe]])/3</f>
        <v>158</v>
      </c>
    </row>
    <row r="99" spans="1:48" x14ac:dyDescent="0.3">
      <c r="A99" t="s">
        <v>1013</v>
      </c>
      <c r="B99" t="s">
        <v>1014</v>
      </c>
      <c r="C99" t="s">
        <v>3135</v>
      </c>
      <c r="D99" t="s">
        <v>190</v>
      </c>
      <c r="E99">
        <v>14035.6827457049</v>
      </c>
      <c r="F99">
        <v>561.95000000000005</v>
      </c>
      <c r="G99">
        <v>44.789909477471802</v>
      </c>
      <c r="H99">
        <f>(Table2[[#This Row],[1Y Return vs Nifty]]-AVERAGE(Table2[1Y Return vs Nifty]))/_xlfn.STDEV.P(Table2[1Y Return vs Nifty])</f>
        <v>0.33361285108451172</v>
      </c>
      <c r="I99">
        <v>-0.52314299485360005</v>
      </c>
      <c r="J99">
        <f>(Table2[[#This Row],[1M Return vs Nifty]]-AVERAGE(Table2[1M Return vs Nifty]))/_xlfn.STDEV.P(Table2[1M Return vs Nifty])</f>
        <v>0.41462217297757675</v>
      </c>
      <c r="K99">
        <v>22.290954456340199</v>
      </c>
      <c r="L99">
        <f>(Table2[[#This Row],[6M Return vs Nifty]]-AVERAGE(Table2[6M Return vs Nifty]))/_xlfn.STDEV.P(Table2[6M Return vs Nifty])</f>
        <v>0.47687999666675457</v>
      </c>
      <c r="M99">
        <v>-3.8063918164090902</v>
      </c>
      <c r="N99">
        <f>(Table2[[#This Row],[1W Return vs Nifty]]-AVERAGE(Table2[1W Return vs Nifty]))/_xlfn.STDEV.P(Table2[1W Return vs Nifty])</f>
        <v>-0.32289331694516865</v>
      </c>
      <c r="O99">
        <v>577.23</v>
      </c>
      <c r="P99">
        <v>552.60749946435806</v>
      </c>
      <c r="Q99">
        <v>466.33005675353002</v>
      </c>
      <c r="R99">
        <v>55.816025415835803</v>
      </c>
      <c r="S99" s="1">
        <f>(Table2[[#This Row],[Close Price]]-Table2[[#This Row],[20D EMA]])/Table2[[#This Row],[20D EMA]]</f>
        <v>-2.6471250627999189E-2</v>
      </c>
      <c r="T99" s="1">
        <f>(Table2[[#This Row],[Close Price]]-Table2[[#This Row],[50D EMA]])/Table2[[#This Row],[50D EMA]]</f>
        <v>1.690621380400676E-2</v>
      </c>
      <c r="U99" s="1">
        <f>(Table2[[#This Row],[Close Price]]-Table2[[#This Row],[200D EMA]])/Table2[[#This Row],[200D EMA]]</f>
        <v>0.20504778077602695</v>
      </c>
      <c r="V99">
        <v>0.73504043575935196</v>
      </c>
      <c r="W99">
        <v>552.45000000000005</v>
      </c>
      <c r="X99">
        <v>577.4</v>
      </c>
      <c r="Y99">
        <v>552.45000000000005</v>
      </c>
      <c r="Z99">
        <v>602.1</v>
      </c>
      <c r="AA99">
        <v>552.45000000000005</v>
      </c>
      <c r="AB99">
        <v>614.9</v>
      </c>
      <c r="AC99" s="1">
        <f>(Table2[[#This Row],[Close Price]]/Table2[[#This Row],[Day Low]])-1</f>
        <v>1.7196126346275653E-2</v>
      </c>
      <c r="AD99" s="1">
        <f>(Table2[[#This Row],[Day High]]/Table2[[#This Row],[Close Price]])-1</f>
        <v>2.7493549248153615E-2</v>
      </c>
      <c r="AE99" s="1">
        <f>(Table2[[#This Row],[Close Price]]/Table2[[#This Row],[Current Week Low]])-1</f>
        <v>1.7196126346275653E-2</v>
      </c>
      <c r="AF99" s="1">
        <f>(Table2[[#This Row],[Current Week High]]/Table2[[#This Row],[Close Price]])-1</f>
        <v>7.1447637690185806E-2</v>
      </c>
      <c r="AG99" s="1">
        <f>(Table2[[#This Row],[Close Price]]/Table2[[#This Row],[Current Month Low]])-1</f>
        <v>1.7196126346275653E-2</v>
      </c>
      <c r="AH99" s="1">
        <f>(Table2[[#This Row],[Current Month High]]/Table2[[#This Row],[Close Price]])-1</f>
        <v>9.4225464899012179E-2</v>
      </c>
      <c r="AI99">
        <v>16.024557344959501</v>
      </c>
      <c r="AJ99">
        <v>79.5367412140575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0.13</v>
      </c>
      <c r="AM99" t="s">
        <v>3175</v>
      </c>
      <c r="AN99">
        <v>8.0399999999999991</v>
      </c>
      <c r="AO99" t="s">
        <v>3175</v>
      </c>
      <c r="AP99">
        <v>0.16531264690030001</v>
      </c>
      <c r="AQ99">
        <f>(Table2[[#This Row],[Sharpe Ratio]]-AVERAGE(Table2[Sharpe Ratio]))/_xlfn.STDEV.P(Table2[Sharpe Ratio])</f>
        <v>1.2112586958104481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2.1134803995941223</v>
      </c>
      <c r="AS99">
        <f>_xlfn.RANK.AVG(Table2[[#This Row],[1Y Return vs Nifty Z-Score]],Table2[1Y Return vs Nifty Z-Score])</f>
        <v>207</v>
      </c>
      <c r="AT99">
        <f>_xlfn.RANK.AVG(Table2[[#This Row],[6M Return vs Nifty Z-Score]],Table2[6M Return vs Nifty Z-Score])</f>
        <v>182</v>
      </c>
      <c r="AU99">
        <f>_xlfn.RANK.AVG(Table2[[#This Row],[Sharpe Ratio Z-Score]],Table2[Sharpe Ratio Z-Score])</f>
        <v>85</v>
      </c>
      <c r="AV99">
        <f>(Table2[[#This Row],[Rank 1Y]]+Table2[[#This Row],[Rank 6M]]+Table2[[#This Row],[Rank Sharpe]])/3</f>
        <v>158</v>
      </c>
    </row>
    <row r="100" spans="1:48" x14ac:dyDescent="0.3">
      <c r="A100" t="s">
        <v>1399</v>
      </c>
      <c r="B100" t="s">
        <v>1400</v>
      </c>
      <c r="C100" t="s">
        <v>3138</v>
      </c>
      <c r="D100" t="s">
        <v>83</v>
      </c>
      <c r="E100">
        <v>7951.9822996899902</v>
      </c>
      <c r="F100">
        <v>3149.45</v>
      </c>
      <c r="G100">
        <v>56.108713664534903</v>
      </c>
      <c r="H100">
        <f>(Table2[[#This Row],[1Y Return vs Nifty]]-AVERAGE(Table2[1Y Return vs Nifty]))/_xlfn.STDEV.P(Table2[1Y Return vs Nifty])</f>
        <v>0.52856363616337854</v>
      </c>
      <c r="I100">
        <v>-8.8491414906195303</v>
      </c>
      <c r="J100">
        <f>(Table2[[#This Row],[1M Return vs Nifty]]-AVERAGE(Table2[1M Return vs Nifty]))/_xlfn.STDEV.P(Table2[1M Return vs Nifty])</f>
        <v>-0.52451750120110496</v>
      </c>
      <c r="K100">
        <v>13.515819585141999</v>
      </c>
      <c r="L100">
        <f>(Table2[[#This Row],[6M Return vs Nifty]]-AVERAGE(Table2[6M Return vs Nifty]))/_xlfn.STDEV.P(Table2[6M Return vs Nifty])</f>
        <v>0.18418017001298126</v>
      </c>
      <c r="M100">
        <v>-7.2497273806475304</v>
      </c>
      <c r="N100">
        <f>(Table2[[#This Row],[1W Return vs Nifty]]-AVERAGE(Table2[1W Return vs Nifty]))/_xlfn.STDEV.P(Table2[1W Return vs Nifty])</f>
        <v>-1.1725006404408658</v>
      </c>
      <c r="O100">
        <v>3290.64</v>
      </c>
      <c r="P100">
        <v>3208.4230897481202</v>
      </c>
      <c r="Q100">
        <v>2703.5525086783</v>
      </c>
      <c r="R100">
        <v>36.728201181430499</v>
      </c>
      <c r="S100" s="1">
        <f>(Table2[[#This Row],[Close Price]]-Table2[[#This Row],[20D EMA]])/Table2[[#This Row],[20D EMA]]</f>
        <v>-4.2906547054676315E-2</v>
      </c>
      <c r="T100" s="1">
        <f>(Table2[[#This Row],[Close Price]]-Table2[[#This Row],[50D EMA]])/Table2[[#This Row],[50D EMA]]</f>
        <v>-1.8380708559465619E-2</v>
      </c>
      <c r="U100" s="1">
        <f>(Table2[[#This Row],[Close Price]]-Table2[[#This Row],[200D EMA]])/Table2[[#This Row],[200D EMA]]</f>
        <v>0.16493021307719599</v>
      </c>
      <c r="V100">
        <v>0.691104870557261</v>
      </c>
      <c r="W100">
        <v>3051.3</v>
      </c>
      <c r="X100">
        <v>3201</v>
      </c>
      <c r="Y100">
        <v>3051.3</v>
      </c>
      <c r="Z100">
        <v>3283.7</v>
      </c>
      <c r="AA100">
        <v>3051.3</v>
      </c>
      <c r="AB100">
        <v>3508.45</v>
      </c>
      <c r="AC100" s="1">
        <f>(Table2[[#This Row],[Close Price]]/Table2[[#This Row],[Day Low]])-1</f>
        <v>3.2166617507291884E-2</v>
      </c>
      <c r="AD100" s="1">
        <f>(Table2[[#This Row],[Day High]]/Table2[[#This Row],[Close Price]])-1</f>
        <v>1.6367937258886522E-2</v>
      </c>
      <c r="AE100" s="1">
        <f>(Table2[[#This Row],[Close Price]]/Table2[[#This Row],[Current Week Low]])-1</f>
        <v>3.2166617507291884E-2</v>
      </c>
      <c r="AF100" s="1">
        <f>(Table2[[#This Row],[Current Week High]]/Table2[[#This Row],[Close Price]])-1</f>
        <v>4.2626490339583212E-2</v>
      </c>
      <c r="AG100" s="1">
        <f>(Table2[[#This Row],[Close Price]]/Table2[[#This Row],[Current Month Low]])-1</f>
        <v>3.2166617507291884E-2</v>
      </c>
      <c r="AH100" s="1">
        <f>(Table2[[#This Row],[Current Month High]]/Table2[[#This Row],[Close Price]])-1</f>
        <v>0.11398815666227446</v>
      </c>
      <c r="AI100">
        <v>11.9227166648144</v>
      </c>
      <c r="AJ100">
        <v>103.05277070371601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0.02</v>
      </c>
      <c r="AM100" t="s">
        <v>3175</v>
      </c>
      <c r="AN100">
        <v>-6.14</v>
      </c>
      <c r="AO100" t="s">
        <v>3174</v>
      </c>
      <c r="AP100">
        <v>0.18576973254941301</v>
      </c>
      <c r="AQ100">
        <f>(Table2[[#This Row],[Sharpe Ratio]]-AVERAGE(Table2[Sharpe Ratio]))/_xlfn.STDEV.P(Table2[Sharpe Ratio])</f>
        <v>1.4499960356231782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0.46572170015756731</v>
      </c>
      <c r="AS100">
        <f>_xlfn.RANK.AVG(Table2[[#This Row],[1Y Return vs Nifty Z-Score]],Table2[1Y Return vs Nifty Z-Score])</f>
        <v>166</v>
      </c>
      <c r="AT100">
        <f>_xlfn.RANK.AVG(Table2[[#This Row],[6M Return vs Nifty Z-Score]],Table2[6M Return vs Nifty Z-Score])</f>
        <v>258</v>
      </c>
      <c r="AU100">
        <f>_xlfn.RANK.AVG(Table2[[#This Row],[Sharpe Ratio Z-Score]],Table2[Sharpe Ratio Z-Score])</f>
        <v>51</v>
      </c>
      <c r="AV100">
        <f>(Table2[[#This Row],[Rank 1Y]]+Table2[[#This Row],[Rank 6M]]+Table2[[#This Row],[Rank Sharpe]])/3</f>
        <v>158.33333333333334</v>
      </c>
    </row>
    <row r="101" spans="1:48" x14ac:dyDescent="0.3">
      <c r="A101" t="s">
        <v>1515</v>
      </c>
      <c r="B101" t="s">
        <v>1516</v>
      </c>
      <c r="C101" t="s">
        <v>3137</v>
      </c>
      <c r="D101" t="s">
        <v>415</v>
      </c>
      <c r="E101">
        <v>6742.954805415</v>
      </c>
      <c r="F101">
        <v>216.38</v>
      </c>
      <c r="G101">
        <v>117.364672084623</v>
      </c>
      <c r="H101">
        <f>(Table2[[#This Row],[1Y Return vs Nifty]]-AVERAGE(Table2[1Y Return vs Nifty]))/_xlfn.STDEV.P(Table2[1Y Return vs Nifty])</f>
        <v>1.5836130024563</v>
      </c>
      <c r="I101">
        <v>0.61277248869948397</v>
      </c>
      <c r="J101">
        <f>(Table2[[#This Row],[1M Return vs Nifty]]-AVERAGE(Table2[1M Return vs Nifty]))/_xlfn.STDEV.P(Table2[1M Return vs Nifty])</f>
        <v>0.54274894331762191</v>
      </c>
      <c r="K101">
        <v>12.275722634839401</v>
      </c>
      <c r="L101">
        <f>(Table2[[#This Row],[6M Return vs Nifty]]-AVERAGE(Table2[6M Return vs Nifty]))/_xlfn.STDEV.P(Table2[6M Return vs Nifty])</f>
        <v>0.14281600094718078</v>
      </c>
      <c r="M101">
        <v>-1.7689368303461399</v>
      </c>
      <c r="N101">
        <f>(Table2[[#This Row],[1W Return vs Nifty]]-AVERAGE(Table2[1W Return vs Nifty]))/_xlfn.STDEV.P(Table2[1W Return vs Nifty])</f>
        <v>0.17982756086586682</v>
      </c>
      <c r="O101">
        <v>219.18</v>
      </c>
      <c r="P101">
        <v>214.588608840897</v>
      </c>
      <c r="Q101">
        <v>184.308566157294</v>
      </c>
      <c r="R101">
        <v>37.1521019058207</v>
      </c>
      <c r="S101" s="1">
        <f>(Table2[[#This Row],[Close Price]]-Table2[[#This Row],[20D EMA]])/Table2[[#This Row],[20D EMA]]</f>
        <v>-1.277488821972813E-2</v>
      </c>
      <c r="T101" s="1">
        <f>(Table2[[#This Row],[Close Price]]-Table2[[#This Row],[50D EMA]])/Table2[[#This Row],[50D EMA]]</f>
        <v>8.3480254090802924E-3</v>
      </c>
      <c r="U101" s="1">
        <f>(Table2[[#This Row],[Close Price]]-Table2[[#This Row],[200D EMA]])/Table2[[#This Row],[200D EMA]]</f>
        <v>0.17400945876457721</v>
      </c>
      <c r="V101">
        <v>0.68299729129101905</v>
      </c>
      <c r="W101">
        <v>213.25</v>
      </c>
      <c r="X101">
        <v>217.9</v>
      </c>
      <c r="Y101">
        <v>212.28</v>
      </c>
      <c r="Z101">
        <v>219.74</v>
      </c>
      <c r="AA101">
        <v>212.28</v>
      </c>
      <c r="AB101">
        <v>225.95</v>
      </c>
      <c r="AC101" s="1">
        <f>(Table2[[#This Row],[Close Price]]/Table2[[#This Row],[Day Low]])-1</f>
        <v>1.467760844079713E-2</v>
      </c>
      <c r="AD101" s="1">
        <f>(Table2[[#This Row],[Day High]]/Table2[[#This Row],[Close Price]])-1</f>
        <v>7.0246788058045961E-3</v>
      </c>
      <c r="AE101" s="1">
        <f>(Table2[[#This Row],[Close Price]]/Table2[[#This Row],[Current Week Low]])-1</f>
        <v>1.93141134350856E-2</v>
      </c>
      <c r="AF101" s="1">
        <f>(Table2[[#This Row],[Current Week High]]/Table2[[#This Row],[Close Price]])-1</f>
        <v>1.5528237360199704E-2</v>
      </c>
      <c r="AG101" s="1">
        <f>(Table2[[#This Row],[Close Price]]/Table2[[#This Row],[Current Month Low]])-1</f>
        <v>1.93141134350856E-2</v>
      </c>
      <c r="AH101" s="1">
        <f>(Table2[[#This Row],[Current Month High]]/Table2[[#This Row],[Close Price]])-1</f>
        <v>4.4227747481282886E-2</v>
      </c>
      <c r="AI101">
        <v>6.1373509566503301</v>
      </c>
      <c r="AJ101">
        <v>203.47826086956499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0.06</v>
      </c>
      <c r="AM101" t="s">
        <v>3175</v>
      </c>
      <c r="AN101">
        <v>-0.72</v>
      </c>
      <c r="AO101" t="s">
        <v>3174</v>
      </c>
      <c r="AP101">
        <v>0.12941292071472199</v>
      </c>
      <c r="AQ101">
        <f>(Table2[[#This Row],[Sharpe Ratio]]-AVERAGE(Table2[Sharpe Ratio]))/_xlfn.STDEV.P(Table2[Sharpe Ratio])</f>
        <v>0.79230336284874037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3.2413088704357103</v>
      </c>
      <c r="AS101">
        <f>_xlfn.RANK.AVG(Table2[[#This Row],[1Y Return vs Nifty Z-Score]],Table2[1Y Return vs Nifty Z-Score])</f>
        <v>55</v>
      </c>
      <c r="AT101">
        <f>_xlfn.RANK.AVG(Table2[[#This Row],[6M Return vs Nifty Z-Score]],Table2[6M Return vs Nifty Z-Score])</f>
        <v>270</v>
      </c>
      <c r="AU101">
        <f>_xlfn.RANK.AVG(Table2[[#This Row],[Sharpe Ratio Z-Score]],Table2[Sharpe Ratio Z-Score])</f>
        <v>152</v>
      </c>
      <c r="AV101">
        <f>(Table2[[#This Row],[Rank 1Y]]+Table2[[#This Row],[Rank 6M]]+Table2[[#This Row],[Rank Sharpe]])/3</f>
        <v>159</v>
      </c>
    </row>
    <row r="102" spans="1:48" x14ac:dyDescent="0.3">
      <c r="A102" t="s">
        <v>272</v>
      </c>
      <c r="B102" t="s">
        <v>273</v>
      </c>
      <c r="C102" t="s">
        <v>3133</v>
      </c>
      <c r="D102" t="s">
        <v>51</v>
      </c>
      <c r="E102">
        <v>100271.7035604</v>
      </c>
      <c r="F102">
        <v>2216.9499999999998</v>
      </c>
      <c r="G102">
        <v>65.599788144382302</v>
      </c>
      <c r="H102">
        <f>(Table2[[#This Row],[1Y Return vs Nifty]]-AVERAGE(Table2[1Y Return vs Nifty]))/_xlfn.STDEV.P(Table2[1Y Return vs Nifty])</f>
        <v>0.69203429883311973</v>
      </c>
      <c r="I102">
        <v>-2.5202369770970598</v>
      </c>
      <c r="J102">
        <f>(Table2[[#This Row],[1M Return vs Nifty]]-AVERAGE(Table2[1M Return vs Nifty]))/_xlfn.STDEV.P(Table2[1M Return vs Nifty])</f>
        <v>0.18935787672024335</v>
      </c>
      <c r="K102">
        <v>27.173998142912499</v>
      </c>
      <c r="L102">
        <f>(Table2[[#This Row],[6M Return vs Nifty]]-AVERAGE(Table2[6M Return vs Nifty]))/_xlfn.STDEV.P(Table2[6M Return vs Nifty])</f>
        <v>0.63975681412669583</v>
      </c>
      <c r="M102">
        <v>2.0750629216406602</v>
      </c>
      <c r="N102">
        <f>(Table2[[#This Row],[1W Return vs Nifty]]-AVERAGE(Table2[1W Return vs Nifty]))/_xlfn.STDEV.P(Table2[1W Return vs Nifty])</f>
        <v>1.1282946155213265</v>
      </c>
      <c r="O102">
        <v>2196.61</v>
      </c>
      <c r="P102">
        <v>2115.1051134371</v>
      </c>
      <c r="Q102">
        <v>1751.3649335109601</v>
      </c>
      <c r="R102">
        <v>48.951743920139101</v>
      </c>
      <c r="S102" s="1">
        <f>(Table2[[#This Row],[Close Price]]-Table2[[#This Row],[20D EMA]])/Table2[[#This Row],[20D EMA]]</f>
        <v>9.259722936706875E-3</v>
      </c>
      <c r="T102" s="1">
        <f>(Table2[[#This Row],[Close Price]]-Table2[[#This Row],[50D EMA]])/Table2[[#This Row],[50D EMA]]</f>
        <v>4.8151217599488101E-2</v>
      </c>
      <c r="U102" s="1">
        <f>(Table2[[#This Row],[Close Price]]-Table2[[#This Row],[200D EMA]])/Table2[[#This Row],[200D EMA]]</f>
        <v>0.26584126333720848</v>
      </c>
      <c r="V102">
        <v>0.77462512092376601</v>
      </c>
      <c r="W102">
        <v>2157.1</v>
      </c>
      <c r="X102">
        <v>2228.5</v>
      </c>
      <c r="Y102">
        <v>2140</v>
      </c>
      <c r="Z102">
        <v>2228.5</v>
      </c>
      <c r="AA102">
        <v>2140</v>
      </c>
      <c r="AB102">
        <v>2240</v>
      </c>
      <c r="AC102" s="1">
        <f>(Table2[[#This Row],[Close Price]]/Table2[[#This Row],[Day Low]])-1</f>
        <v>2.7745584349357921E-2</v>
      </c>
      <c r="AD102" s="1">
        <f>(Table2[[#This Row],[Day High]]/Table2[[#This Row],[Close Price]])-1</f>
        <v>5.209860393784238E-3</v>
      </c>
      <c r="AE102" s="1">
        <f>(Table2[[#This Row],[Close Price]]/Table2[[#This Row],[Current Week Low]])-1</f>
        <v>3.5957943925233549E-2</v>
      </c>
      <c r="AF102" s="1">
        <f>(Table2[[#This Row],[Current Week High]]/Table2[[#This Row],[Close Price]])-1</f>
        <v>5.209860393784238E-3</v>
      </c>
      <c r="AG102" s="1">
        <f>(Table2[[#This Row],[Close Price]]/Table2[[#This Row],[Current Month Low]])-1</f>
        <v>3.5957943925233549E-2</v>
      </c>
      <c r="AH102" s="1">
        <f>(Table2[[#This Row],[Current Month High]]/Table2[[#This Row],[Close Price]])-1</f>
        <v>1.0397167279370345E-2</v>
      </c>
      <c r="AI102">
        <v>4.2874219084778602</v>
      </c>
      <c r="AJ102">
        <v>97.413178984861901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0.09</v>
      </c>
      <c r="AM102" t="s">
        <v>3175</v>
      </c>
      <c r="AN102">
        <v>2.0699999999999998</v>
      </c>
      <c r="AO102" t="s">
        <v>3175</v>
      </c>
      <c r="AP102">
        <v>0.11165941219120901</v>
      </c>
      <c r="AQ102">
        <f>(Table2[[#This Row],[Sharpe Ratio]]-AVERAGE(Table2[Sharpe Ratio]))/_xlfn.STDEV.P(Table2[Sharpe Ratio])</f>
        <v>0.58511718442894689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3.2345607896303328</v>
      </c>
      <c r="AS102">
        <f>_xlfn.RANK.AVG(Table2[[#This Row],[1Y Return vs Nifty Z-Score]],Table2[1Y Return vs Nifty Z-Score])</f>
        <v>137</v>
      </c>
      <c r="AT102">
        <f>_xlfn.RANK.AVG(Table2[[#This Row],[6M Return vs Nifty Z-Score]],Table2[6M Return vs Nifty Z-Score])</f>
        <v>146</v>
      </c>
      <c r="AU102">
        <f>_xlfn.RANK.AVG(Table2[[#This Row],[Sharpe Ratio Z-Score]],Table2[Sharpe Ratio Z-Score])</f>
        <v>198</v>
      </c>
      <c r="AV102">
        <f>(Table2[[#This Row],[Rank 1Y]]+Table2[[#This Row],[Rank 6M]]+Table2[[#This Row],[Rank Sharpe]])/3</f>
        <v>160.33333333333334</v>
      </c>
    </row>
    <row r="103" spans="1:48" x14ac:dyDescent="0.3">
      <c r="A103" t="s">
        <v>1232</v>
      </c>
      <c r="B103" t="s">
        <v>1233</v>
      </c>
      <c r="C103" t="s">
        <v>3140</v>
      </c>
      <c r="D103" t="s">
        <v>287</v>
      </c>
      <c r="E103">
        <v>9678.39179616</v>
      </c>
      <c r="F103">
        <v>594.9</v>
      </c>
      <c r="G103">
        <v>36.930223309002301</v>
      </c>
      <c r="H103">
        <f>(Table2[[#This Row],[1Y Return vs Nifty]]-AVERAGE(Table2[1Y Return vs Nifty]))/_xlfn.STDEV.P(Table2[1Y Return vs Nifty])</f>
        <v>0.19824060118129877</v>
      </c>
      <c r="I103">
        <v>10.117741716809901</v>
      </c>
      <c r="J103">
        <f>(Table2[[#This Row],[1M Return vs Nifty]]-AVERAGE(Table2[1M Return vs Nifty]))/_xlfn.STDEV.P(Table2[1M Return vs Nifty])</f>
        <v>1.6148718494778209</v>
      </c>
      <c r="K103">
        <v>39.683913531595799</v>
      </c>
      <c r="L103">
        <f>(Table2[[#This Row],[6M Return vs Nifty]]-AVERAGE(Table2[6M Return vs Nifty]))/_xlfn.STDEV.P(Table2[6M Return vs Nifty])</f>
        <v>1.0570324593978886</v>
      </c>
      <c r="M103">
        <v>-0.62602952969249404</v>
      </c>
      <c r="N103">
        <f>(Table2[[#This Row],[1W Return vs Nifty]]-AVERAGE(Table2[1W Return vs Nifty]))/_xlfn.STDEV.P(Table2[1W Return vs Nifty])</f>
        <v>0.46182807885104793</v>
      </c>
      <c r="O103">
        <v>576.80999999999995</v>
      </c>
      <c r="P103">
        <v>557.21834143095202</v>
      </c>
      <c r="Q103">
        <v>476.27393938123703</v>
      </c>
      <c r="R103">
        <v>64.018564878020996</v>
      </c>
      <c r="S103" s="1">
        <f>(Table2[[#This Row],[Close Price]]-Table2[[#This Row],[20D EMA]])/Table2[[#This Row],[20D EMA]]</f>
        <v>3.1362146980808296E-2</v>
      </c>
      <c r="T103" s="1">
        <f>(Table2[[#This Row],[Close Price]]-Table2[[#This Row],[50D EMA]])/Table2[[#This Row],[50D EMA]]</f>
        <v>6.7624584058522591E-2</v>
      </c>
      <c r="U103" s="1">
        <f>(Table2[[#This Row],[Close Price]]-Table2[[#This Row],[200D EMA]])/Table2[[#This Row],[200D EMA]]</f>
        <v>0.24907107193998249</v>
      </c>
      <c r="V103">
        <v>0.82598927902739105</v>
      </c>
      <c r="W103">
        <v>583</v>
      </c>
      <c r="X103">
        <v>604</v>
      </c>
      <c r="Y103">
        <v>568.20000000000005</v>
      </c>
      <c r="Z103">
        <v>611.45000000000005</v>
      </c>
      <c r="AA103">
        <v>568.20000000000005</v>
      </c>
      <c r="AB103">
        <v>611.45000000000005</v>
      </c>
      <c r="AC103" s="1">
        <f>(Table2[[#This Row],[Close Price]]/Table2[[#This Row],[Day Low]])-1</f>
        <v>2.0411663807890168E-2</v>
      </c>
      <c r="AD103" s="1">
        <f>(Table2[[#This Row],[Day High]]/Table2[[#This Row],[Close Price]])-1</f>
        <v>1.5296688519078838E-2</v>
      </c>
      <c r="AE103" s="1">
        <f>(Table2[[#This Row],[Close Price]]/Table2[[#This Row],[Current Week Low]])-1</f>
        <v>4.6990496304118112E-2</v>
      </c>
      <c r="AF103" s="1">
        <f>(Table2[[#This Row],[Current Week High]]/Table2[[#This Row],[Close Price]])-1</f>
        <v>2.7819801647335884E-2</v>
      </c>
      <c r="AG103" s="1">
        <f>(Table2[[#This Row],[Close Price]]/Table2[[#This Row],[Current Month Low]])-1</f>
        <v>4.6990496304118112E-2</v>
      </c>
      <c r="AH103" s="1">
        <f>(Table2[[#This Row],[Current Month High]]/Table2[[#This Row],[Close Price]])-1</f>
        <v>2.7819801647335884E-2</v>
      </c>
      <c r="AI103">
        <v>2.78198016473358</v>
      </c>
      <c r="AJ103">
        <v>69.366548042704594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7.0000000000000007E-2</v>
      </c>
      <c r="AM103" t="s">
        <v>3175</v>
      </c>
      <c r="AN103">
        <v>7.01</v>
      </c>
      <c r="AO103" t="s">
        <v>3175</v>
      </c>
      <c r="AP103">
        <v>0.130970116162482</v>
      </c>
      <c r="AQ103">
        <f>(Table2[[#This Row],[Sharpe Ratio]]-AVERAGE(Table2[Sharpe Ratio]))/_xlfn.STDEV.P(Table2[Sharpe Ratio])</f>
        <v>0.81047607352431195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4.1424490624323678</v>
      </c>
      <c r="AS103">
        <f>_xlfn.RANK.AVG(Table2[[#This Row],[1Y Return vs Nifty Z-Score]],Table2[1Y Return vs Nifty Z-Score])</f>
        <v>243</v>
      </c>
      <c r="AT103">
        <f>_xlfn.RANK.AVG(Table2[[#This Row],[6M Return vs Nifty Z-Score]],Table2[6M Return vs Nifty Z-Score])</f>
        <v>91</v>
      </c>
      <c r="AU103">
        <f>_xlfn.RANK.AVG(Table2[[#This Row],[Sharpe Ratio Z-Score]],Table2[Sharpe Ratio Z-Score])</f>
        <v>147</v>
      </c>
      <c r="AV103">
        <f>(Table2[[#This Row],[Rank 1Y]]+Table2[[#This Row],[Rank 6M]]+Table2[[#This Row],[Rank Sharpe]])/3</f>
        <v>160.33333333333334</v>
      </c>
    </row>
    <row r="104" spans="1:48" x14ac:dyDescent="0.3">
      <c r="A104" t="s">
        <v>786</v>
      </c>
      <c r="B104" t="s">
        <v>787</v>
      </c>
      <c r="C104" t="s">
        <v>3141</v>
      </c>
      <c r="D104" t="s">
        <v>788</v>
      </c>
      <c r="E104">
        <v>20853.466657125002</v>
      </c>
      <c r="F104">
        <v>491.8</v>
      </c>
      <c r="G104">
        <v>37.486403788176197</v>
      </c>
      <c r="H104">
        <f>(Table2[[#This Row],[1Y Return vs Nifty]]-AVERAGE(Table2[1Y Return vs Nifty]))/_xlfn.STDEV.P(Table2[1Y Return vs Nifty])</f>
        <v>0.20782004254882588</v>
      </c>
      <c r="I104">
        <v>-11.893571524060601</v>
      </c>
      <c r="J104">
        <f>(Table2[[#This Row],[1M Return vs Nifty]]-AVERAGE(Table2[1M Return vs Nifty]))/_xlfn.STDEV.P(Table2[1M Return vs Nifty])</f>
        <v>-0.86791715844577277</v>
      </c>
      <c r="K104">
        <v>16.2681216450707</v>
      </c>
      <c r="L104">
        <f>(Table2[[#This Row],[6M Return vs Nifty]]-AVERAGE(Table2[6M Return vs Nifty]))/_xlfn.STDEV.P(Table2[6M Return vs Nifty])</f>
        <v>0.27598483713941979</v>
      </c>
      <c r="M104">
        <v>-6.1091310743094196</v>
      </c>
      <c r="N104">
        <f>(Table2[[#This Row],[1W Return vs Nifty]]-AVERAGE(Table2[1W Return vs Nifty]))/_xlfn.STDEV.P(Table2[1W Return vs Nifty])</f>
        <v>-0.89107033632488375</v>
      </c>
      <c r="O104">
        <v>516.85</v>
      </c>
      <c r="P104">
        <v>543.16492985072898</v>
      </c>
      <c r="Q104">
        <v>487.60537752109798</v>
      </c>
      <c r="R104">
        <v>27.527716019827299</v>
      </c>
      <c r="S104" s="1">
        <f>(Table2[[#This Row],[Close Price]]-Table2[[#This Row],[20D EMA]])/Table2[[#This Row],[20D EMA]]</f>
        <v>-4.8466673115991121E-2</v>
      </c>
      <c r="T104" s="1">
        <f>(Table2[[#This Row],[Close Price]]-Table2[[#This Row],[50D EMA]])/Table2[[#This Row],[50D EMA]]</f>
        <v>-9.4565990968608613E-2</v>
      </c>
      <c r="U104" s="1">
        <f>(Table2[[#This Row],[Close Price]]-Table2[[#This Row],[200D EMA]])/Table2[[#This Row],[200D EMA]]</f>
        <v>8.6024942961596806E-3</v>
      </c>
      <c r="V104">
        <v>0.68750048140504005</v>
      </c>
      <c r="W104">
        <v>456.45</v>
      </c>
      <c r="X104">
        <v>494.65</v>
      </c>
      <c r="Y104">
        <v>456.45</v>
      </c>
      <c r="Z104">
        <v>495</v>
      </c>
      <c r="AA104">
        <v>456.45</v>
      </c>
      <c r="AB104">
        <v>522.04999999999995</v>
      </c>
      <c r="AC104" s="1">
        <f>(Table2[[#This Row],[Close Price]]/Table2[[#This Row],[Day Low]])-1</f>
        <v>7.7445503341001309E-2</v>
      </c>
      <c r="AD104" s="1">
        <f>(Table2[[#This Row],[Day High]]/Table2[[#This Row],[Close Price]])-1</f>
        <v>5.7950386335907655E-3</v>
      </c>
      <c r="AE104" s="1">
        <f>(Table2[[#This Row],[Close Price]]/Table2[[#This Row],[Current Week Low]])-1</f>
        <v>7.7445503341001309E-2</v>
      </c>
      <c r="AF104" s="1">
        <f>(Table2[[#This Row],[Current Week High]]/Table2[[#This Row],[Close Price]])-1</f>
        <v>6.5067100447335768E-3</v>
      </c>
      <c r="AG104" s="1">
        <f>(Table2[[#This Row],[Close Price]]/Table2[[#This Row],[Current Month Low]])-1</f>
        <v>7.7445503341001309E-2</v>
      </c>
      <c r="AH104" s="1">
        <f>(Table2[[#This Row],[Current Month High]]/Table2[[#This Row],[Close Price]])-1</f>
        <v>6.15087433916226E-2</v>
      </c>
      <c r="AI104">
        <v>52.114680764538399</v>
      </c>
      <c r="AJ104">
        <v>84.332833583208398</v>
      </c>
      <c r="AK104" t="str">
        <f>IF(AND(Table2[[#This Row],[20D EMA]]&gt;Table2[[#This Row],[50D EMA]],Table2[[#This Row],[50D EMA]]&gt;Table2[[#This Row],[200D EMA]]),"Uptrend","Downtrend/NoTrend")</f>
        <v>Downtrend/NoTrend</v>
      </c>
      <c r="AL104">
        <v>-0.24</v>
      </c>
      <c r="AM104" t="s">
        <v>3174</v>
      </c>
      <c r="AN104">
        <v>-4.9800000000000004</v>
      </c>
      <c r="AO104" t="s">
        <v>3174</v>
      </c>
      <c r="AP104">
        <v>0.23624858548527</v>
      </c>
      <c r="AQ104">
        <f>(Table2[[#This Row],[Sharpe Ratio]]-AVERAGE(Table2[Sharpe Ratio]))/_xlfn.STDEV.P(Table2[Sharpe Ratio])</f>
        <v>2.0390920228723224</v>
      </c>
      <c r="AR1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4">
        <f>_xlfn.RANK.AVG(Table2[[#This Row],[1Y Return vs Nifty Z-Score]],Table2[1Y Return vs Nifty Z-Score])</f>
        <v>238</v>
      </c>
      <c r="AT104">
        <f>_xlfn.RANK.AVG(Table2[[#This Row],[6M Return vs Nifty Z-Score]],Table2[6M Return vs Nifty Z-Score])</f>
        <v>232</v>
      </c>
      <c r="AU104">
        <f>_xlfn.RANK.AVG(Table2[[#This Row],[Sharpe Ratio Z-Score]],Table2[Sharpe Ratio Z-Score])</f>
        <v>16</v>
      </c>
      <c r="AV104">
        <f>(Table2[[#This Row],[Rank 1Y]]+Table2[[#This Row],[Rank 6M]]+Table2[[#This Row],[Rank Sharpe]])/3</f>
        <v>162</v>
      </c>
    </row>
    <row r="105" spans="1:48" x14ac:dyDescent="0.3">
      <c r="A105" t="s">
        <v>663</v>
      </c>
      <c r="B105" t="s">
        <v>664</v>
      </c>
      <c r="C105" t="s">
        <v>3129</v>
      </c>
      <c r="D105" t="s">
        <v>422</v>
      </c>
      <c r="E105">
        <v>28712.42</v>
      </c>
      <c r="F105">
        <v>1362.1</v>
      </c>
      <c r="G105">
        <v>80.913916704610898</v>
      </c>
      <c r="H105">
        <f>(Table2[[#This Row],[1Y Return vs Nifty]]-AVERAGE(Table2[1Y Return vs Nifty]))/_xlfn.STDEV.P(Table2[1Y Return vs Nifty])</f>
        <v>0.95579903371806085</v>
      </c>
      <c r="I105">
        <v>-2.3683154521662</v>
      </c>
      <c r="J105">
        <f>(Table2[[#This Row],[1M Return vs Nifty]]-AVERAGE(Table2[1M Return vs Nifty]))/_xlfn.STDEV.P(Table2[1M Return vs Nifty])</f>
        <v>0.20649402339344439</v>
      </c>
      <c r="K105">
        <v>34.762609344623499</v>
      </c>
      <c r="L105">
        <f>(Table2[[#This Row],[6M Return vs Nifty]]-AVERAGE(Table2[6M Return vs Nifty]))/_xlfn.STDEV.P(Table2[6M Return vs Nifty])</f>
        <v>0.89287944026137556</v>
      </c>
      <c r="M105">
        <v>-2.4928482575756901</v>
      </c>
      <c r="N105">
        <f>(Table2[[#This Row],[1W Return vs Nifty]]-AVERAGE(Table2[1W Return vs Nifty]))/_xlfn.STDEV.P(Table2[1W Return vs Nifty])</f>
        <v>1.2099272770602794E-3</v>
      </c>
      <c r="O105">
        <v>1425.79</v>
      </c>
      <c r="P105">
        <v>1374.8277212635101</v>
      </c>
      <c r="Q105">
        <v>1126.6479158483</v>
      </c>
      <c r="R105">
        <v>24.692187955044901</v>
      </c>
      <c r="S105" s="1">
        <f>(Table2[[#This Row],[Close Price]]-Table2[[#This Row],[20D EMA]])/Table2[[#This Row],[20D EMA]]</f>
        <v>-4.4669972436333583E-2</v>
      </c>
      <c r="T105" s="1">
        <f>(Table2[[#This Row],[Close Price]]-Table2[[#This Row],[50D EMA]])/Table2[[#This Row],[50D EMA]]</f>
        <v>-9.2576844841424713E-3</v>
      </c>
      <c r="U105" s="1">
        <f>(Table2[[#This Row],[Close Price]]-Table2[[#This Row],[200D EMA]])/Table2[[#This Row],[200D EMA]]</f>
        <v>0.20898461785589706</v>
      </c>
      <c r="V105">
        <v>0.74997674256986002</v>
      </c>
      <c r="W105">
        <v>1344.6</v>
      </c>
      <c r="X105">
        <v>1378.35</v>
      </c>
      <c r="Y105">
        <v>1344.6</v>
      </c>
      <c r="Z105">
        <v>1434</v>
      </c>
      <c r="AA105">
        <v>1344.6</v>
      </c>
      <c r="AB105">
        <v>1456.1</v>
      </c>
      <c r="AC105" s="1">
        <f>(Table2[[#This Row],[Close Price]]/Table2[[#This Row],[Day Low]])-1</f>
        <v>1.3015023055183761E-2</v>
      </c>
      <c r="AD105" s="1">
        <f>(Table2[[#This Row],[Day High]]/Table2[[#This Row],[Close Price]])-1</f>
        <v>1.1930107921591659E-2</v>
      </c>
      <c r="AE105" s="1">
        <f>(Table2[[#This Row],[Close Price]]/Table2[[#This Row],[Current Week Low]])-1</f>
        <v>1.3015023055183761E-2</v>
      </c>
      <c r="AF105" s="1">
        <f>(Table2[[#This Row],[Current Week High]]/Table2[[#This Row],[Close Price]])-1</f>
        <v>5.2786139049996406E-2</v>
      </c>
      <c r="AG105" s="1">
        <f>(Table2[[#This Row],[Close Price]]/Table2[[#This Row],[Current Month Low]])-1</f>
        <v>1.3015023055183761E-2</v>
      </c>
      <c r="AH105" s="1">
        <f>(Table2[[#This Row],[Current Month High]]/Table2[[#This Row],[Close Price]])-1</f>
        <v>6.9011085823361018E-2</v>
      </c>
      <c r="AI105">
        <v>22.1936715365979</v>
      </c>
      <c r="AJ105">
        <v>115.863708399366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0.2</v>
      </c>
      <c r="AM105" t="s">
        <v>3175</v>
      </c>
      <c r="AN105">
        <v>-9.86</v>
      </c>
      <c r="AO105" t="s">
        <v>3174</v>
      </c>
      <c r="AP105">
        <v>8.1846961931584999E-2</v>
      </c>
      <c r="AQ105">
        <f>(Table2[[#This Row],[Sharpe Ratio]]-AVERAGE(Table2[Sharpe Ratio]))/_xlfn.STDEV.P(Table2[Sharpe Ratio])</f>
        <v>0.23720129893278502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2.2935837235827261</v>
      </c>
      <c r="AS105">
        <f>_xlfn.RANK.AVG(Table2[[#This Row],[1Y Return vs Nifty Z-Score]],Table2[1Y Return vs Nifty Z-Score])</f>
        <v>105</v>
      </c>
      <c r="AT105">
        <f>_xlfn.RANK.AVG(Table2[[#This Row],[6M Return vs Nifty Z-Score]],Table2[6M Return vs Nifty Z-Score])</f>
        <v>104</v>
      </c>
      <c r="AU105">
        <f>_xlfn.RANK.AVG(Table2[[#This Row],[Sharpe Ratio Z-Score]],Table2[Sharpe Ratio Z-Score])</f>
        <v>281</v>
      </c>
      <c r="AV105">
        <f>(Table2[[#This Row],[Rank 1Y]]+Table2[[#This Row],[Rank 6M]]+Table2[[#This Row],[Rank Sharpe]])/3</f>
        <v>163.33333333333334</v>
      </c>
    </row>
    <row r="106" spans="1:48" x14ac:dyDescent="0.3">
      <c r="A106" t="s">
        <v>285</v>
      </c>
      <c r="B106" t="s">
        <v>286</v>
      </c>
      <c r="C106" t="s">
        <v>3128</v>
      </c>
      <c r="D106" t="s">
        <v>287</v>
      </c>
      <c r="E106">
        <v>94995.400294079998</v>
      </c>
      <c r="F106">
        <v>11199.1</v>
      </c>
      <c r="G106">
        <v>146.328503085329</v>
      </c>
      <c r="H106">
        <f>(Table2[[#This Row],[1Y Return vs Nifty]]-AVERAGE(Table2[1Y Return vs Nifty]))/_xlfn.STDEV.P(Table2[1Y Return vs Nifty])</f>
        <v>2.0824750287941161</v>
      </c>
      <c r="I106">
        <v>0.64699958335771501</v>
      </c>
      <c r="J106">
        <f>(Table2[[#This Row],[1M Return vs Nifty]]-AVERAGE(Table2[1M Return vs Nifty]))/_xlfn.STDEV.P(Table2[1M Return vs Nifty])</f>
        <v>0.54660962411665892</v>
      </c>
      <c r="K106">
        <v>20.4293268959531</v>
      </c>
      <c r="L106">
        <f>(Table2[[#This Row],[6M Return vs Nifty]]-AVERAGE(Table2[6M Return vs Nifty]))/_xlfn.STDEV.P(Table2[6M Return vs Nifty])</f>
        <v>0.41478430557855733</v>
      </c>
      <c r="M106">
        <v>-1.54048944792551</v>
      </c>
      <c r="N106">
        <f>(Table2[[#This Row],[1W Return vs Nifty]]-AVERAGE(Table2[1W Return vs Nifty]))/_xlfn.STDEV.P(Table2[1W Return vs Nifty])</f>
        <v>0.23619458217908471</v>
      </c>
      <c r="O106">
        <v>11271.12</v>
      </c>
      <c r="P106">
        <v>10999.429771892101</v>
      </c>
      <c r="Q106">
        <v>8864.3224983361797</v>
      </c>
      <c r="R106">
        <v>35.918495316031098</v>
      </c>
      <c r="S106" s="1">
        <f>(Table2[[#This Row],[Close Price]]-Table2[[#This Row],[20D EMA]])/Table2[[#This Row],[20D EMA]]</f>
        <v>-6.3897820269858217E-3</v>
      </c>
      <c r="T106" s="1">
        <f>(Table2[[#This Row],[Close Price]]-Table2[[#This Row],[50D EMA]])/Table2[[#This Row],[50D EMA]]</f>
        <v>1.8152779939387055E-2</v>
      </c>
      <c r="U106" s="1">
        <f>(Table2[[#This Row],[Close Price]]-Table2[[#This Row],[200D EMA]])/Table2[[#This Row],[200D EMA]]</f>
        <v>0.26339040599008612</v>
      </c>
      <c r="V106">
        <v>0.53155769299587197</v>
      </c>
      <c r="W106">
        <v>10723</v>
      </c>
      <c r="X106">
        <v>11249</v>
      </c>
      <c r="Y106">
        <v>10723</v>
      </c>
      <c r="Z106">
        <v>11249</v>
      </c>
      <c r="AA106">
        <v>10723</v>
      </c>
      <c r="AB106">
        <v>11497</v>
      </c>
      <c r="AC106" s="1">
        <f>(Table2[[#This Row],[Close Price]]/Table2[[#This Row],[Day Low]])-1</f>
        <v>4.4399888091019246E-2</v>
      </c>
      <c r="AD106" s="1">
        <f>(Table2[[#This Row],[Day High]]/Table2[[#This Row],[Close Price]])-1</f>
        <v>4.455715191399312E-3</v>
      </c>
      <c r="AE106" s="1">
        <f>(Table2[[#This Row],[Close Price]]/Table2[[#This Row],[Current Week Low]])-1</f>
        <v>4.4399888091019246E-2</v>
      </c>
      <c r="AF106" s="1">
        <f>(Table2[[#This Row],[Current Week High]]/Table2[[#This Row],[Close Price]])-1</f>
        <v>4.455715191399312E-3</v>
      </c>
      <c r="AG106" s="1">
        <f>(Table2[[#This Row],[Close Price]]/Table2[[#This Row],[Current Month Low]])-1</f>
        <v>4.4399888091019246E-2</v>
      </c>
      <c r="AH106" s="1">
        <f>(Table2[[#This Row],[Current Month High]]/Table2[[#This Row],[Close Price]])-1</f>
        <v>2.6600351813985013E-2</v>
      </c>
      <c r="AI106">
        <v>12.678697395326401</v>
      </c>
      <c r="AJ106">
        <v>189.47218775847799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-0.03</v>
      </c>
      <c r="AM106" t="s">
        <v>3174</v>
      </c>
      <c r="AN106">
        <v>1.4</v>
      </c>
      <c r="AO106" t="s">
        <v>3175</v>
      </c>
      <c r="AP106">
        <v>8.8606293897372998E-2</v>
      </c>
      <c r="AQ106">
        <f>(Table2[[#This Row],[Sharpe Ratio]]-AVERAGE(Table2[Sharpe Ratio]))/_xlfn.STDEV.P(Table2[Sharpe Ratio])</f>
        <v>0.31608374387641991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3.5961472845448368</v>
      </c>
      <c r="AS106">
        <f>_xlfn.RANK.AVG(Table2[[#This Row],[1Y Return vs Nifty Z-Score]],Table2[1Y Return vs Nifty Z-Score])</f>
        <v>33</v>
      </c>
      <c r="AT106">
        <f>_xlfn.RANK.AVG(Table2[[#This Row],[6M Return vs Nifty Z-Score]],Table2[6M Return vs Nifty Z-Score])</f>
        <v>196</v>
      </c>
      <c r="AU106">
        <f>_xlfn.RANK.AVG(Table2[[#This Row],[Sharpe Ratio Z-Score]],Table2[Sharpe Ratio Z-Score])</f>
        <v>262</v>
      </c>
      <c r="AV106">
        <f>(Table2[[#This Row],[Rank 1Y]]+Table2[[#This Row],[Rank 6M]]+Table2[[#This Row],[Rank Sharpe]])/3</f>
        <v>163.66666666666666</v>
      </c>
    </row>
    <row r="107" spans="1:48" x14ac:dyDescent="0.3">
      <c r="A107" t="s">
        <v>987</v>
      </c>
      <c r="B107" t="s">
        <v>988</v>
      </c>
      <c r="C107" t="s">
        <v>3133</v>
      </c>
      <c r="D107" t="s">
        <v>51</v>
      </c>
      <c r="E107">
        <v>14968.603234800001</v>
      </c>
      <c r="F107">
        <v>1925.1</v>
      </c>
      <c r="G107">
        <v>55.549797680715798</v>
      </c>
      <c r="H107">
        <f>(Table2[[#This Row],[1Y Return vs Nifty]]-AVERAGE(Table2[1Y Return vs Nifty]))/_xlfn.STDEV.P(Table2[1Y Return vs Nifty])</f>
        <v>0.51893707950263168</v>
      </c>
      <c r="I107">
        <v>-5.0338397087869602</v>
      </c>
      <c r="J107">
        <f>(Table2[[#This Row],[1M Return vs Nifty]]-AVERAGE(Table2[1M Return vs Nifty]))/_xlfn.STDEV.P(Table2[1M Return vs Nifty])</f>
        <v>-9.416656201876912E-2</v>
      </c>
      <c r="K107">
        <v>38.056058226150903</v>
      </c>
      <c r="L107">
        <f>(Table2[[#This Row],[6M Return vs Nifty]]-AVERAGE(Table2[6M Return vs Nifty]))/_xlfn.STDEV.P(Table2[6M Return vs Nifty])</f>
        <v>1.0027343804834519</v>
      </c>
      <c r="M107">
        <v>3.0433451609922599</v>
      </c>
      <c r="N107">
        <f>(Table2[[#This Row],[1W Return vs Nifty]]-AVERAGE(Table2[1W Return vs Nifty]))/_xlfn.STDEV.P(Table2[1W Return vs Nifty])</f>
        <v>1.3672082114856161</v>
      </c>
      <c r="O107">
        <v>1938.46</v>
      </c>
      <c r="P107">
        <v>1832.11738882802</v>
      </c>
      <c r="Q107">
        <v>1515.7183160309301</v>
      </c>
      <c r="R107">
        <v>51.785698149669003</v>
      </c>
      <c r="S107" s="1">
        <f>(Table2[[#This Row],[Close Price]]-Table2[[#This Row],[20D EMA]])/Table2[[#This Row],[20D EMA]]</f>
        <v>-6.8920689619595592E-3</v>
      </c>
      <c r="T107" s="1">
        <f>(Table2[[#This Row],[Close Price]]-Table2[[#This Row],[50D EMA]])/Table2[[#This Row],[50D EMA]]</f>
        <v>5.0751448427362823E-2</v>
      </c>
      <c r="U107" s="1">
        <f>(Table2[[#This Row],[Close Price]]-Table2[[#This Row],[200D EMA]])/Table2[[#This Row],[200D EMA]]</f>
        <v>0.27009087350813271</v>
      </c>
      <c r="V107">
        <v>0.83156831294831701</v>
      </c>
      <c r="W107">
        <v>1826.3</v>
      </c>
      <c r="X107">
        <v>1938.85</v>
      </c>
      <c r="Y107">
        <v>1826.3</v>
      </c>
      <c r="Z107">
        <v>1987.75</v>
      </c>
      <c r="AA107">
        <v>1826.3</v>
      </c>
      <c r="AB107">
        <v>2109.9499999999998</v>
      </c>
      <c r="AC107" s="1">
        <f>(Table2[[#This Row],[Close Price]]/Table2[[#This Row],[Day Low]])-1</f>
        <v>5.4098450418879729E-2</v>
      </c>
      <c r="AD107" s="1">
        <f>(Table2[[#This Row],[Day High]]/Table2[[#This Row],[Close Price]])-1</f>
        <v>7.1424861046178734E-3</v>
      </c>
      <c r="AE107" s="1">
        <f>(Table2[[#This Row],[Close Price]]/Table2[[#This Row],[Current Week Low]])-1</f>
        <v>5.4098450418879729E-2</v>
      </c>
      <c r="AF107" s="1">
        <f>(Table2[[#This Row],[Current Week High]]/Table2[[#This Row],[Close Price]])-1</f>
        <v>3.2543763960313887E-2</v>
      </c>
      <c r="AG107" s="1">
        <f>(Table2[[#This Row],[Close Price]]/Table2[[#This Row],[Current Month Low]])-1</f>
        <v>5.4098450418879729E-2</v>
      </c>
      <c r="AH107" s="1">
        <f>(Table2[[#This Row],[Current Month High]]/Table2[[#This Row],[Close Price]])-1</f>
        <v>9.6020985922809166E-2</v>
      </c>
      <c r="AI107">
        <v>12.1396291101761</v>
      </c>
      <c r="AJ107">
        <v>101.792452830188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0.13</v>
      </c>
      <c r="AM107" t="s">
        <v>3175</v>
      </c>
      <c r="AN107">
        <v>0.35</v>
      </c>
      <c r="AO107" t="s">
        <v>3175</v>
      </c>
      <c r="AP107">
        <v>9.7822986902675005E-2</v>
      </c>
      <c r="AQ107">
        <f>(Table2[[#This Row],[Sharpe Ratio]]-AVERAGE(Table2[Sharpe Ratio]))/_xlfn.STDEV.P(Table2[Sharpe Ratio])</f>
        <v>0.4236439705723376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3.2183570800252683</v>
      </c>
      <c r="AS107">
        <f>_xlfn.RANK.AVG(Table2[[#This Row],[1Y Return vs Nifty Z-Score]],Table2[1Y Return vs Nifty Z-Score])</f>
        <v>171</v>
      </c>
      <c r="AT107">
        <f>_xlfn.RANK.AVG(Table2[[#This Row],[6M Return vs Nifty Z-Score]],Table2[6M Return vs Nifty Z-Score])</f>
        <v>95</v>
      </c>
      <c r="AU107">
        <f>_xlfn.RANK.AVG(Table2[[#This Row],[Sharpe Ratio Z-Score]],Table2[Sharpe Ratio Z-Score])</f>
        <v>233</v>
      </c>
      <c r="AV107">
        <f>(Table2[[#This Row],[Rank 1Y]]+Table2[[#This Row],[Rank 6M]]+Table2[[#This Row],[Rank Sharpe]])/3</f>
        <v>166.33333333333334</v>
      </c>
    </row>
    <row r="108" spans="1:48" x14ac:dyDescent="0.3">
      <c r="A108" t="s">
        <v>144</v>
      </c>
      <c r="B108" t="s">
        <v>145</v>
      </c>
      <c r="C108" t="s">
        <v>3136</v>
      </c>
      <c r="D108" t="s">
        <v>146</v>
      </c>
      <c r="E108">
        <v>198586.50724171899</v>
      </c>
      <c r="F108">
        <v>497.45</v>
      </c>
      <c r="G108">
        <v>99.927275268972096</v>
      </c>
      <c r="H108">
        <f>(Table2[[#This Row],[1Y Return vs Nifty]]-AVERAGE(Table2[1Y Return vs Nifty]))/_xlfn.STDEV.P(Table2[1Y Return vs Nifty])</f>
        <v>1.2832779014366817</v>
      </c>
      <c r="I108">
        <v>7.8888863741796103</v>
      </c>
      <c r="J108">
        <f>(Table2[[#This Row],[1M Return vs Nifty]]-AVERAGE(Table2[1M Return vs Nifty]))/_xlfn.STDEV.P(Table2[1M Return vs Nifty])</f>
        <v>1.3634657891315818</v>
      </c>
      <c r="K108">
        <v>43.512460487269202</v>
      </c>
      <c r="L108">
        <f>(Table2[[#This Row],[6M Return vs Nifty]]-AVERAGE(Table2[6M Return vs Nifty]))/_xlfn.STDEV.P(Table2[6M Return vs Nifty])</f>
        <v>1.1847359131578445</v>
      </c>
      <c r="M108">
        <v>1.04011461125496</v>
      </c>
      <c r="N108">
        <f>(Table2[[#This Row],[1W Return vs Nifty]]-AVERAGE(Table2[1W Return vs Nifty]))/_xlfn.STDEV.P(Table2[1W Return vs Nifty])</f>
        <v>0.87293185823581543</v>
      </c>
      <c r="O108">
        <v>483.56</v>
      </c>
      <c r="P108">
        <v>464.76539741854401</v>
      </c>
      <c r="Q108">
        <v>395.56991987902597</v>
      </c>
      <c r="R108">
        <v>73.788186367790502</v>
      </c>
      <c r="S108" s="1">
        <f>(Table2[[#This Row],[Close Price]]-Table2[[#This Row],[20D EMA]])/Table2[[#This Row],[20D EMA]]</f>
        <v>2.8724460253122645E-2</v>
      </c>
      <c r="T108" s="1">
        <f>(Table2[[#This Row],[Close Price]]-Table2[[#This Row],[50D EMA]])/Table2[[#This Row],[50D EMA]]</f>
        <v>7.0324948378250055E-2</v>
      </c>
      <c r="U108" s="1">
        <f>(Table2[[#This Row],[Close Price]]-Table2[[#This Row],[200D EMA]])/Table2[[#This Row],[200D EMA]]</f>
        <v>0.25755264746149353</v>
      </c>
      <c r="V108">
        <v>1.29771316620899</v>
      </c>
      <c r="W108">
        <v>484.6</v>
      </c>
      <c r="X108">
        <v>503.7</v>
      </c>
      <c r="Y108">
        <v>484.6</v>
      </c>
      <c r="Z108">
        <v>513.79999999999995</v>
      </c>
      <c r="AA108">
        <v>484.6</v>
      </c>
      <c r="AB108">
        <v>521.35</v>
      </c>
      <c r="AC108" s="1">
        <f>(Table2[[#This Row],[Close Price]]/Table2[[#This Row],[Day Low]])-1</f>
        <v>2.6516714816343212E-2</v>
      </c>
      <c r="AD108" s="1">
        <f>(Table2[[#This Row],[Day High]]/Table2[[#This Row],[Close Price]])-1</f>
        <v>1.2564076791637291E-2</v>
      </c>
      <c r="AE108" s="1">
        <f>(Table2[[#This Row],[Close Price]]/Table2[[#This Row],[Current Week Low]])-1</f>
        <v>2.6516714816343212E-2</v>
      </c>
      <c r="AF108" s="1">
        <f>(Table2[[#This Row],[Current Week High]]/Table2[[#This Row],[Close Price]])-1</f>
        <v>3.2867624886923297E-2</v>
      </c>
      <c r="AG108" s="1">
        <f>(Table2[[#This Row],[Close Price]]/Table2[[#This Row],[Current Month Low]])-1</f>
        <v>2.6516714816343212E-2</v>
      </c>
      <c r="AH108" s="1">
        <f>(Table2[[#This Row],[Current Month High]]/Table2[[#This Row],[Close Price]])-1</f>
        <v>4.8045029651221371E-2</v>
      </c>
      <c r="AI108">
        <v>5.2668609910543696</v>
      </c>
      <c r="AJ108">
        <v>135.53503787878699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7.0000000000000007E-2</v>
      </c>
      <c r="AM108" t="s">
        <v>3175</v>
      </c>
      <c r="AN108">
        <v>10.61</v>
      </c>
      <c r="AO108" t="s">
        <v>3175</v>
      </c>
      <c r="AP108">
        <v>5.6007539827778001E-2</v>
      </c>
      <c r="AQ108">
        <f>(Table2[[#This Row],[Sharpe Ratio]]-AVERAGE(Table2[Sharpe Ratio]))/_xlfn.STDEV.P(Table2[Sharpe Ratio])</f>
        <v>-6.4348736158778438E-2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4.640062725803145</v>
      </c>
      <c r="AS108">
        <f>_xlfn.RANK.AVG(Table2[[#This Row],[1Y Return vs Nifty Z-Score]],Table2[1Y Return vs Nifty Z-Score])</f>
        <v>68</v>
      </c>
      <c r="AT108">
        <f>_xlfn.RANK.AVG(Table2[[#This Row],[6M Return vs Nifty Z-Score]],Table2[6M Return vs Nifty Z-Score])</f>
        <v>76</v>
      </c>
      <c r="AU108">
        <f>_xlfn.RANK.AVG(Table2[[#This Row],[Sharpe Ratio Z-Score]],Table2[Sharpe Ratio Z-Score])</f>
        <v>360</v>
      </c>
      <c r="AV108">
        <f>(Table2[[#This Row],[Rank 1Y]]+Table2[[#This Row],[Rank 6M]]+Table2[[#This Row],[Rank Sharpe]])/3</f>
        <v>168</v>
      </c>
    </row>
    <row r="109" spans="1:48" x14ac:dyDescent="0.3">
      <c r="A109" t="s">
        <v>974</v>
      </c>
      <c r="B109" t="s">
        <v>975</v>
      </c>
      <c r="C109" t="s">
        <v>3141</v>
      </c>
      <c r="D109" t="s">
        <v>161</v>
      </c>
      <c r="E109">
        <v>15164.9472694</v>
      </c>
      <c r="F109">
        <v>637.85</v>
      </c>
      <c r="G109">
        <v>40.0012969234037</v>
      </c>
      <c r="H109">
        <f>(Table2[[#This Row],[1Y Return vs Nifty]]-AVERAGE(Table2[1Y Return vs Nifty]))/_xlfn.STDEV.P(Table2[1Y Return vs Nifty])</f>
        <v>0.25113560689637626</v>
      </c>
      <c r="I109">
        <v>1.30159776336504</v>
      </c>
      <c r="J109">
        <f>(Table2[[#This Row],[1M Return vs Nifty]]-AVERAGE(Table2[1M Return vs Nifty]))/_xlfn.STDEV.P(Table2[1M Return vs Nifty])</f>
        <v>0.62044570777709485</v>
      </c>
      <c r="K109">
        <v>14.250497434948199</v>
      </c>
      <c r="L109">
        <f>(Table2[[#This Row],[6M Return vs Nifty]]-AVERAGE(Table2[6M Return vs Nifty]))/_xlfn.STDEV.P(Table2[6M Return vs Nifty])</f>
        <v>0.20868578530448492</v>
      </c>
      <c r="M109">
        <v>-8.3415946780152197</v>
      </c>
      <c r="N109">
        <f>(Table2[[#This Row],[1W Return vs Nifty]]-AVERAGE(Table2[1W Return vs Nifty]))/_xlfn.STDEV.P(Table2[1W Return vs Nifty])</f>
        <v>-1.4419075671904555</v>
      </c>
      <c r="O109">
        <v>654.63</v>
      </c>
      <c r="P109">
        <v>637.01399052120803</v>
      </c>
      <c r="Q109">
        <v>561.98261168442696</v>
      </c>
      <c r="R109">
        <v>55.346763181976797</v>
      </c>
      <c r="S109" s="1">
        <f>(Table2[[#This Row],[Close Price]]-Table2[[#This Row],[20D EMA]])/Table2[[#This Row],[20D EMA]]</f>
        <v>-2.5632800207750901E-2</v>
      </c>
      <c r="T109" s="1">
        <f>(Table2[[#This Row],[Close Price]]-Table2[[#This Row],[50D EMA]])/Table2[[#This Row],[50D EMA]]</f>
        <v>1.3123879400324728E-3</v>
      </c>
      <c r="U109" s="1">
        <f>(Table2[[#This Row],[Close Price]]-Table2[[#This Row],[200D EMA]])/Table2[[#This Row],[200D EMA]]</f>
        <v>0.13499952976868132</v>
      </c>
      <c r="V109">
        <v>1.40228717108583</v>
      </c>
      <c r="W109">
        <v>618</v>
      </c>
      <c r="X109">
        <v>641</v>
      </c>
      <c r="Y109">
        <v>618</v>
      </c>
      <c r="Z109">
        <v>675.45</v>
      </c>
      <c r="AA109">
        <v>618</v>
      </c>
      <c r="AB109">
        <v>719.8</v>
      </c>
      <c r="AC109" s="1">
        <f>(Table2[[#This Row],[Close Price]]/Table2[[#This Row],[Day Low]])-1</f>
        <v>3.2119741100323562E-2</v>
      </c>
      <c r="AD109" s="1">
        <f>(Table2[[#This Row],[Day High]]/Table2[[#This Row],[Close Price]])-1</f>
        <v>4.9384651563846305E-3</v>
      </c>
      <c r="AE109" s="1">
        <f>(Table2[[#This Row],[Close Price]]/Table2[[#This Row],[Current Week Low]])-1</f>
        <v>3.2119741100323562E-2</v>
      </c>
      <c r="AF109" s="1">
        <f>(Table2[[#This Row],[Current Week High]]/Table2[[#This Row],[Close Price]])-1</f>
        <v>5.8948028533354346E-2</v>
      </c>
      <c r="AG109" s="1">
        <f>(Table2[[#This Row],[Close Price]]/Table2[[#This Row],[Current Month Low]])-1</f>
        <v>3.2119741100323562E-2</v>
      </c>
      <c r="AH109" s="1">
        <f>(Table2[[#This Row],[Current Month High]]/Table2[[#This Row],[Close Price]])-1</f>
        <v>0.12847848240181858</v>
      </c>
      <c r="AI109">
        <v>12.847848240181801</v>
      </c>
      <c r="AJ109">
        <v>78.857343147563896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-0.01</v>
      </c>
      <c r="AM109" t="s">
        <v>3174</v>
      </c>
      <c r="AN109">
        <v>2.61</v>
      </c>
      <c r="AO109" t="s">
        <v>3175</v>
      </c>
      <c r="AP109">
        <v>0.20825641503683501</v>
      </c>
      <c r="AQ109">
        <f>(Table2[[#This Row],[Sharpe Ratio]]-AVERAGE(Table2[Sharpe Ratio]))/_xlfn.STDEV.P(Table2[Sharpe Ratio])</f>
        <v>1.7124190830866082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1.3507786158741086</v>
      </c>
      <c r="AS109">
        <f>_xlfn.RANK.AVG(Table2[[#This Row],[1Y Return vs Nifty Z-Score]],Table2[1Y Return vs Nifty Z-Score])</f>
        <v>227</v>
      </c>
      <c r="AT109">
        <f>_xlfn.RANK.AVG(Table2[[#This Row],[6M Return vs Nifty Z-Score]],Table2[6M Return vs Nifty Z-Score])</f>
        <v>253</v>
      </c>
      <c r="AU109">
        <f>_xlfn.RANK.AVG(Table2[[#This Row],[Sharpe Ratio Z-Score]],Table2[Sharpe Ratio Z-Score])</f>
        <v>27</v>
      </c>
      <c r="AV109">
        <f>(Table2[[#This Row],[Rank 1Y]]+Table2[[#This Row],[Rank 6M]]+Table2[[#This Row],[Rank Sharpe]])/3</f>
        <v>169</v>
      </c>
    </row>
    <row r="110" spans="1:48" x14ac:dyDescent="0.3">
      <c r="A110" t="s">
        <v>1648</v>
      </c>
      <c r="B110" t="s">
        <v>1649</v>
      </c>
      <c r="C110" t="s">
        <v>3131</v>
      </c>
      <c r="D110" t="s">
        <v>233</v>
      </c>
      <c r="E110">
        <v>5506.9749139599999</v>
      </c>
      <c r="F110">
        <v>303.55</v>
      </c>
      <c r="G110">
        <v>18.947974648256899</v>
      </c>
      <c r="H110">
        <f>(Table2[[#This Row],[1Y Return vs Nifty]]-AVERAGE(Table2[1Y Return vs Nifty]))/_xlfn.STDEV.P(Table2[1Y Return vs Nifty])</f>
        <v>-0.11147882111443501</v>
      </c>
      <c r="I110">
        <v>-7.79774890183245</v>
      </c>
      <c r="J110">
        <f>(Table2[[#This Row],[1M Return vs Nifty]]-AVERAGE(Table2[1M Return vs Nifty]))/_xlfn.STDEV.P(Table2[1M Return vs Nifty])</f>
        <v>-0.40592457883035149</v>
      </c>
      <c r="K110">
        <v>30.471876989397401</v>
      </c>
      <c r="L110">
        <f>(Table2[[#This Row],[6M Return vs Nifty]]-AVERAGE(Table2[6M Return vs Nifty]))/_xlfn.STDEV.P(Table2[6M Return vs Nifty])</f>
        <v>0.74975951845658062</v>
      </c>
      <c r="M110">
        <v>-3.0128527540208898</v>
      </c>
      <c r="N110">
        <f>(Table2[[#This Row],[1W Return vs Nifty]]-AVERAGE(Table2[1W Return vs Nifty]))/_xlfn.STDEV.P(Table2[1W Return vs Nifty])</f>
        <v>-0.12709578681567768</v>
      </c>
      <c r="O110">
        <v>295.55</v>
      </c>
      <c r="P110">
        <v>281.93039874856697</v>
      </c>
      <c r="Q110">
        <v>246.80224601008001</v>
      </c>
      <c r="R110">
        <v>34.388083199598597</v>
      </c>
      <c r="S110" s="1">
        <f>(Table2[[#This Row],[Close Price]]-Table2[[#This Row],[20D EMA]])/Table2[[#This Row],[20D EMA]]</f>
        <v>2.7068177973270172E-2</v>
      </c>
      <c r="T110" s="1">
        <f>(Table2[[#This Row],[Close Price]]-Table2[[#This Row],[50D EMA]])/Table2[[#This Row],[50D EMA]]</f>
        <v>7.6684179313043763E-2</v>
      </c>
      <c r="U110" s="1">
        <f>(Table2[[#This Row],[Close Price]]-Table2[[#This Row],[200D EMA]])/Table2[[#This Row],[200D EMA]]</f>
        <v>0.22993208087580483</v>
      </c>
      <c r="V110">
        <v>0.65398416735829901</v>
      </c>
      <c r="W110">
        <v>278.2</v>
      </c>
      <c r="X110">
        <v>304.8</v>
      </c>
      <c r="Y110">
        <v>265.60000000000002</v>
      </c>
      <c r="Z110">
        <v>304.8</v>
      </c>
      <c r="AA110">
        <v>265.60000000000002</v>
      </c>
      <c r="AB110">
        <v>306</v>
      </c>
      <c r="AC110" s="1">
        <f>(Table2[[#This Row],[Close Price]]/Table2[[#This Row],[Day Low]])-1</f>
        <v>9.1121495327102897E-2</v>
      </c>
      <c r="AD110" s="1">
        <f>(Table2[[#This Row],[Day High]]/Table2[[#This Row],[Close Price]])-1</f>
        <v>4.1179377367814851E-3</v>
      </c>
      <c r="AE110" s="1">
        <f>(Table2[[#This Row],[Close Price]]/Table2[[#This Row],[Current Week Low]])-1</f>
        <v>0.14288403614457823</v>
      </c>
      <c r="AF110" s="1">
        <f>(Table2[[#This Row],[Current Week High]]/Table2[[#This Row],[Close Price]])-1</f>
        <v>4.1179377367814851E-3</v>
      </c>
      <c r="AG110" s="1">
        <f>(Table2[[#This Row],[Close Price]]/Table2[[#This Row],[Current Month Low]])-1</f>
        <v>0.14288403614457823</v>
      </c>
      <c r="AH110" s="1">
        <f>(Table2[[#This Row],[Current Month High]]/Table2[[#This Row],[Close Price]])-1</f>
        <v>8.0711579640915243E-3</v>
      </c>
      <c r="AI110">
        <v>8.6806127491352303</v>
      </c>
      <c r="AJ110">
        <v>71.497175141242906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0.16</v>
      </c>
      <c r="AM110" t="s">
        <v>3175</v>
      </c>
      <c r="AN110">
        <v>-2.1800000000000002</v>
      </c>
      <c r="AO110" t="s">
        <v>3174</v>
      </c>
      <c r="AP110">
        <v>0.188426609951413</v>
      </c>
      <c r="AQ110">
        <f>(Table2[[#This Row],[Sharpe Ratio]]-AVERAGE(Table2[Sharpe Ratio]))/_xlfn.STDEV.P(Table2[Sharpe Ratio])</f>
        <v>1.481002204050182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1.5862625357462985</v>
      </c>
      <c r="AS110">
        <f>_xlfn.RANK.AVG(Table2[[#This Row],[1Y Return vs Nifty Z-Score]],Table2[1Y Return vs Nifty Z-Score])</f>
        <v>334</v>
      </c>
      <c r="AT110">
        <f>_xlfn.RANK.AVG(Table2[[#This Row],[6M Return vs Nifty Z-Score]],Table2[6M Return vs Nifty Z-Score])</f>
        <v>125</v>
      </c>
      <c r="AU110">
        <f>_xlfn.RANK.AVG(Table2[[#This Row],[Sharpe Ratio Z-Score]],Table2[Sharpe Ratio Z-Score])</f>
        <v>48</v>
      </c>
      <c r="AV110">
        <f>(Table2[[#This Row],[Rank 1Y]]+Table2[[#This Row],[Rank 6M]]+Table2[[#This Row],[Rank Sharpe]])/3</f>
        <v>169</v>
      </c>
    </row>
    <row r="111" spans="1:48" x14ac:dyDescent="0.3">
      <c r="A111" t="s">
        <v>706</v>
      </c>
      <c r="B111" t="s">
        <v>707</v>
      </c>
      <c r="C111" t="s">
        <v>3135</v>
      </c>
      <c r="D111" t="s">
        <v>509</v>
      </c>
      <c r="E111">
        <v>25250.17921744</v>
      </c>
      <c r="F111">
        <v>1336.85</v>
      </c>
      <c r="G111">
        <v>83.522410057301599</v>
      </c>
      <c r="H111">
        <f>(Table2[[#This Row],[1Y Return vs Nifty]]-AVERAGE(Table2[1Y Return vs Nifty]))/_xlfn.STDEV.P(Table2[1Y Return vs Nifty])</f>
        <v>1.0007267326671496</v>
      </c>
      <c r="I111">
        <v>-7.3802256403525304</v>
      </c>
      <c r="J111">
        <f>(Table2[[#This Row],[1M Return vs Nifty]]-AVERAGE(Table2[1M Return vs Nifty]))/_xlfn.STDEV.P(Table2[1M Return vs Nifty])</f>
        <v>-0.35882960758483956</v>
      </c>
      <c r="K111">
        <v>43.474976129627699</v>
      </c>
      <c r="L111">
        <f>(Table2[[#This Row],[6M Return vs Nifty]]-AVERAGE(Table2[6M Return vs Nifty]))/_xlfn.STDEV.P(Table2[6M Return vs Nifty])</f>
        <v>1.1834856001831795</v>
      </c>
      <c r="M111">
        <v>-4.11596812655681</v>
      </c>
      <c r="N111">
        <f>(Table2[[#This Row],[1W Return vs Nifty]]-AVERAGE(Table2[1W Return vs Nifty]))/_xlfn.STDEV.P(Table2[1W Return vs Nifty])</f>
        <v>-0.39927805940649469</v>
      </c>
      <c r="O111">
        <v>1390.97</v>
      </c>
      <c r="P111">
        <v>1432.8402071938799</v>
      </c>
      <c r="Q111">
        <v>1220.0964683106099</v>
      </c>
      <c r="R111">
        <v>46.418359704929102</v>
      </c>
      <c r="S111" s="1">
        <f>(Table2[[#This Row],[Close Price]]-Table2[[#This Row],[20D EMA]])/Table2[[#This Row],[20D EMA]]</f>
        <v>-3.8908100102806042E-2</v>
      </c>
      <c r="T111" s="1">
        <f>(Table2[[#This Row],[Close Price]]-Table2[[#This Row],[50D EMA]])/Table2[[#This Row],[50D EMA]]</f>
        <v>-6.6992960353806849E-2</v>
      </c>
      <c r="U111" s="1">
        <f>(Table2[[#This Row],[Close Price]]-Table2[[#This Row],[200D EMA]])/Table2[[#This Row],[200D EMA]]</f>
        <v>9.5692049540190213E-2</v>
      </c>
      <c r="V111">
        <v>1.1588028075913399</v>
      </c>
      <c r="W111">
        <v>1297</v>
      </c>
      <c r="X111">
        <v>1342.95</v>
      </c>
      <c r="Y111">
        <v>1297</v>
      </c>
      <c r="Z111">
        <v>1391.95</v>
      </c>
      <c r="AA111">
        <v>1297</v>
      </c>
      <c r="AB111">
        <v>1444</v>
      </c>
      <c r="AC111" s="1">
        <f>(Table2[[#This Row],[Close Price]]/Table2[[#This Row],[Day Low]])-1</f>
        <v>3.0724749421742414E-2</v>
      </c>
      <c r="AD111" s="1">
        <f>(Table2[[#This Row],[Day High]]/Table2[[#This Row],[Close Price]])-1</f>
        <v>4.5629651793395176E-3</v>
      </c>
      <c r="AE111" s="1">
        <f>(Table2[[#This Row],[Close Price]]/Table2[[#This Row],[Current Week Low]])-1</f>
        <v>3.0724749421742414E-2</v>
      </c>
      <c r="AF111" s="1">
        <f>(Table2[[#This Row],[Current Week High]]/Table2[[#This Row],[Close Price]])-1</f>
        <v>4.1216292029771617E-2</v>
      </c>
      <c r="AG111" s="1">
        <f>(Table2[[#This Row],[Close Price]]/Table2[[#This Row],[Current Month Low]])-1</f>
        <v>3.0724749421742414E-2</v>
      </c>
      <c r="AH111" s="1">
        <f>(Table2[[#This Row],[Current Month High]]/Table2[[#This Row],[Close Price]])-1</f>
        <v>8.0151101469873254E-2</v>
      </c>
      <c r="AI111">
        <v>32.845869020458501</v>
      </c>
      <c r="AJ111">
        <v>123.18030050083399</v>
      </c>
      <c r="AK111" t="str">
        <f>IF(AND(Table2[[#This Row],[20D EMA]]&gt;Table2[[#This Row],[50D EMA]],Table2[[#This Row],[50D EMA]]&gt;Table2[[#This Row],[200D EMA]]),"Uptrend","Downtrend/NoTrend")</f>
        <v>Downtrend/NoTrend</v>
      </c>
      <c r="AL111">
        <v>-0.17</v>
      </c>
      <c r="AM111" t="s">
        <v>3174</v>
      </c>
      <c r="AN111">
        <v>-2.66</v>
      </c>
      <c r="AO111" t="s">
        <v>3174</v>
      </c>
      <c r="AP111">
        <v>6.6249038428495999E-2</v>
      </c>
      <c r="AQ111">
        <f>(Table2[[#This Row],[Sharpe Ratio]]-AVERAGE(Table2[Sharpe Ratio]))/_xlfn.STDEV.P(Table2[Sharpe Ratio])</f>
        <v>5.5171129650515273E-2</v>
      </c>
      <c r="AR1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1">
        <f>_xlfn.RANK.AVG(Table2[[#This Row],[1Y Return vs Nifty Z-Score]],Table2[1Y Return vs Nifty Z-Score])</f>
        <v>100</v>
      </c>
      <c r="AT111">
        <f>_xlfn.RANK.AVG(Table2[[#This Row],[6M Return vs Nifty Z-Score]],Table2[6M Return vs Nifty Z-Score])</f>
        <v>77</v>
      </c>
      <c r="AU111">
        <f>_xlfn.RANK.AVG(Table2[[#This Row],[Sharpe Ratio Z-Score]],Table2[Sharpe Ratio Z-Score])</f>
        <v>334</v>
      </c>
      <c r="AV111">
        <f>(Table2[[#This Row],[Rank 1Y]]+Table2[[#This Row],[Rank 6M]]+Table2[[#This Row],[Rank Sharpe]])/3</f>
        <v>170.33333333333334</v>
      </c>
    </row>
    <row r="112" spans="1:48" x14ac:dyDescent="0.3">
      <c r="A112" t="s">
        <v>218</v>
      </c>
      <c r="B112" t="s">
        <v>219</v>
      </c>
      <c r="C112" t="s">
        <v>3133</v>
      </c>
      <c r="D112" t="s">
        <v>51</v>
      </c>
      <c r="E112">
        <v>117560.7158112</v>
      </c>
      <c r="F112">
        <v>3517.45</v>
      </c>
      <c r="G112">
        <v>58.7737669166386</v>
      </c>
      <c r="H112">
        <f>(Table2[[#This Row],[1Y Return vs Nifty]]-AVERAGE(Table2[1Y Return vs Nifty]))/_xlfn.STDEV.P(Table2[1Y Return vs Nifty])</f>
        <v>0.5744655013417187</v>
      </c>
      <c r="I112">
        <v>-1.14460226272962</v>
      </c>
      <c r="J112">
        <f>(Table2[[#This Row],[1M Return vs Nifty]]-AVERAGE(Table2[1M Return vs Nifty]))/_xlfn.STDEV.P(Table2[1M Return vs Nifty])</f>
        <v>0.34452402743440758</v>
      </c>
      <c r="K112">
        <v>25.073256883545898</v>
      </c>
      <c r="L112">
        <f>(Table2[[#This Row],[6M Return vs Nifty]]-AVERAGE(Table2[6M Return vs Nifty]))/_xlfn.STDEV.P(Table2[6M Return vs Nifty])</f>
        <v>0.56968534383178127</v>
      </c>
      <c r="M112">
        <v>3.9703804891445502</v>
      </c>
      <c r="N112">
        <f>(Table2[[#This Row],[1W Return vs Nifty]]-AVERAGE(Table2[1W Return vs Nifty]))/_xlfn.STDEV.P(Table2[1W Return vs Nifty])</f>
        <v>1.5959445600766136</v>
      </c>
      <c r="O112">
        <v>3427.15</v>
      </c>
      <c r="P112">
        <v>3335.6936100745202</v>
      </c>
      <c r="Q112">
        <v>2863.4295297629401</v>
      </c>
      <c r="R112">
        <v>58.792495083003701</v>
      </c>
      <c r="S112" s="1">
        <f>(Table2[[#This Row],[Close Price]]-Table2[[#This Row],[20D EMA]])/Table2[[#This Row],[20D EMA]]</f>
        <v>2.6348423617291256E-2</v>
      </c>
      <c r="T112" s="1">
        <f>(Table2[[#This Row],[Close Price]]-Table2[[#This Row],[50D EMA]])/Table2[[#This Row],[50D EMA]]</f>
        <v>5.4488334712917225E-2</v>
      </c>
      <c r="U112" s="1">
        <f>(Table2[[#This Row],[Close Price]]-Table2[[#This Row],[200D EMA]])/Table2[[#This Row],[200D EMA]]</f>
        <v>0.2284045978568941</v>
      </c>
      <c r="V112">
        <v>1.09904416843171</v>
      </c>
      <c r="W112">
        <v>3380.9</v>
      </c>
      <c r="X112">
        <v>3538</v>
      </c>
      <c r="Y112">
        <v>3380.9</v>
      </c>
      <c r="Z112">
        <v>3538</v>
      </c>
      <c r="AA112">
        <v>3331.45</v>
      </c>
      <c r="AB112">
        <v>3538</v>
      </c>
      <c r="AC112" s="1">
        <f>(Table2[[#This Row],[Close Price]]/Table2[[#This Row],[Day Low]])-1</f>
        <v>4.0388653908722372E-2</v>
      </c>
      <c r="AD112" s="1">
        <f>(Table2[[#This Row],[Day High]]/Table2[[#This Row],[Close Price]])-1</f>
        <v>5.8423005302137287E-3</v>
      </c>
      <c r="AE112" s="1">
        <f>(Table2[[#This Row],[Close Price]]/Table2[[#This Row],[Current Week Low]])-1</f>
        <v>4.0388653908722372E-2</v>
      </c>
      <c r="AF112" s="1">
        <f>(Table2[[#This Row],[Current Week High]]/Table2[[#This Row],[Close Price]])-1</f>
        <v>5.8423005302137287E-3</v>
      </c>
      <c r="AG112" s="1">
        <f>(Table2[[#This Row],[Close Price]]/Table2[[#This Row],[Current Month Low]])-1</f>
        <v>5.5831544822824819E-2</v>
      </c>
      <c r="AH112" s="1">
        <f>(Table2[[#This Row],[Current Month High]]/Table2[[#This Row],[Close Price]])-1</f>
        <v>5.8423005302137287E-3</v>
      </c>
      <c r="AI112">
        <v>1.6076987590442</v>
      </c>
      <c r="AJ112">
        <v>92.996076925187197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0.05</v>
      </c>
      <c r="AM112" t="s">
        <v>3175</v>
      </c>
      <c r="AN112">
        <v>4.9400000000000004</v>
      </c>
      <c r="AO112" t="s">
        <v>3175</v>
      </c>
      <c r="AP112">
        <v>0.11209383003930901</v>
      </c>
      <c r="AQ112">
        <f>(Table2[[#This Row],[Sharpe Ratio]]-AVERAGE(Table2[Sharpe Ratio]))/_xlfn.STDEV.P(Table2[Sharpe Ratio])</f>
        <v>0.59018690761442227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3.6748063402989439</v>
      </c>
      <c r="AS112">
        <f>_xlfn.RANK.AVG(Table2[[#This Row],[1Y Return vs Nifty Z-Score]],Table2[1Y Return vs Nifty Z-Score])</f>
        <v>159</v>
      </c>
      <c r="AT112">
        <f>_xlfn.RANK.AVG(Table2[[#This Row],[6M Return vs Nifty Z-Score]],Table2[6M Return vs Nifty Z-Score])</f>
        <v>157</v>
      </c>
      <c r="AU112">
        <f>_xlfn.RANK.AVG(Table2[[#This Row],[Sharpe Ratio Z-Score]],Table2[Sharpe Ratio Z-Score])</f>
        <v>196</v>
      </c>
      <c r="AV112">
        <f>(Table2[[#This Row],[Rank 1Y]]+Table2[[#This Row],[Rank 6M]]+Table2[[#This Row],[Rank Sharpe]])/3</f>
        <v>170.66666666666666</v>
      </c>
    </row>
    <row r="113" spans="1:48" x14ac:dyDescent="0.3">
      <c r="A113" t="s">
        <v>548</v>
      </c>
      <c r="B113" t="s">
        <v>549</v>
      </c>
      <c r="C113" t="s">
        <v>3134</v>
      </c>
      <c r="D113" t="s">
        <v>146</v>
      </c>
      <c r="E113">
        <v>38319.702689714999</v>
      </c>
      <c r="F113">
        <v>274.2</v>
      </c>
      <c r="G113">
        <v>76.141747768214799</v>
      </c>
      <c r="H113">
        <f>(Table2[[#This Row],[1Y Return vs Nifty]]-AVERAGE(Table2[1Y Return vs Nifty]))/_xlfn.STDEV.P(Table2[1Y Return vs Nifty])</f>
        <v>0.87360500815635567</v>
      </c>
      <c r="I113">
        <v>-1.26836530950698</v>
      </c>
      <c r="J113">
        <f>(Table2[[#This Row],[1M Return vs Nifty]]-AVERAGE(Table2[1M Return vs Nifty]))/_xlfn.STDEV.P(Table2[1M Return vs Nifty])</f>
        <v>0.33056404563943631</v>
      </c>
      <c r="K113">
        <v>9.5411415394542605</v>
      </c>
      <c r="L113">
        <f>(Table2[[#This Row],[6M Return vs Nifty]]-AVERAGE(Table2[6M Return vs Nifty]))/_xlfn.STDEV.P(Table2[6M Return vs Nifty])</f>
        <v>5.1602427100352358E-2</v>
      </c>
      <c r="M113">
        <v>-3.7848343795433501</v>
      </c>
      <c r="N113">
        <f>(Table2[[#This Row],[1W Return vs Nifty]]-AVERAGE(Table2[1W Return vs Nifty]))/_xlfn.STDEV.P(Table2[1W Return vs Nifty])</f>
        <v>-0.31757424307181537</v>
      </c>
      <c r="O113">
        <v>275.8</v>
      </c>
      <c r="P113">
        <v>271.45671823754702</v>
      </c>
      <c r="Q113">
        <v>238.36697729312999</v>
      </c>
      <c r="R113">
        <v>47.211697338354497</v>
      </c>
      <c r="S113" s="1">
        <f>(Table2[[#This Row],[Close Price]]-Table2[[#This Row],[20D EMA]])/Table2[[#This Row],[20D EMA]]</f>
        <v>-5.8013052936911631E-3</v>
      </c>
      <c r="T113" s="1">
        <f>(Table2[[#This Row],[Close Price]]-Table2[[#This Row],[50D EMA]])/Table2[[#This Row],[50D EMA]]</f>
        <v>1.010577958896699E-2</v>
      </c>
      <c r="U113" s="1">
        <f>(Table2[[#This Row],[Close Price]]-Table2[[#This Row],[200D EMA]])/Table2[[#This Row],[200D EMA]]</f>
        <v>0.15032712632339423</v>
      </c>
      <c r="V113">
        <v>0.80489488134982301</v>
      </c>
      <c r="W113">
        <v>257.25</v>
      </c>
      <c r="X113">
        <v>275.7</v>
      </c>
      <c r="Y113">
        <v>257.25</v>
      </c>
      <c r="Z113">
        <v>277</v>
      </c>
      <c r="AA113">
        <v>257.25</v>
      </c>
      <c r="AB113">
        <v>296.8</v>
      </c>
      <c r="AC113" s="1">
        <f>(Table2[[#This Row],[Close Price]]/Table2[[#This Row],[Day Low]])-1</f>
        <v>6.5889212827988208E-2</v>
      </c>
      <c r="AD113" s="1">
        <f>(Table2[[#This Row],[Day High]]/Table2[[#This Row],[Close Price]])-1</f>
        <v>5.4704595185994798E-3</v>
      </c>
      <c r="AE113" s="1">
        <f>(Table2[[#This Row],[Close Price]]/Table2[[#This Row],[Current Week Low]])-1</f>
        <v>6.5889212827988208E-2</v>
      </c>
      <c r="AF113" s="1">
        <f>(Table2[[#This Row],[Current Week High]]/Table2[[#This Row],[Close Price]])-1</f>
        <v>1.0211524434719177E-2</v>
      </c>
      <c r="AG113" s="1">
        <f>(Table2[[#This Row],[Close Price]]/Table2[[#This Row],[Current Month Low]])-1</f>
        <v>6.5889212827988208E-2</v>
      </c>
      <c r="AH113" s="1">
        <f>(Table2[[#This Row],[Current Month High]]/Table2[[#This Row],[Close Price]])-1</f>
        <v>8.242159008023342E-2</v>
      </c>
      <c r="AI113">
        <v>13.712618526622901</v>
      </c>
      <c r="AJ113">
        <v>134.76027397260199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0.02</v>
      </c>
      <c r="AM113" t="s">
        <v>3175</v>
      </c>
      <c r="AN113">
        <v>4</v>
      </c>
      <c r="AO113" t="s">
        <v>3175</v>
      </c>
      <c r="AP113">
        <v>0.15112420552216599</v>
      </c>
      <c r="AQ113">
        <f>(Table2[[#This Row],[Sharpe Ratio]]-AVERAGE(Table2[Sharpe Ratio]))/_xlfn.STDEV.P(Table2[Sharpe Ratio])</f>
        <v>1.0456773999795117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1.9838746378038403</v>
      </c>
      <c r="AS113">
        <f>_xlfn.RANK.AVG(Table2[[#This Row],[1Y Return vs Nifty Z-Score]],Table2[1Y Return vs Nifty Z-Score])</f>
        <v>113</v>
      </c>
      <c r="AT113">
        <f>_xlfn.RANK.AVG(Table2[[#This Row],[6M Return vs Nifty Z-Score]],Table2[6M Return vs Nifty Z-Score])</f>
        <v>296</v>
      </c>
      <c r="AU113">
        <f>_xlfn.RANK.AVG(Table2[[#This Row],[Sharpe Ratio Z-Score]],Table2[Sharpe Ratio Z-Score])</f>
        <v>105</v>
      </c>
      <c r="AV113">
        <f>(Table2[[#This Row],[Rank 1Y]]+Table2[[#This Row],[Rank 6M]]+Table2[[#This Row],[Rank Sharpe]])/3</f>
        <v>171.33333333333334</v>
      </c>
    </row>
    <row r="114" spans="1:48" x14ac:dyDescent="0.3">
      <c r="A114" t="s">
        <v>188</v>
      </c>
      <c r="B114" t="s">
        <v>189</v>
      </c>
      <c r="C114" t="s">
        <v>3135</v>
      </c>
      <c r="D114" t="s">
        <v>190</v>
      </c>
      <c r="E114">
        <v>141373.240486164</v>
      </c>
      <c r="F114">
        <v>203.81</v>
      </c>
      <c r="G114">
        <v>98.058195860755802</v>
      </c>
      <c r="H114">
        <f>(Table2[[#This Row],[1Y Return vs Nifty]]-AVERAGE(Table2[1Y Return vs Nifty]))/_xlfn.STDEV.P(Table2[1Y Return vs Nifty])</f>
        <v>1.2510855874797906</v>
      </c>
      <c r="I114">
        <v>5.7960189932243296</v>
      </c>
      <c r="J114">
        <f>(Table2[[#This Row],[1M Return vs Nifty]]-AVERAGE(Table2[1M Return vs Nifty]))/_xlfn.STDEV.P(Table2[1M Return vs Nifty])</f>
        <v>1.1273986325918515</v>
      </c>
      <c r="K114">
        <v>58.6427657605728</v>
      </c>
      <c r="L114">
        <f>(Table2[[#This Row],[6M Return vs Nifty]]-AVERAGE(Table2[6M Return vs Nifty]))/_xlfn.STDEV.P(Table2[6M Return vs Nifty])</f>
        <v>1.6894162167336151</v>
      </c>
      <c r="M114">
        <v>-3.0703348186417201</v>
      </c>
      <c r="N114">
        <f>(Table2[[#This Row],[1W Return vs Nifty]]-AVERAGE(Table2[1W Return vs Nifty]))/_xlfn.STDEV.P(Table2[1W Return vs Nifty])</f>
        <v>-0.14127888984482193</v>
      </c>
      <c r="O114">
        <v>202.3</v>
      </c>
      <c r="P114">
        <v>195.62982797829801</v>
      </c>
      <c r="Q114">
        <v>159.01460675258201</v>
      </c>
      <c r="R114">
        <v>42.042523324314999</v>
      </c>
      <c r="S114" s="1">
        <f>(Table2[[#This Row],[Close Price]]-Table2[[#This Row],[20D EMA]])/Table2[[#This Row],[20D EMA]]</f>
        <v>7.4641621354423673E-3</v>
      </c>
      <c r="T114" s="1">
        <f>(Table2[[#This Row],[Close Price]]-Table2[[#This Row],[50D EMA]])/Table2[[#This Row],[50D EMA]]</f>
        <v>4.1814543856826633E-2</v>
      </c>
      <c r="U114" s="1">
        <f>(Table2[[#This Row],[Close Price]]-Table2[[#This Row],[200D EMA]])/Table2[[#This Row],[200D EMA]]</f>
        <v>0.2817061536813229</v>
      </c>
      <c r="V114">
        <v>1.0351348056713301</v>
      </c>
      <c r="W114">
        <v>195.36</v>
      </c>
      <c r="X114">
        <v>204.99</v>
      </c>
      <c r="Y114">
        <v>195.36</v>
      </c>
      <c r="Z114">
        <v>204.99</v>
      </c>
      <c r="AA114">
        <v>195.36</v>
      </c>
      <c r="AB114">
        <v>214.45</v>
      </c>
      <c r="AC114" s="1">
        <f>(Table2[[#This Row],[Close Price]]/Table2[[#This Row],[Day Low]])-1</f>
        <v>4.3253480753480789E-2</v>
      </c>
      <c r="AD114" s="1">
        <f>(Table2[[#This Row],[Day High]]/Table2[[#This Row],[Close Price]])-1</f>
        <v>5.7897060988174598E-3</v>
      </c>
      <c r="AE114" s="1">
        <f>(Table2[[#This Row],[Close Price]]/Table2[[#This Row],[Current Week Low]])-1</f>
        <v>4.3253480753480789E-2</v>
      </c>
      <c r="AF114" s="1">
        <f>(Table2[[#This Row],[Current Week High]]/Table2[[#This Row],[Close Price]])-1</f>
        <v>5.7897060988174598E-3</v>
      </c>
      <c r="AG114" s="1">
        <f>(Table2[[#This Row],[Close Price]]/Table2[[#This Row],[Current Month Low]])-1</f>
        <v>4.3253480753480789E-2</v>
      </c>
      <c r="AH114" s="1">
        <f>(Table2[[#This Row],[Current Month High]]/Table2[[#This Row],[Close Price]])-1</f>
        <v>5.2205485501201965E-2</v>
      </c>
      <c r="AI114">
        <v>6.4668073205436496</v>
      </c>
      <c r="AJ114">
        <v>134.80414746543701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0.01</v>
      </c>
      <c r="AM114" t="s">
        <v>3175</v>
      </c>
      <c r="AN114">
        <v>-0.63</v>
      </c>
      <c r="AO114" t="s">
        <v>3174</v>
      </c>
      <c r="AP114">
        <v>4.1821824080237997E-2</v>
      </c>
      <c r="AQ114">
        <f>(Table2[[#This Row],[Sharpe Ratio]]-AVERAGE(Table2[Sharpe Ratio]))/_xlfn.STDEV.P(Table2[Sharpe Ratio])</f>
        <v>-0.2298982234609494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3.6967233234994854</v>
      </c>
      <c r="AS114">
        <f>_xlfn.RANK.AVG(Table2[[#This Row],[1Y Return vs Nifty Z-Score]],Table2[1Y Return vs Nifty Z-Score])</f>
        <v>72</v>
      </c>
      <c r="AT114">
        <f>_xlfn.RANK.AVG(Table2[[#This Row],[6M Return vs Nifty Z-Score]],Table2[6M Return vs Nifty Z-Score])</f>
        <v>44</v>
      </c>
      <c r="AU114">
        <f>_xlfn.RANK.AVG(Table2[[#This Row],[Sharpe Ratio Z-Score]],Table2[Sharpe Ratio Z-Score])</f>
        <v>403</v>
      </c>
      <c r="AV114">
        <f>(Table2[[#This Row],[Rank 1Y]]+Table2[[#This Row],[Rank 6M]]+Table2[[#This Row],[Rank Sharpe]])/3</f>
        <v>173</v>
      </c>
    </row>
    <row r="115" spans="1:48" x14ac:dyDescent="0.3">
      <c r="A115" t="s">
        <v>729</v>
      </c>
      <c r="B115" t="s">
        <v>730</v>
      </c>
      <c r="C115" t="s">
        <v>3133</v>
      </c>
      <c r="D115" t="s">
        <v>731</v>
      </c>
      <c r="E115">
        <v>23778.466586574999</v>
      </c>
      <c r="F115">
        <v>2343.5500000000002</v>
      </c>
      <c r="G115">
        <v>43.510847986455502</v>
      </c>
      <c r="H115">
        <f>(Table2[[#This Row],[1Y Return vs Nifty]]-AVERAGE(Table2[1Y Return vs Nifty]))/_xlfn.STDEV.P(Table2[1Y Return vs Nifty])</f>
        <v>0.31158278167817161</v>
      </c>
      <c r="I115">
        <v>-9.5619030124288997</v>
      </c>
      <c r="J115">
        <f>(Table2[[#This Row],[1M Return vs Nifty]]-AVERAGE(Table2[1M Return vs Nifty]))/_xlfn.STDEV.P(Table2[1M Return vs Nifty])</f>
        <v>-0.60491417959343929</v>
      </c>
      <c r="K115">
        <v>42.047318081610001</v>
      </c>
      <c r="L115">
        <f>(Table2[[#This Row],[6M Return vs Nifty]]-AVERAGE(Table2[6M Return vs Nifty]))/_xlfn.STDEV.P(Table2[6M Return vs Nifty])</f>
        <v>1.1358652194928271</v>
      </c>
      <c r="M115">
        <v>3.0966099582641502</v>
      </c>
      <c r="N115">
        <f>(Table2[[#This Row],[1W Return vs Nifty]]-AVERAGE(Table2[1W Return vs Nifty]))/_xlfn.STDEV.P(Table2[1W Return vs Nifty])</f>
        <v>1.3803507475534655</v>
      </c>
      <c r="O115">
        <v>2353.7800000000002</v>
      </c>
      <c r="P115">
        <v>2268.5635949770299</v>
      </c>
      <c r="Q115">
        <v>1888.1574675833101</v>
      </c>
      <c r="R115">
        <v>47.715635072021499</v>
      </c>
      <c r="S115" s="1">
        <f>(Table2[[#This Row],[Close Price]]-Table2[[#This Row],[20D EMA]])/Table2[[#This Row],[20D EMA]]</f>
        <v>-4.3462005794934182E-3</v>
      </c>
      <c r="T115" s="1">
        <f>(Table2[[#This Row],[Close Price]]-Table2[[#This Row],[50D EMA]])/Table2[[#This Row],[50D EMA]]</f>
        <v>3.3054574793055153E-2</v>
      </c>
      <c r="U115" s="1">
        <f>(Table2[[#This Row],[Close Price]]-Table2[[#This Row],[200D EMA]])/Table2[[#This Row],[200D EMA]]</f>
        <v>0.24118355605136893</v>
      </c>
      <c r="V115">
        <v>0.58428870191702198</v>
      </c>
      <c r="W115">
        <v>2290</v>
      </c>
      <c r="X115">
        <v>2365</v>
      </c>
      <c r="Y115">
        <v>2277.0500000000002</v>
      </c>
      <c r="Z115">
        <v>2442.5</v>
      </c>
      <c r="AA115">
        <v>2277.0500000000002</v>
      </c>
      <c r="AB115">
        <v>2442.5</v>
      </c>
      <c r="AC115" s="1">
        <f>(Table2[[#This Row],[Close Price]]/Table2[[#This Row],[Day Low]])-1</f>
        <v>2.338427947598265E-2</v>
      </c>
      <c r="AD115" s="1">
        <f>(Table2[[#This Row],[Day High]]/Table2[[#This Row],[Close Price]])-1</f>
        <v>9.1527810373150942E-3</v>
      </c>
      <c r="AE115" s="1">
        <f>(Table2[[#This Row],[Close Price]]/Table2[[#This Row],[Current Week Low]])-1</f>
        <v>2.9204453130146524E-2</v>
      </c>
      <c r="AF115" s="1">
        <f>(Table2[[#This Row],[Current Week High]]/Table2[[#This Row],[Close Price]])-1</f>
        <v>4.2222269633675369E-2</v>
      </c>
      <c r="AG115" s="1">
        <f>(Table2[[#This Row],[Close Price]]/Table2[[#This Row],[Current Month Low]])-1</f>
        <v>2.9204453130146524E-2</v>
      </c>
      <c r="AH115" s="1">
        <f>(Table2[[#This Row],[Current Month High]]/Table2[[#This Row],[Close Price]])-1</f>
        <v>4.2222269633675369E-2</v>
      </c>
      <c r="AI115">
        <v>14.6380491135243</v>
      </c>
      <c r="AJ115">
        <v>87.469002479801603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-0.01</v>
      </c>
      <c r="AM115" t="s">
        <v>3174</v>
      </c>
      <c r="AN115">
        <v>-4.9400000000000004</v>
      </c>
      <c r="AO115" t="s">
        <v>3174</v>
      </c>
      <c r="AP115">
        <v>9.7087836294088001E-2</v>
      </c>
      <c r="AQ115">
        <f>(Table2[[#This Row],[Sharpe Ratio]]-AVERAGE(Table2[Sharpe Ratio]))/_xlfn.STDEV.P(Table2[Sharpe Ratio])</f>
        <v>0.41506464976065682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2.6379492188916815</v>
      </c>
      <c r="AS115">
        <f>_xlfn.RANK.AVG(Table2[[#This Row],[1Y Return vs Nifty Z-Score]],Table2[1Y Return vs Nifty Z-Score])</f>
        <v>214</v>
      </c>
      <c r="AT115">
        <f>_xlfn.RANK.AVG(Table2[[#This Row],[6M Return vs Nifty Z-Score]],Table2[6M Return vs Nifty Z-Score])</f>
        <v>82</v>
      </c>
      <c r="AU115">
        <f>_xlfn.RANK.AVG(Table2[[#This Row],[Sharpe Ratio Z-Score]],Table2[Sharpe Ratio Z-Score])</f>
        <v>235</v>
      </c>
      <c r="AV115">
        <f>(Table2[[#This Row],[Rank 1Y]]+Table2[[#This Row],[Rank 6M]]+Table2[[#This Row],[Rank Sharpe]])/3</f>
        <v>177</v>
      </c>
    </row>
    <row r="116" spans="1:48" x14ac:dyDescent="0.3">
      <c r="A116" t="s">
        <v>207</v>
      </c>
      <c r="B116" t="s">
        <v>208</v>
      </c>
      <c r="C116" t="s">
        <v>3129</v>
      </c>
      <c r="D116" t="s">
        <v>54</v>
      </c>
      <c r="E116">
        <v>125441.29814832</v>
      </c>
      <c r="F116">
        <v>3329.3</v>
      </c>
      <c r="G116">
        <v>55.567441815554702</v>
      </c>
      <c r="H116">
        <f>(Table2[[#This Row],[1Y Return vs Nifty]]-AVERAGE(Table2[1Y Return vs Nifty]))/_xlfn.STDEV.P(Table2[1Y Return vs Nifty])</f>
        <v>0.51924097538085645</v>
      </c>
      <c r="I116">
        <v>-0.36363674527997703</v>
      </c>
      <c r="J116">
        <f>(Table2[[#This Row],[1M Return vs Nifty]]-AVERAGE(Table2[1M Return vs Nifty]))/_xlfn.STDEV.P(Table2[1M Return vs Nifty])</f>
        <v>0.43261384656846363</v>
      </c>
      <c r="K116">
        <v>19.231167361473801</v>
      </c>
      <c r="L116">
        <f>(Table2[[#This Row],[6M Return vs Nifty]]-AVERAGE(Table2[6M Return vs Nifty]))/_xlfn.STDEV.P(Table2[6M Return vs Nifty])</f>
        <v>0.37481898388341967</v>
      </c>
      <c r="M116">
        <v>-4.9579960609751996</v>
      </c>
      <c r="N116">
        <f>(Table2[[#This Row],[1W Return vs Nifty]]-AVERAGE(Table2[1W Return vs Nifty]))/_xlfn.STDEV.P(Table2[1W Return vs Nifty])</f>
        <v>-0.60703971560396186</v>
      </c>
      <c r="O116">
        <v>3415.37</v>
      </c>
      <c r="P116">
        <v>3250.3735556241099</v>
      </c>
      <c r="Q116">
        <v>2710.44734330663</v>
      </c>
      <c r="R116">
        <v>31.9469903581926</v>
      </c>
      <c r="S116" s="1">
        <f>(Table2[[#This Row],[Close Price]]-Table2[[#This Row],[20D EMA]])/Table2[[#This Row],[20D EMA]]</f>
        <v>-2.5200783516866318E-2</v>
      </c>
      <c r="T116" s="1">
        <f>(Table2[[#This Row],[Close Price]]-Table2[[#This Row],[50D EMA]])/Table2[[#This Row],[50D EMA]]</f>
        <v>2.4282268799327416E-2</v>
      </c>
      <c r="U116" s="1">
        <f>(Table2[[#This Row],[Close Price]]-Table2[[#This Row],[200D EMA]])/Table2[[#This Row],[200D EMA]]</f>
        <v>0.22832122462058102</v>
      </c>
      <c r="V116">
        <v>0.89677804774765302</v>
      </c>
      <c r="W116">
        <v>3278</v>
      </c>
      <c r="X116">
        <v>3373.05</v>
      </c>
      <c r="Y116">
        <v>3256</v>
      </c>
      <c r="Z116">
        <v>3413</v>
      </c>
      <c r="AA116">
        <v>3256</v>
      </c>
      <c r="AB116">
        <v>3627.8</v>
      </c>
      <c r="AC116" s="1">
        <f>(Table2[[#This Row],[Close Price]]/Table2[[#This Row],[Day Low]])-1</f>
        <v>1.564978645515569E-2</v>
      </c>
      <c r="AD116" s="1">
        <f>(Table2[[#This Row],[Day High]]/Table2[[#This Row],[Close Price]])-1</f>
        <v>1.3140900489592378E-2</v>
      </c>
      <c r="AE116" s="1">
        <f>(Table2[[#This Row],[Close Price]]/Table2[[#This Row],[Current Week Low]])-1</f>
        <v>2.2512285012284972E-2</v>
      </c>
      <c r="AF116" s="1">
        <f>(Table2[[#This Row],[Current Week High]]/Table2[[#This Row],[Close Price]])-1</f>
        <v>2.5140419908088685E-2</v>
      </c>
      <c r="AG116" s="1">
        <f>(Table2[[#This Row],[Close Price]]/Table2[[#This Row],[Current Month Low]])-1</f>
        <v>2.2512285012284972E-2</v>
      </c>
      <c r="AH116" s="1">
        <f>(Table2[[#This Row],[Current Month High]]/Table2[[#This Row],[Close Price]])-1</f>
        <v>8.9658486768990464E-2</v>
      </c>
      <c r="AI116">
        <v>9.7002372871173907</v>
      </c>
      <c r="AJ116">
        <v>89.073458840900699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0.19</v>
      </c>
      <c r="AM116" t="s">
        <v>3175</v>
      </c>
      <c r="AN116">
        <v>-5.56</v>
      </c>
      <c r="AO116" t="s">
        <v>3174</v>
      </c>
      <c r="AP116">
        <v>0.122433199131151</v>
      </c>
      <c r="AQ116">
        <f>(Table2[[#This Row],[Sharpe Ratio]]-AVERAGE(Table2[Sharpe Ratio]))/_xlfn.STDEV.P(Table2[Sharpe Ratio])</f>
        <v>0.71084893712669306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1.4304830273554709</v>
      </c>
      <c r="AS116">
        <f>_xlfn.RANK.AVG(Table2[[#This Row],[1Y Return vs Nifty Z-Score]],Table2[1Y Return vs Nifty Z-Score])</f>
        <v>170</v>
      </c>
      <c r="AT116">
        <f>_xlfn.RANK.AVG(Table2[[#This Row],[6M Return vs Nifty Z-Score]],Table2[6M Return vs Nifty Z-Score])</f>
        <v>209</v>
      </c>
      <c r="AU116">
        <f>_xlfn.RANK.AVG(Table2[[#This Row],[Sharpe Ratio Z-Score]],Table2[Sharpe Ratio Z-Score])</f>
        <v>167</v>
      </c>
      <c r="AV116">
        <f>(Table2[[#This Row],[Rank 1Y]]+Table2[[#This Row],[Rank 6M]]+Table2[[#This Row],[Rank Sharpe]])/3</f>
        <v>182</v>
      </c>
    </row>
    <row r="117" spans="1:48" x14ac:dyDescent="0.3">
      <c r="A117" t="s">
        <v>1286</v>
      </c>
      <c r="B117" t="s">
        <v>1287</v>
      </c>
      <c r="C117" t="s">
        <v>607</v>
      </c>
      <c r="D117" t="s">
        <v>469</v>
      </c>
      <c r="E117">
        <v>8927.6264681399898</v>
      </c>
      <c r="F117">
        <v>349.9</v>
      </c>
      <c r="G117">
        <v>73.763470439059603</v>
      </c>
      <c r="H117">
        <f>(Table2[[#This Row],[1Y Return vs Nifty]]-AVERAGE(Table2[1Y Return vs Nifty]))/_xlfn.STDEV.P(Table2[1Y Return vs Nifty])</f>
        <v>0.83264246257366903</v>
      </c>
      <c r="I117">
        <v>-14.081236693313199</v>
      </c>
      <c r="J117">
        <f>(Table2[[#This Row],[1M Return vs Nifty]]-AVERAGE(Table2[1M Return vs Nifty]))/_xlfn.STDEV.P(Table2[1M Return vs Nifty])</f>
        <v>-1.1146771302748253</v>
      </c>
      <c r="K117">
        <v>7.4972108361939398</v>
      </c>
      <c r="L117">
        <f>(Table2[[#This Row],[6M Return vs Nifty]]-AVERAGE(Table2[6M Return vs Nifty]))/_xlfn.STDEV.P(Table2[6M Return vs Nifty])</f>
        <v>-1.6574093411056243E-2</v>
      </c>
      <c r="M117">
        <v>-4.5779181054413502</v>
      </c>
      <c r="N117">
        <f>(Table2[[#This Row],[1W Return vs Nifty]]-AVERAGE(Table2[1W Return vs Nifty]))/_xlfn.STDEV.P(Table2[1W Return vs Nifty])</f>
        <v>-0.51325942364677946</v>
      </c>
      <c r="O117">
        <v>375.21</v>
      </c>
      <c r="P117">
        <v>382.67741722481401</v>
      </c>
      <c r="Q117">
        <v>333.56839111164402</v>
      </c>
      <c r="R117">
        <v>11.022754286100801</v>
      </c>
      <c r="S117" s="1">
        <f>(Table2[[#This Row],[Close Price]]-Table2[[#This Row],[20D EMA]])/Table2[[#This Row],[20D EMA]]</f>
        <v>-6.7455558220729739E-2</v>
      </c>
      <c r="T117" s="1">
        <f>(Table2[[#This Row],[Close Price]]-Table2[[#This Row],[50D EMA]])/Table2[[#This Row],[50D EMA]]</f>
        <v>-8.5652865179546428E-2</v>
      </c>
      <c r="U117" s="1">
        <f>(Table2[[#This Row],[Close Price]]-Table2[[#This Row],[200D EMA]])/Table2[[#This Row],[200D EMA]]</f>
        <v>4.896030116621522E-2</v>
      </c>
      <c r="V117">
        <v>0.61371688248563105</v>
      </c>
      <c r="W117">
        <v>332.8</v>
      </c>
      <c r="X117">
        <v>357.9</v>
      </c>
      <c r="Y117">
        <v>327.7</v>
      </c>
      <c r="Z117">
        <v>357.9</v>
      </c>
      <c r="AA117">
        <v>327.7</v>
      </c>
      <c r="AB117">
        <v>372.3</v>
      </c>
      <c r="AC117" s="1">
        <f>(Table2[[#This Row],[Close Price]]/Table2[[#This Row],[Day Low]])-1</f>
        <v>5.1382211538461453E-2</v>
      </c>
      <c r="AD117" s="1">
        <f>(Table2[[#This Row],[Day High]]/Table2[[#This Row],[Close Price]])-1</f>
        <v>2.2863675335810241E-2</v>
      </c>
      <c r="AE117" s="1">
        <f>(Table2[[#This Row],[Close Price]]/Table2[[#This Row],[Current Week Low]])-1</f>
        <v>6.7744888617637944E-2</v>
      </c>
      <c r="AF117" s="1">
        <f>(Table2[[#This Row],[Current Week High]]/Table2[[#This Row],[Close Price]])-1</f>
        <v>2.2863675335810241E-2</v>
      </c>
      <c r="AG117" s="1">
        <f>(Table2[[#This Row],[Close Price]]/Table2[[#This Row],[Current Month Low]])-1</f>
        <v>6.7744888617637944E-2</v>
      </c>
      <c r="AH117" s="1">
        <f>(Table2[[#This Row],[Current Month High]]/Table2[[#This Row],[Close Price]])-1</f>
        <v>6.4018290940268674E-2</v>
      </c>
      <c r="AI117">
        <v>20.405830237210601</v>
      </c>
      <c r="AJ117">
        <v>113.940690920207</v>
      </c>
      <c r="AK117" t="str">
        <f>IF(AND(Table2[[#This Row],[20D EMA]]&gt;Table2[[#This Row],[50D EMA]],Table2[[#This Row],[50D EMA]]&gt;Table2[[#This Row],[200D EMA]]),"Uptrend","Downtrend/NoTrend")</f>
        <v>Downtrend/NoTrend</v>
      </c>
      <c r="AL117">
        <v>-0.14000000000000001</v>
      </c>
      <c r="AM117" t="s">
        <v>3174</v>
      </c>
      <c r="AN117">
        <v>-11.4</v>
      </c>
      <c r="AO117" t="s">
        <v>3174</v>
      </c>
      <c r="AP117">
        <v>0.14314109480700701</v>
      </c>
      <c r="AQ117">
        <f>(Table2[[#This Row],[Sharpe Ratio]]-AVERAGE(Table2[Sharpe Ratio]))/_xlfn.STDEV.P(Table2[Sharpe Ratio])</f>
        <v>0.95251326857498808</v>
      </c>
      <c r="AR1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7">
        <f>_xlfn.RANK.AVG(Table2[[#This Row],[1Y Return vs Nifty Z-Score]],Table2[1Y Return vs Nifty Z-Score])</f>
        <v>117</v>
      </c>
      <c r="AT117">
        <f>_xlfn.RANK.AVG(Table2[[#This Row],[6M Return vs Nifty Z-Score]],Table2[6M Return vs Nifty Z-Score])</f>
        <v>312</v>
      </c>
      <c r="AU117">
        <f>_xlfn.RANK.AVG(Table2[[#This Row],[Sharpe Ratio Z-Score]],Table2[Sharpe Ratio Z-Score])</f>
        <v>118</v>
      </c>
      <c r="AV117">
        <f>(Table2[[#This Row],[Rank 1Y]]+Table2[[#This Row],[Rank 6M]]+Table2[[#This Row],[Rank Sharpe]])/3</f>
        <v>182.33333333333334</v>
      </c>
    </row>
    <row r="118" spans="1:48" x14ac:dyDescent="0.3">
      <c r="A118" t="s">
        <v>191</v>
      </c>
      <c r="B118" t="s">
        <v>192</v>
      </c>
      <c r="C118" t="s">
        <v>3129</v>
      </c>
      <c r="D118" t="s">
        <v>143</v>
      </c>
      <c r="E118">
        <v>137994.10372000001</v>
      </c>
      <c r="F118">
        <v>524.25</v>
      </c>
      <c r="G118">
        <v>59.694334788876297</v>
      </c>
      <c r="H118">
        <f>(Table2[[#This Row],[1Y Return vs Nifty]]-AVERAGE(Table2[1Y Return vs Nifty]))/_xlfn.STDEV.P(Table2[1Y Return vs Nifty])</f>
        <v>0.59032101279373606</v>
      </c>
      <c r="I118">
        <v>-17.164272602815</v>
      </c>
      <c r="J118">
        <f>(Table2[[#This Row],[1M Return vs Nifty]]-AVERAGE(Table2[1M Return vs Nifty]))/_xlfn.STDEV.P(Table2[1M Return vs Nifty])</f>
        <v>-1.4624313775285469</v>
      </c>
      <c r="K118">
        <v>5.2469645388241704</v>
      </c>
      <c r="L118">
        <f>(Table2[[#This Row],[6M Return vs Nifty]]-AVERAGE(Table2[6M Return vs Nifty]))/_xlfn.STDEV.P(Table2[6M Return vs Nifty])</f>
        <v>-9.1632392894320139E-2</v>
      </c>
      <c r="M118">
        <v>-7.0633990292733602</v>
      </c>
      <c r="N118">
        <f>(Table2[[#This Row],[1W Return vs Nifty]]-AVERAGE(Table2[1W Return vs Nifty]))/_xlfn.STDEV.P(Table2[1W Return vs Nifty])</f>
        <v>-1.1265260530243799</v>
      </c>
      <c r="O118">
        <v>548.91</v>
      </c>
      <c r="P118">
        <v>565.34501494088704</v>
      </c>
      <c r="Q118">
        <v>501.464882180389</v>
      </c>
      <c r="R118">
        <v>28.511193467040499</v>
      </c>
      <c r="S118" s="1">
        <f>(Table2[[#This Row],[Close Price]]-Table2[[#This Row],[20D EMA]])/Table2[[#This Row],[20D EMA]]</f>
        <v>-4.4925397606164888E-2</v>
      </c>
      <c r="T118" s="1">
        <f>(Table2[[#This Row],[Close Price]]-Table2[[#This Row],[50D EMA]])/Table2[[#This Row],[50D EMA]]</f>
        <v>-7.2690151774282424E-2</v>
      </c>
      <c r="U118" s="1">
        <f>(Table2[[#This Row],[Close Price]]-Table2[[#This Row],[200D EMA]])/Table2[[#This Row],[200D EMA]]</f>
        <v>4.5437115597288517E-2</v>
      </c>
      <c r="V118">
        <v>0.91410786202384398</v>
      </c>
      <c r="W118">
        <v>484.1</v>
      </c>
      <c r="X118">
        <v>526.4</v>
      </c>
      <c r="Y118">
        <v>484.1</v>
      </c>
      <c r="Z118">
        <v>532.35</v>
      </c>
      <c r="AA118">
        <v>484.1</v>
      </c>
      <c r="AB118">
        <v>569.45000000000005</v>
      </c>
      <c r="AC118" s="1">
        <f>(Table2[[#This Row],[Close Price]]/Table2[[#This Row],[Day Low]])-1</f>
        <v>8.2937409626110181E-2</v>
      </c>
      <c r="AD118" s="1">
        <f>(Table2[[#This Row],[Day High]]/Table2[[#This Row],[Close Price]])-1</f>
        <v>4.1010968049595142E-3</v>
      </c>
      <c r="AE118" s="1">
        <f>(Table2[[#This Row],[Close Price]]/Table2[[#This Row],[Current Week Low]])-1</f>
        <v>8.2937409626110181E-2</v>
      </c>
      <c r="AF118" s="1">
        <f>(Table2[[#This Row],[Current Week High]]/Table2[[#This Row],[Close Price]])-1</f>
        <v>1.5450643776824036E-2</v>
      </c>
      <c r="AG118" s="1">
        <f>(Table2[[#This Row],[Close Price]]/Table2[[#This Row],[Current Month Low]])-1</f>
        <v>8.2937409626110181E-2</v>
      </c>
      <c r="AH118" s="1">
        <f>(Table2[[#This Row],[Current Month High]]/Table2[[#This Row],[Close Price]])-1</f>
        <v>8.6218407248450202E-2</v>
      </c>
      <c r="AI118">
        <v>24.749642346208802</v>
      </c>
      <c r="AJ118">
        <v>102.062054345731</v>
      </c>
      <c r="AK118" t="str">
        <f>IF(AND(Table2[[#This Row],[20D EMA]]&gt;Table2[[#This Row],[50D EMA]],Table2[[#This Row],[50D EMA]]&gt;Table2[[#This Row],[200D EMA]]),"Uptrend","Downtrend/NoTrend")</f>
        <v>Downtrend/NoTrend</v>
      </c>
      <c r="AL118">
        <v>-0.12</v>
      </c>
      <c r="AM118" t="s">
        <v>3174</v>
      </c>
      <c r="AN118">
        <v>-1.03</v>
      </c>
      <c r="AO118" t="s">
        <v>3174</v>
      </c>
      <c r="AP118">
        <v>0.180078364937545</v>
      </c>
      <c r="AQ118">
        <f>(Table2[[#This Row],[Sharpe Ratio]]-AVERAGE(Table2[Sharpe Ratio]))/_xlfn.STDEV.P(Table2[Sharpe Ratio])</f>
        <v>1.3835768991508914</v>
      </c>
      <c r="AR1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8">
        <f>_xlfn.RANK.AVG(Table2[[#This Row],[1Y Return vs Nifty Z-Score]],Table2[1Y Return vs Nifty Z-Score])</f>
        <v>156</v>
      </c>
      <c r="AT118">
        <f>_xlfn.RANK.AVG(Table2[[#This Row],[6M Return vs Nifty Z-Score]],Table2[6M Return vs Nifty Z-Score])</f>
        <v>338</v>
      </c>
      <c r="AU118">
        <f>_xlfn.RANK.AVG(Table2[[#This Row],[Sharpe Ratio Z-Score]],Table2[Sharpe Ratio Z-Score])</f>
        <v>59</v>
      </c>
      <c r="AV118">
        <f>(Table2[[#This Row],[Rank 1Y]]+Table2[[#This Row],[Rank 6M]]+Table2[[#This Row],[Rank Sharpe]])/3</f>
        <v>184.33333333333334</v>
      </c>
    </row>
    <row r="119" spans="1:48" x14ac:dyDescent="0.3">
      <c r="A119" t="s">
        <v>756</v>
      </c>
      <c r="B119" t="s">
        <v>757</v>
      </c>
      <c r="C119" t="s">
        <v>3132</v>
      </c>
      <c r="D119" t="s">
        <v>224</v>
      </c>
      <c r="E119">
        <v>21896.116828079899</v>
      </c>
      <c r="F119">
        <v>1323.55</v>
      </c>
      <c r="G119">
        <v>80.703829171956599</v>
      </c>
      <c r="H119">
        <f>(Table2[[#This Row],[1Y Return vs Nifty]]-AVERAGE(Table2[1Y Return vs Nifty]))/_xlfn.STDEV.P(Table2[1Y Return vs Nifty])</f>
        <v>0.9521805658349386</v>
      </c>
      <c r="I119">
        <v>-7.2501202584185798</v>
      </c>
      <c r="J119">
        <f>(Table2[[#This Row],[1M Return vs Nifty]]-AVERAGE(Table2[1M Return vs Nifty]))/_xlfn.STDEV.P(Table2[1M Return vs Nifty])</f>
        <v>-0.34415423548857027</v>
      </c>
      <c r="K119">
        <v>3.5929638325292101</v>
      </c>
      <c r="L119">
        <f>(Table2[[#This Row],[6M Return vs Nifty]]-AVERAGE(Table2[6M Return vs Nifty]))/_xlfn.STDEV.P(Table2[6M Return vs Nifty])</f>
        <v>-0.14680256715645643</v>
      </c>
      <c r="M119">
        <v>-3.2288937859851798</v>
      </c>
      <c r="N119">
        <f>(Table2[[#This Row],[1W Return vs Nifty]]-AVERAGE(Table2[1W Return vs Nifty]))/_xlfn.STDEV.P(Table2[1W Return vs Nifty])</f>
        <v>-0.180401669878232</v>
      </c>
      <c r="O119">
        <v>1342.84</v>
      </c>
      <c r="P119">
        <v>1324.6652269804499</v>
      </c>
      <c r="Q119">
        <v>1135.25903511498</v>
      </c>
      <c r="R119">
        <v>49.515115114641503</v>
      </c>
      <c r="S119" s="1">
        <f>(Table2[[#This Row],[Close Price]]-Table2[[#This Row],[20D EMA]])/Table2[[#This Row],[20D EMA]]</f>
        <v>-1.4365077000982966E-2</v>
      </c>
      <c r="T119" s="1">
        <f>(Table2[[#This Row],[Close Price]]-Table2[[#This Row],[50D EMA]])/Table2[[#This Row],[50D EMA]]</f>
        <v>-8.4189345182110692E-4</v>
      </c>
      <c r="U119" s="1">
        <f>(Table2[[#This Row],[Close Price]]-Table2[[#This Row],[200D EMA]])/Table2[[#This Row],[200D EMA]]</f>
        <v>0.16585727050914836</v>
      </c>
      <c r="V119">
        <v>0.82838013641751396</v>
      </c>
      <c r="W119">
        <v>1278.5</v>
      </c>
      <c r="X119">
        <v>1337.95</v>
      </c>
      <c r="Y119">
        <v>1278.5</v>
      </c>
      <c r="Z119">
        <v>1359.7</v>
      </c>
      <c r="AA119">
        <v>1269.55</v>
      </c>
      <c r="AB119">
        <v>1426.95</v>
      </c>
      <c r="AC119" s="1">
        <f>(Table2[[#This Row],[Close Price]]/Table2[[#This Row],[Day Low]])-1</f>
        <v>3.5236605396949505E-2</v>
      </c>
      <c r="AD119" s="1">
        <f>(Table2[[#This Row],[Day High]]/Table2[[#This Row],[Close Price]])-1</f>
        <v>1.0879830758188325E-2</v>
      </c>
      <c r="AE119" s="1">
        <f>(Table2[[#This Row],[Close Price]]/Table2[[#This Row],[Current Week Low]])-1</f>
        <v>3.5236605396949505E-2</v>
      </c>
      <c r="AF119" s="1">
        <f>(Table2[[#This Row],[Current Week High]]/Table2[[#This Row],[Close Price]])-1</f>
        <v>2.7312908465868313E-2</v>
      </c>
      <c r="AG119" s="1">
        <f>(Table2[[#This Row],[Close Price]]/Table2[[#This Row],[Current Month Low]])-1</f>
        <v>4.2534756409751573E-2</v>
      </c>
      <c r="AH119" s="1">
        <f>(Table2[[#This Row],[Current Month High]]/Table2[[#This Row],[Close Price]])-1</f>
        <v>7.8123229194212662E-2</v>
      </c>
      <c r="AI119">
        <v>9.4782970042688302</v>
      </c>
      <c r="AJ119">
        <v>120.133056133056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-0.01</v>
      </c>
      <c r="AM119" t="s">
        <v>3174</v>
      </c>
      <c r="AN119">
        <v>-3.69</v>
      </c>
      <c r="AO119" t="s">
        <v>3174</v>
      </c>
      <c r="AP119">
        <v>0.16720734763471201</v>
      </c>
      <c r="AQ119">
        <f>(Table2[[#This Row],[Sharpe Ratio]]-AVERAGE(Table2[Sharpe Ratio]))/_xlfn.STDEV.P(Table2[Sharpe Ratio])</f>
        <v>1.2333701451553531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1.514192238467033</v>
      </c>
      <c r="AS119">
        <f>_xlfn.RANK.AVG(Table2[[#This Row],[1Y Return vs Nifty Z-Score]],Table2[1Y Return vs Nifty Z-Score])</f>
        <v>107</v>
      </c>
      <c r="AT119">
        <f>_xlfn.RANK.AVG(Table2[[#This Row],[6M Return vs Nifty Z-Score]],Table2[6M Return vs Nifty Z-Score])</f>
        <v>368</v>
      </c>
      <c r="AU119">
        <f>_xlfn.RANK.AVG(Table2[[#This Row],[Sharpe Ratio Z-Score]],Table2[Sharpe Ratio Z-Score])</f>
        <v>79</v>
      </c>
      <c r="AV119">
        <f>(Table2[[#This Row],[Rank 1Y]]+Table2[[#This Row],[Rank 6M]]+Table2[[#This Row],[Rank Sharpe]])/3</f>
        <v>184.66666666666666</v>
      </c>
    </row>
    <row r="120" spans="1:48" x14ac:dyDescent="0.3">
      <c r="A120" t="s">
        <v>861</v>
      </c>
      <c r="B120" t="s">
        <v>862</v>
      </c>
      <c r="C120" t="s">
        <v>3133</v>
      </c>
      <c r="D120" t="s">
        <v>51</v>
      </c>
      <c r="E120">
        <v>18591.75</v>
      </c>
      <c r="F120">
        <v>7784.6</v>
      </c>
      <c r="G120">
        <v>39.564188043837902</v>
      </c>
      <c r="H120">
        <f>(Table2[[#This Row],[1Y Return vs Nifty]]-AVERAGE(Table2[1Y Return vs Nifty]))/_xlfn.STDEV.P(Table2[1Y Return vs Nifty])</f>
        <v>0.2436070095438668</v>
      </c>
      <c r="I120">
        <v>13.6188451021918</v>
      </c>
      <c r="J120">
        <f>(Table2[[#This Row],[1M Return vs Nifty]]-AVERAGE(Table2[1M Return vs Nifty]))/_xlfn.STDEV.P(Table2[1M Return vs Nifty])</f>
        <v>2.0097824532072734</v>
      </c>
      <c r="K120">
        <v>34.088877626497698</v>
      </c>
      <c r="L120">
        <f>(Table2[[#This Row],[6M Return vs Nifty]]-AVERAGE(Table2[6M Return vs Nifty]))/_xlfn.STDEV.P(Table2[6M Return vs Nifty])</f>
        <v>0.87040671932875202</v>
      </c>
      <c r="M120">
        <v>4.0007397965547096</v>
      </c>
      <c r="N120">
        <f>(Table2[[#This Row],[1W Return vs Nifty]]-AVERAGE(Table2[1W Return vs Nifty]))/_xlfn.STDEV.P(Table2[1W Return vs Nifty])</f>
        <v>1.6034354041813279</v>
      </c>
      <c r="O120">
        <v>7329.94</v>
      </c>
      <c r="P120">
        <v>7010.9107941500197</v>
      </c>
      <c r="Q120">
        <v>6122.0091523319497</v>
      </c>
      <c r="R120">
        <v>53.307025289150403</v>
      </c>
      <c r="S120" s="1">
        <f>(Table2[[#This Row],[Close Price]]-Table2[[#This Row],[20D EMA]])/Table2[[#This Row],[20D EMA]]</f>
        <v>6.2027792860514658E-2</v>
      </c>
      <c r="T120" s="1">
        <f>(Table2[[#This Row],[Close Price]]-Table2[[#This Row],[50D EMA]])/Table2[[#This Row],[50D EMA]]</f>
        <v>0.11035502070509232</v>
      </c>
      <c r="U120" s="1">
        <f>(Table2[[#This Row],[Close Price]]-Table2[[#This Row],[200D EMA]])/Table2[[#This Row],[200D EMA]]</f>
        <v>0.27157601471973447</v>
      </c>
      <c r="V120">
        <v>5.04431876445393</v>
      </c>
      <c r="W120">
        <v>7661.9</v>
      </c>
      <c r="X120">
        <v>7935</v>
      </c>
      <c r="Y120">
        <v>7440</v>
      </c>
      <c r="Z120">
        <v>8139</v>
      </c>
      <c r="AA120">
        <v>7374.9</v>
      </c>
      <c r="AB120">
        <v>8139</v>
      </c>
      <c r="AC120" s="1">
        <f>(Table2[[#This Row],[Close Price]]/Table2[[#This Row],[Day Low]])-1</f>
        <v>1.6014304545869829E-2</v>
      </c>
      <c r="AD120" s="1">
        <f>(Table2[[#This Row],[Day High]]/Table2[[#This Row],[Close Price]])-1</f>
        <v>1.9320196284972946E-2</v>
      </c>
      <c r="AE120" s="1">
        <f>(Table2[[#This Row],[Close Price]]/Table2[[#This Row],[Current Week Low]])-1</f>
        <v>4.6317204301075332E-2</v>
      </c>
      <c r="AF120" s="1">
        <f>(Table2[[#This Row],[Current Week High]]/Table2[[#This Row],[Close Price]])-1</f>
        <v>4.5525781671505339E-2</v>
      </c>
      <c r="AG120" s="1">
        <f>(Table2[[#This Row],[Close Price]]/Table2[[#This Row],[Current Month Low]])-1</f>
        <v>5.5553295637907008E-2</v>
      </c>
      <c r="AH120" s="1">
        <f>(Table2[[#This Row],[Current Month High]]/Table2[[#This Row],[Close Price]])-1</f>
        <v>4.5525781671505339E-2</v>
      </c>
      <c r="AI120">
        <v>4.5525781671505303</v>
      </c>
      <c r="AJ120">
        <v>73.957541899441296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7.0000000000000007E-2</v>
      </c>
      <c r="AM120" t="s">
        <v>3175</v>
      </c>
      <c r="AN120">
        <v>15.91</v>
      </c>
      <c r="AO120" t="s">
        <v>3175</v>
      </c>
      <c r="AP120">
        <v>0.106661983216224</v>
      </c>
      <c r="AQ120">
        <f>(Table2[[#This Row],[Sharpe Ratio]]-AVERAGE(Table2[Sharpe Ratio]))/_xlfn.STDEV.P(Table2[Sharpe Ratio])</f>
        <v>0.52679641871212002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5.2540280049733399</v>
      </c>
      <c r="AS120">
        <f>_xlfn.RANK.AVG(Table2[[#This Row],[1Y Return vs Nifty Z-Score]],Table2[1Y Return vs Nifty Z-Score])</f>
        <v>230</v>
      </c>
      <c r="AT120">
        <f>_xlfn.RANK.AVG(Table2[[#This Row],[6M Return vs Nifty Z-Score]],Table2[6M Return vs Nifty Z-Score])</f>
        <v>110</v>
      </c>
      <c r="AU120">
        <f>_xlfn.RANK.AVG(Table2[[#This Row],[Sharpe Ratio Z-Score]],Table2[Sharpe Ratio Z-Score])</f>
        <v>214</v>
      </c>
      <c r="AV120">
        <f>(Table2[[#This Row],[Rank 1Y]]+Table2[[#This Row],[Rank 6M]]+Table2[[#This Row],[Rank Sharpe]])/3</f>
        <v>184.66666666666666</v>
      </c>
    </row>
    <row r="121" spans="1:48" x14ac:dyDescent="0.3">
      <c r="A121" t="s">
        <v>404</v>
      </c>
      <c r="B121" t="s">
        <v>405</v>
      </c>
      <c r="C121" t="s">
        <v>3143</v>
      </c>
      <c r="D121" t="s">
        <v>406</v>
      </c>
      <c r="E121">
        <v>58957.96291101</v>
      </c>
      <c r="F121">
        <v>875.45</v>
      </c>
      <c r="G121">
        <v>43.532133362788102</v>
      </c>
      <c r="H121">
        <f>(Table2[[#This Row],[1Y Return vs Nifty]]-AVERAGE(Table2[1Y Return vs Nifty]))/_xlfn.STDEV.P(Table2[1Y Return vs Nifty])</f>
        <v>0.31194939291714702</v>
      </c>
      <c r="I121">
        <v>-13.621883170362899</v>
      </c>
      <c r="J121">
        <f>(Table2[[#This Row],[1M Return vs Nifty]]-AVERAGE(Table2[1M Return vs Nifty]))/_xlfn.STDEV.P(Table2[1M Return vs Nifty])</f>
        <v>-1.0628638711088823</v>
      </c>
      <c r="K121">
        <v>17.132612290266</v>
      </c>
      <c r="L121">
        <f>(Table2[[#This Row],[6M Return vs Nifty]]-AVERAGE(Table2[6M Return vs Nifty]))/_xlfn.STDEV.P(Table2[6M Return vs Nifty])</f>
        <v>0.30482043519079449</v>
      </c>
      <c r="M121">
        <v>-9.1312657402072901</v>
      </c>
      <c r="N121">
        <f>(Table2[[#This Row],[1W Return vs Nifty]]-AVERAGE(Table2[1W Return vs Nifty]))/_xlfn.STDEV.P(Table2[1W Return vs Nifty])</f>
        <v>-1.6367507084047197</v>
      </c>
      <c r="O121">
        <v>950.33</v>
      </c>
      <c r="P121">
        <v>959.80291790761703</v>
      </c>
      <c r="Q121">
        <v>837.96595555883505</v>
      </c>
      <c r="R121">
        <v>23.506305169899498</v>
      </c>
      <c r="S121" s="1">
        <f>(Table2[[#This Row],[Close Price]]-Table2[[#This Row],[20D EMA]])/Table2[[#This Row],[20D EMA]]</f>
        <v>-7.8793682194606071E-2</v>
      </c>
      <c r="T121" s="1">
        <f>(Table2[[#This Row],[Close Price]]-Table2[[#This Row],[50D EMA]])/Table2[[#This Row],[50D EMA]]</f>
        <v>-8.7885665206673319E-2</v>
      </c>
      <c r="U121" s="1">
        <f>(Table2[[#This Row],[Close Price]]-Table2[[#This Row],[200D EMA]])/Table2[[#This Row],[200D EMA]]</f>
        <v>4.4732180576676397E-2</v>
      </c>
      <c r="V121">
        <v>0.31338434771985801</v>
      </c>
      <c r="W121">
        <v>838.4</v>
      </c>
      <c r="X121">
        <v>885</v>
      </c>
      <c r="Y121">
        <v>838.4</v>
      </c>
      <c r="Z121">
        <v>910.7</v>
      </c>
      <c r="AA121">
        <v>838.4</v>
      </c>
      <c r="AB121">
        <v>997.05</v>
      </c>
      <c r="AC121" s="1">
        <f>(Table2[[#This Row],[Close Price]]/Table2[[#This Row],[Day Low]])-1</f>
        <v>4.4191316793893209E-2</v>
      </c>
      <c r="AD121" s="1">
        <f>(Table2[[#This Row],[Day High]]/Table2[[#This Row],[Close Price]])-1</f>
        <v>1.0908675538294554E-2</v>
      </c>
      <c r="AE121" s="1">
        <f>(Table2[[#This Row],[Close Price]]/Table2[[#This Row],[Current Week Low]])-1</f>
        <v>4.4191316793893209E-2</v>
      </c>
      <c r="AF121" s="1">
        <f>(Table2[[#This Row],[Current Week High]]/Table2[[#This Row],[Close Price]])-1</f>
        <v>4.0265006568050765E-2</v>
      </c>
      <c r="AG121" s="1">
        <f>(Table2[[#This Row],[Close Price]]/Table2[[#This Row],[Current Month Low]])-1</f>
        <v>4.4191316793893209E-2</v>
      </c>
      <c r="AH121" s="1">
        <f>(Table2[[#This Row],[Current Month High]]/Table2[[#This Row],[Close Price]])-1</f>
        <v>0.13889999428865152</v>
      </c>
      <c r="AI121">
        <v>35.587412188017503</v>
      </c>
      <c r="AJ121">
        <v>73.013833992094803</v>
      </c>
      <c r="AK121" t="str">
        <f>IF(AND(Table2[[#This Row],[20D EMA]]&gt;Table2[[#This Row],[50D EMA]],Table2[[#This Row],[50D EMA]]&gt;Table2[[#This Row],[200D EMA]]),"Uptrend","Downtrend/NoTrend")</f>
        <v>Downtrend/NoTrend</v>
      </c>
      <c r="AL121">
        <v>-0.16</v>
      </c>
      <c r="AM121" t="s">
        <v>3174</v>
      </c>
      <c r="AN121">
        <v>-10.27</v>
      </c>
      <c r="AO121" t="s">
        <v>3174</v>
      </c>
      <c r="AP121">
        <v>0.144003395056189</v>
      </c>
      <c r="AQ121">
        <f>(Table2[[#This Row],[Sharpe Ratio]]-AVERAGE(Table2[Sharpe Ratio]))/_xlfn.STDEV.P(Table2[Sharpe Ratio])</f>
        <v>0.96257644527281305</v>
      </c>
      <c r="AR1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1">
        <f>_xlfn.RANK.AVG(Table2[[#This Row],[1Y Return vs Nifty Z-Score]],Table2[1Y Return vs Nifty Z-Score])</f>
        <v>213</v>
      </c>
      <c r="AT121">
        <f>_xlfn.RANK.AVG(Table2[[#This Row],[6M Return vs Nifty Z-Score]],Table2[6M Return vs Nifty Z-Score])</f>
        <v>227</v>
      </c>
      <c r="AU121">
        <f>_xlfn.RANK.AVG(Table2[[#This Row],[Sharpe Ratio Z-Score]],Table2[Sharpe Ratio Z-Score])</f>
        <v>116</v>
      </c>
      <c r="AV121">
        <f>(Table2[[#This Row],[Rank 1Y]]+Table2[[#This Row],[Rank 6M]]+Table2[[#This Row],[Rank Sharpe]])/3</f>
        <v>185.33333333333334</v>
      </c>
    </row>
    <row r="122" spans="1:48" x14ac:dyDescent="0.3">
      <c r="A122" t="s">
        <v>1578</v>
      </c>
      <c r="B122" t="s">
        <v>1579</v>
      </c>
      <c r="C122" t="s">
        <v>3141</v>
      </c>
      <c r="D122" t="s">
        <v>161</v>
      </c>
      <c r="E122">
        <v>6185.8977006099904</v>
      </c>
      <c r="F122">
        <v>386.85</v>
      </c>
      <c r="G122">
        <v>24.524458491750899</v>
      </c>
      <c r="H122">
        <f>(Table2[[#This Row],[1Y Return vs Nifty]]-AVERAGE(Table2[1Y Return vs Nifty]))/_xlfn.STDEV.P(Table2[1Y Return vs Nifty])</f>
        <v>-1.5431581026005442E-2</v>
      </c>
      <c r="I122">
        <v>-12.4591260399955</v>
      </c>
      <c r="J122">
        <f>(Table2[[#This Row],[1M Return vs Nifty]]-AVERAGE(Table2[1M Return vs Nifty]))/_xlfn.STDEV.P(Table2[1M Return vs Nifty])</f>
        <v>-0.93170946925335763</v>
      </c>
      <c r="K122">
        <v>20.471243145937699</v>
      </c>
      <c r="L122">
        <f>(Table2[[#This Row],[6M Return vs Nifty]]-AVERAGE(Table2[6M Return vs Nifty]))/_xlfn.STDEV.P(Table2[6M Return vs Nifty])</f>
        <v>0.41618244695012047</v>
      </c>
      <c r="M122">
        <v>-5.4975585383182803</v>
      </c>
      <c r="N122">
        <f>(Table2[[#This Row],[1W Return vs Nifty]]-AVERAGE(Table2[1W Return vs Nifty]))/_xlfn.STDEV.P(Table2[1W Return vs Nifty])</f>
        <v>-0.7401711585557178</v>
      </c>
      <c r="O122">
        <v>404.64</v>
      </c>
      <c r="P122">
        <v>404.00789421070999</v>
      </c>
      <c r="Q122">
        <v>348.96104573135199</v>
      </c>
      <c r="R122">
        <v>36.422416276104897</v>
      </c>
      <c r="S122" s="1">
        <f>(Table2[[#This Row],[Close Price]]-Table2[[#This Row],[20D EMA]])/Table2[[#This Row],[20D EMA]]</f>
        <v>-4.3965005931198016E-2</v>
      </c>
      <c r="T122" s="1">
        <f>(Table2[[#This Row],[Close Price]]-Table2[[#This Row],[50D EMA]])/Table2[[#This Row],[50D EMA]]</f>
        <v>-4.2469205321421968E-2</v>
      </c>
      <c r="U122" s="1">
        <f>(Table2[[#This Row],[Close Price]]-Table2[[#This Row],[200D EMA]])/Table2[[#This Row],[200D EMA]]</f>
        <v>0.10857645783712169</v>
      </c>
      <c r="V122">
        <v>0.59383152767852099</v>
      </c>
      <c r="W122">
        <v>372.2</v>
      </c>
      <c r="X122">
        <v>390.25</v>
      </c>
      <c r="Y122">
        <v>372.2</v>
      </c>
      <c r="Z122">
        <v>398.65</v>
      </c>
      <c r="AA122">
        <v>372.2</v>
      </c>
      <c r="AB122">
        <v>423.9</v>
      </c>
      <c r="AC122" s="1">
        <f>(Table2[[#This Row],[Close Price]]/Table2[[#This Row],[Day Low]])-1</f>
        <v>3.9360558839333759E-2</v>
      </c>
      <c r="AD122" s="1">
        <f>(Table2[[#This Row],[Day High]]/Table2[[#This Row],[Close Price]])-1</f>
        <v>8.7889362802118232E-3</v>
      </c>
      <c r="AE122" s="1">
        <f>(Table2[[#This Row],[Close Price]]/Table2[[#This Row],[Current Week Low]])-1</f>
        <v>3.9360558839333759E-2</v>
      </c>
      <c r="AF122" s="1">
        <f>(Table2[[#This Row],[Current Week High]]/Table2[[#This Row],[Close Price]])-1</f>
        <v>3.0502778854853085E-2</v>
      </c>
      <c r="AG122" s="1">
        <f>(Table2[[#This Row],[Close Price]]/Table2[[#This Row],[Current Month Low]])-1</f>
        <v>3.9360558839333759E-2</v>
      </c>
      <c r="AH122" s="1">
        <f>(Table2[[#This Row],[Current Month High]]/Table2[[#This Row],[Close Price]])-1</f>
        <v>9.5773555641721408E-2</v>
      </c>
      <c r="AI122">
        <v>16.5826547757528</v>
      </c>
      <c r="AJ122">
        <v>71.134704711346998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0.01</v>
      </c>
      <c r="AM122" t="s">
        <v>3175</v>
      </c>
      <c r="AN122">
        <v>-2.13</v>
      </c>
      <c r="AO122" t="s">
        <v>3174</v>
      </c>
      <c r="AP122">
        <v>0.17912952459769699</v>
      </c>
      <c r="AQ122">
        <f>(Table2[[#This Row],[Sharpe Ratio]]-AVERAGE(Table2[Sharpe Ratio]))/_xlfn.STDEV.P(Table2[Sharpe Ratio])</f>
        <v>1.3725037862682583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0.1013740243832979</v>
      </c>
      <c r="AS122">
        <f>_xlfn.RANK.AVG(Table2[[#This Row],[1Y Return vs Nifty Z-Score]],Table2[1Y Return vs Nifty Z-Score])</f>
        <v>302</v>
      </c>
      <c r="AT122">
        <f>_xlfn.RANK.AVG(Table2[[#This Row],[6M Return vs Nifty Z-Score]],Table2[6M Return vs Nifty Z-Score])</f>
        <v>195</v>
      </c>
      <c r="AU122">
        <f>_xlfn.RANK.AVG(Table2[[#This Row],[Sharpe Ratio Z-Score]],Table2[Sharpe Ratio Z-Score])</f>
        <v>60</v>
      </c>
      <c r="AV122">
        <f>(Table2[[#This Row],[Rank 1Y]]+Table2[[#This Row],[Rank 6M]]+Table2[[#This Row],[Rank Sharpe]])/3</f>
        <v>185.66666666666666</v>
      </c>
    </row>
    <row r="123" spans="1:48" x14ac:dyDescent="0.3">
      <c r="A123" t="s">
        <v>1089</v>
      </c>
      <c r="B123" t="s">
        <v>1090</v>
      </c>
      <c r="C123" t="s">
        <v>3141</v>
      </c>
      <c r="D123" t="s">
        <v>446</v>
      </c>
      <c r="E123">
        <v>12321.655267811901</v>
      </c>
      <c r="F123">
        <v>197.07</v>
      </c>
      <c r="G123">
        <v>141.21702327982101</v>
      </c>
      <c r="H123">
        <f>(Table2[[#This Row],[1Y Return vs Nifty]]-AVERAGE(Table2[1Y Return vs Nifty]))/_xlfn.STDEV.P(Table2[1Y Return vs Nifty])</f>
        <v>1.9944368416738283</v>
      </c>
      <c r="I123">
        <v>-10.333993898977001</v>
      </c>
      <c r="J123">
        <f>(Table2[[#This Row],[1M Return vs Nifty]]-AVERAGE(Table2[1M Return vs Nifty]))/_xlfn.STDEV.P(Table2[1M Return vs Nifty])</f>
        <v>-0.69200297548955347</v>
      </c>
      <c r="K123">
        <v>-5.3898695537565402</v>
      </c>
      <c r="L123">
        <f>(Table2[[#This Row],[6M Return vs Nifty]]-AVERAGE(Table2[6M Return vs Nifty]))/_xlfn.STDEV.P(Table2[6M Return vs Nifty])</f>
        <v>-0.44643030093128255</v>
      </c>
      <c r="M123">
        <v>-7.6250615621054001</v>
      </c>
      <c r="N123">
        <f>(Table2[[#This Row],[1W Return vs Nifty]]-AVERAGE(Table2[1W Return vs Nifty]))/_xlfn.STDEV.P(Table2[1W Return vs Nifty])</f>
        <v>-1.2651104553647263</v>
      </c>
      <c r="O123">
        <v>209.77</v>
      </c>
      <c r="P123">
        <v>208.520170346246</v>
      </c>
      <c r="Q123">
        <v>175.403271661248</v>
      </c>
      <c r="R123">
        <v>27.702741813153299</v>
      </c>
      <c r="S123" s="1">
        <f>(Table2[[#This Row],[Close Price]]-Table2[[#This Row],[20D EMA]])/Table2[[#This Row],[20D EMA]]</f>
        <v>-6.054249892739675E-2</v>
      </c>
      <c r="T123" s="1">
        <f>(Table2[[#This Row],[Close Price]]-Table2[[#This Row],[50D EMA]])/Table2[[#This Row],[50D EMA]]</f>
        <v>-5.491157199436917E-2</v>
      </c>
      <c r="U123" s="1">
        <f>(Table2[[#This Row],[Close Price]]-Table2[[#This Row],[200D EMA]])/Table2[[#This Row],[200D EMA]]</f>
        <v>0.12352522352374597</v>
      </c>
      <c r="V123">
        <v>0.40855104525486802</v>
      </c>
      <c r="W123">
        <v>189</v>
      </c>
      <c r="X123">
        <v>198</v>
      </c>
      <c r="Y123">
        <v>186.41</v>
      </c>
      <c r="Z123">
        <v>202.76</v>
      </c>
      <c r="AA123">
        <v>186.41</v>
      </c>
      <c r="AB123">
        <v>216</v>
      </c>
      <c r="AC123" s="1">
        <f>(Table2[[#This Row],[Close Price]]/Table2[[#This Row],[Day Low]])-1</f>
        <v>4.269841269841268E-2</v>
      </c>
      <c r="AD123" s="1">
        <f>(Table2[[#This Row],[Day High]]/Table2[[#This Row],[Close Price]])-1</f>
        <v>4.7191353326230256E-3</v>
      </c>
      <c r="AE123" s="1">
        <f>(Table2[[#This Row],[Close Price]]/Table2[[#This Row],[Current Week Low]])-1</f>
        <v>5.7185773295423958E-2</v>
      </c>
      <c r="AF123" s="1">
        <f>(Table2[[#This Row],[Current Week High]]/Table2[[#This Row],[Close Price]])-1</f>
        <v>2.8872989293144524E-2</v>
      </c>
      <c r="AG123" s="1">
        <f>(Table2[[#This Row],[Close Price]]/Table2[[#This Row],[Current Month Low]])-1</f>
        <v>5.7185773295423958E-2</v>
      </c>
      <c r="AH123" s="1">
        <f>(Table2[[#This Row],[Current Month High]]/Table2[[#This Row],[Close Price]])-1</f>
        <v>9.6057238544679624E-2</v>
      </c>
      <c r="AI123">
        <v>20.0588623331811</v>
      </c>
      <c r="AJ123">
        <v>172.572614107883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-7.0000000000000007E-2</v>
      </c>
      <c r="AM123" t="s">
        <v>3174</v>
      </c>
      <c r="AN123">
        <v>-7.07</v>
      </c>
      <c r="AO123" t="s">
        <v>3174</v>
      </c>
      <c r="AP123">
        <v>0.18953867613532199</v>
      </c>
      <c r="AQ123">
        <f>(Table2[[#This Row],[Sharpe Ratio]]-AVERAGE(Table2[Sharpe Ratio]))/_xlfn.STDEV.P(Table2[Sharpe Ratio])</f>
        <v>1.4939801876689598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1.0848732975572255</v>
      </c>
      <c r="AS123">
        <f>_xlfn.RANK.AVG(Table2[[#This Row],[1Y Return vs Nifty Z-Score]],Table2[1Y Return vs Nifty Z-Score])</f>
        <v>38</v>
      </c>
      <c r="AT123">
        <f>_xlfn.RANK.AVG(Table2[[#This Row],[6M Return vs Nifty Z-Score]],Table2[6M Return vs Nifty Z-Score])</f>
        <v>475</v>
      </c>
      <c r="AU123">
        <f>_xlfn.RANK.AVG(Table2[[#This Row],[Sharpe Ratio Z-Score]],Table2[Sharpe Ratio Z-Score])</f>
        <v>45</v>
      </c>
      <c r="AV123">
        <f>(Table2[[#This Row],[Rank 1Y]]+Table2[[#This Row],[Rank 6M]]+Table2[[#This Row],[Rank Sharpe]])/3</f>
        <v>186</v>
      </c>
    </row>
    <row r="124" spans="1:48" x14ac:dyDescent="0.3">
      <c r="A124" t="s">
        <v>1410</v>
      </c>
      <c r="B124" t="s">
        <v>1411</v>
      </c>
      <c r="C124" t="s">
        <v>3133</v>
      </c>
      <c r="D124" t="s">
        <v>51</v>
      </c>
      <c r="E124">
        <v>7845.7645488399903</v>
      </c>
      <c r="F124">
        <v>820.15</v>
      </c>
      <c r="G124">
        <v>118.577606203128</v>
      </c>
      <c r="H124">
        <f>(Table2[[#This Row],[1Y Return vs Nifty]]-AVERAGE(Table2[1Y Return vs Nifty]))/_xlfn.STDEV.P(Table2[1Y Return vs Nifty])</f>
        <v>1.6045041191099267</v>
      </c>
      <c r="I124">
        <v>-7.8621126065889397</v>
      </c>
      <c r="J124">
        <f>(Table2[[#This Row],[1M Return vs Nifty]]-AVERAGE(Table2[1M Return vs Nifty]))/_xlfn.STDEV.P(Table2[1M Return vs Nifty])</f>
        <v>-0.41318454996110321</v>
      </c>
      <c r="K124">
        <v>51.715048027399597</v>
      </c>
      <c r="L124">
        <f>(Table2[[#This Row],[6M Return vs Nifty]]-AVERAGE(Table2[6M Return vs Nifty]))/_xlfn.STDEV.P(Table2[6M Return vs Nifty])</f>
        <v>1.4583380841043907</v>
      </c>
      <c r="M124">
        <v>-4.2671087007255801</v>
      </c>
      <c r="N124">
        <f>(Table2[[#This Row],[1W Return vs Nifty]]-AVERAGE(Table2[1W Return vs Nifty]))/_xlfn.STDEV.P(Table2[1W Return vs Nifty])</f>
        <v>-0.43657042789499317</v>
      </c>
      <c r="O124">
        <v>817.46</v>
      </c>
      <c r="P124">
        <v>772.01864638680399</v>
      </c>
      <c r="Q124">
        <v>592.22313491320995</v>
      </c>
      <c r="R124">
        <v>38.669299585581904</v>
      </c>
      <c r="S124" s="1">
        <f>(Table2[[#This Row],[Close Price]]-Table2[[#This Row],[20D EMA]])/Table2[[#This Row],[20D EMA]]</f>
        <v>3.290680889584739E-3</v>
      </c>
      <c r="T124" s="1">
        <f>(Table2[[#This Row],[Close Price]]-Table2[[#This Row],[50D EMA]])/Table2[[#This Row],[50D EMA]]</f>
        <v>6.2344807134464941E-2</v>
      </c>
      <c r="U124" s="1">
        <f>(Table2[[#This Row],[Close Price]]-Table2[[#This Row],[200D EMA]])/Table2[[#This Row],[200D EMA]]</f>
        <v>0.38486653365912937</v>
      </c>
      <c r="V124">
        <v>0.57742341334319502</v>
      </c>
      <c r="W124">
        <v>747.1</v>
      </c>
      <c r="X124">
        <v>827</v>
      </c>
      <c r="Y124">
        <v>747.1</v>
      </c>
      <c r="Z124">
        <v>827</v>
      </c>
      <c r="AA124">
        <v>747.1</v>
      </c>
      <c r="AB124">
        <v>839.95</v>
      </c>
      <c r="AC124" s="1">
        <f>(Table2[[#This Row],[Close Price]]/Table2[[#This Row],[Day Low]])-1</f>
        <v>9.7778075224200123E-2</v>
      </c>
      <c r="AD124" s="1">
        <f>(Table2[[#This Row],[Day High]]/Table2[[#This Row],[Close Price]])-1</f>
        <v>8.3521307077973894E-3</v>
      </c>
      <c r="AE124" s="1">
        <f>(Table2[[#This Row],[Close Price]]/Table2[[#This Row],[Current Week Low]])-1</f>
        <v>9.7778075224200123E-2</v>
      </c>
      <c r="AF124" s="1">
        <f>(Table2[[#This Row],[Current Week High]]/Table2[[#This Row],[Close Price]])-1</f>
        <v>8.3521307077973894E-3</v>
      </c>
      <c r="AG124" s="1">
        <f>(Table2[[#This Row],[Close Price]]/Table2[[#This Row],[Current Month Low]])-1</f>
        <v>9.7778075224200123E-2</v>
      </c>
      <c r="AH124" s="1">
        <f>(Table2[[#This Row],[Current Month High]]/Table2[[#This Row],[Close Price]])-1</f>
        <v>2.414192525757497E-2</v>
      </c>
      <c r="AI124">
        <v>16.990794366884099</v>
      </c>
      <c r="AJ124">
        <v>176.330862533692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0.14000000000000001</v>
      </c>
      <c r="AM124" t="s">
        <v>3175</v>
      </c>
      <c r="AN124">
        <v>-3.29</v>
      </c>
      <c r="AO124" t="s">
        <v>3174</v>
      </c>
      <c r="AP124">
        <v>2.2934913893482001E-2</v>
      </c>
      <c r="AQ124">
        <f>(Table2[[#This Row],[Sharpe Ratio]]-AVERAGE(Table2[Sharpe Ratio]))/_xlfn.STDEV.P(Table2[Sharpe Ratio])</f>
        <v>-0.45031137382890468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1.7627758515293166</v>
      </c>
      <c r="AS124">
        <f>_xlfn.RANK.AVG(Table2[[#This Row],[1Y Return vs Nifty Z-Score]],Table2[1Y Return vs Nifty Z-Score])</f>
        <v>53</v>
      </c>
      <c r="AT124">
        <f>_xlfn.RANK.AVG(Table2[[#This Row],[6M Return vs Nifty Z-Score]],Table2[6M Return vs Nifty Z-Score])</f>
        <v>58</v>
      </c>
      <c r="AU124">
        <f>_xlfn.RANK.AVG(Table2[[#This Row],[Sharpe Ratio Z-Score]],Table2[Sharpe Ratio Z-Score])</f>
        <v>447</v>
      </c>
      <c r="AV124">
        <f>(Table2[[#This Row],[Rank 1Y]]+Table2[[#This Row],[Rank 6M]]+Table2[[#This Row],[Rank Sharpe]])/3</f>
        <v>186</v>
      </c>
    </row>
    <row r="125" spans="1:48" x14ac:dyDescent="0.3">
      <c r="A125" t="s">
        <v>1496</v>
      </c>
      <c r="B125" t="s">
        <v>1497</v>
      </c>
      <c r="C125" t="s">
        <v>3132</v>
      </c>
      <c r="D125" t="s">
        <v>48</v>
      </c>
      <c r="E125">
        <v>6836.452503601</v>
      </c>
      <c r="F125">
        <v>242.15</v>
      </c>
      <c r="G125">
        <v>66.294432741897594</v>
      </c>
      <c r="H125">
        <f>(Table2[[#This Row],[1Y Return vs Nifty]]-AVERAGE(Table2[1Y Return vs Nifty]))/_xlfn.STDEV.P(Table2[1Y Return vs Nifty])</f>
        <v>0.7039985935941494</v>
      </c>
      <c r="I125">
        <v>-15.311480118354</v>
      </c>
      <c r="J125">
        <f>(Table2[[#This Row],[1M Return vs Nifty]]-AVERAGE(Table2[1M Return vs Nifty]))/_xlfn.STDEV.P(Table2[1M Return vs Nifty])</f>
        <v>-1.2534437190438277</v>
      </c>
      <c r="K125">
        <v>29.576738389961701</v>
      </c>
      <c r="L125">
        <f>(Table2[[#This Row],[6M Return vs Nifty]]-AVERAGE(Table2[6M Return vs Nifty]))/_xlfn.STDEV.P(Table2[6M Return vs Nifty])</f>
        <v>0.71990163971948096</v>
      </c>
      <c r="M125">
        <v>1.78445260025763</v>
      </c>
      <c r="N125">
        <f>(Table2[[#This Row],[1W Return vs Nifty]]-AVERAGE(Table2[1W Return vs Nifty]))/_xlfn.STDEV.P(Table2[1W Return vs Nifty])</f>
        <v>1.05658953400248</v>
      </c>
      <c r="O125">
        <v>239.8</v>
      </c>
      <c r="P125">
        <v>238.14646705151901</v>
      </c>
      <c r="Q125">
        <v>201.38796040799099</v>
      </c>
      <c r="R125">
        <v>56.431851072246097</v>
      </c>
      <c r="S125" s="1">
        <f>(Table2[[#This Row],[Close Price]]-Table2[[#This Row],[20D EMA]])/Table2[[#This Row],[20D EMA]]</f>
        <v>9.7998331943285836E-3</v>
      </c>
      <c r="T125" s="1">
        <f>(Table2[[#This Row],[Close Price]]-Table2[[#This Row],[50D EMA]])/Table2[[#This Row],[50D EMA]]</f>
        <v>1.681122125408183E-2</v>
      </c>
      <c r="U125" s="1">
        <f>(Table2[[#This Row],[Close Price]]-Table2[[#This Row],[200D EMA]])/Table2[[#This Row],[200D EMA]]</f>
        <v>0.20240554355597712</v>
      </c>
      <c r="V125">
        <v>0.99632820540729095</v>
      </c>
      <c r="W125">
        <v>228.1</v>
      </c>
      <c r="X125">
        <v>245.1</v>
      </c>
      <c r="Y125">
        <v>228.05</v>
      </c>
      <c r="Z125">
        <v>246.8</v>
      </c>
      <c r="AA125">
        <v>228.05</v>
      </c>
      <c r="AB125">
        <v>251.5</v>
      </c>
      <c r="AC125" s="1">
        <f>(Table2[[#This Row],[Close Price]]/Table2[[#This Row],[Day Low]])-1</f>
        <v>6.1595791319596804E-2</v>
      </c>
      <c r="AD125" s="1">
        <f>(Table2[[#This Row],[Day High]]/Table2[[#This Row],[Close Price]])-1</f>
        <v>1.2182531488746706E-2</v>
      </c>
      <c r="AE125" s="1">
        <f>(Table2[[#This Row],[Close Price]]/Table2[[#This Row],[Current Week Low]])-1</f>
        <v>6.1828546371409665E-2</v>
      </c>
      <c r="AF125" s="1">
        <f>(Table2[[#This Row],[Current Week High]]/Table2[[#This Row],[Close Price]])-1</f>
        <v>1.9202973363617648E-2</v>
      </c>
      <c r="AG125" s="1">
        <f>(Table2[[#This Row],[Close Price]]/Table2[[#This Row],[Current Month Low]])-1</f>
        <v>6.1828546371409665E-2</v>
      </c>
      <c r="AH125" s="1">
        <f>(Table2[[#This Row],[Current Month High]]/Table2[[#This Row],[Close Price]])-1</f>
        <v>3.8612430311790291E-2</v>
      </c>
      <c r="AI125">
        <v>17.5882717323972</v>
      </c>
      <c r="AJ125">
        <v>100.871007880547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0.09</v>
      </c>
      <c r="AM125" t="s">
        <v>3175</v>
      </c>
      <c r="AN125">
        <v>1.36</v>
      </c>
      <c r="AO125" t="s">
        <v>3175</v>
      </c>
      <c r="AP125">
        <v>7.8125043919963E-2</v>
      </c>
      <c r="AQ125">
        <f>(Table2[[#This Row],[Sharpe Ratio]]-AVERAGE(Table2[Sharpe Ratio]))/_xlfn.STDEV.P(Table2[Sharpe Ratio])</f>
        <v>0.19376594258063279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1.4208119908529153</v>
      </c>
      <c r="AS125">
        <f>_xlfn.RANK.AVG(Table2[[#This Row],[1Y Return vs Nifty Z-Score]],Table2[1Y Return vs Nifty Z-Score])</f>
        <v>135</v>
      </c>
      <c r="AT125">
        <f>_xlfn.RANK.AVG(Table2[[#This Row],[6M Return vs Nifty Z-Score]],Table2[6M Return vs Nifty Z-Score])</f>
        <v>133</v>
      </c>
      <c r="AU125">
        <f>_xlfn.RANK.AVG(Table2[[#This Row],[Sharpe Ratio Z-Score]],Table2[Sharpe Ratio Z-Score])</f>
        <v>291</v>
      </c>
      <c r="AV125">
        <f>(Table2[[#This Row],[Rank 1Y]]+Table2[[#This Row],[Rank 6M]]+Table2[[#This Row],[Rank Sharpe]])/3</f>
        <v>186.33333333333334</v>
      </c>
    </row>
    <row r="126" spans="1:48" x14ac:dyDescent="0.3">
      <c r="A126" t="s">
        <v>476</v>
      </c>
      <c r="B126" t="s">
        <v>477</v>
      </c>
      <c r="C126" t="s">
        <v>3129</v>
      </c>
      <c r="D126" t="s">
        <v>143</v>
      </c>
      <c r="E126">
        <v>44908.6227</v>
      </c>
      <c r="F126">
        <v>228.88</v>
      </c>
      <c r="G126">
        <v>134.75561571309299</v>
      </c>
      <c r="H126">
        <f>(Table2[[#This Row],[1Y Return vs Nifty]]-AVERAGE(Table2[1Y Return vs Nifty]))/_xlfn.STDEV.P(Table2[1Y Return vs Nifty])</f>
        <v>1.8831480114201971</v>
      </c>
      <c r="I126">
        <v>-17.636187303363901</v>
      </c>
      <c r="J126">
        <f>(Table2[[#This Row],[1M Return vs Nifty]]-AVERAGE(Table2[1M Return vs Nifty]))/_xlfn.STDEV.P(Table2[1M Return vs Nifty])</f>
        <v>-1.5156614878076931</v>
      </c>
      <c r="K126">
        <v>-0.89432877630756302</v>
      </c>
      <c r="L126">
        <f>(Table2[[#This Row],[6M Return vs Nifty]]-AVERAGE(Table2[6M Return vs Nifty]))/_xlfn.STDEV.P(Table2[6M Return vs Nifty])</f>
        <v>-0.29647887276655355</v>
      </c>
      <c r="M126">
        <v>-9.3217225707270899</v>
      </c>
      <c r="N126">
        <f>(Table2[[#This Row],[1W Return vs Nifty]]-AVERAGE(Table2[1W Return vs Nifty]))/_xlfn.STDEV.P(Table2[1W Return vs Nifty])</f>
        <v>-1.6837439552145725</v>
      </c>
      <c r="O126">
        <v>240.17</v>
      </c>
      <c r="P126">
        <v>258.20231355045502</v>
      </c>
      <c r="Q126">
        <v>226.47540960219999</v>
      </c>
      <c r="R126">
        <v>28.5266924821521</v>
      </c>
      <c r="S126" s="1">
        <f>(Table2[[#This Row],[Close Price]]-Table2[[#This Row],[20D EMA]])/Table2[[#This Row],[20D EMA]]</f>
        <v>-4.700836907190737E-2</v>
      </c>
      <c r="T126" s="1">
        <f>(Table2[[#This Row],[Close Price]]-Table2[[#This Row],[50D EMA]])/Table2[[#This Row],[50D EMA]]</f>
        <v>-0.11356332616564717</v>
      </c>
      <c r="U126" s="1">
        <f>(Table2[[#This Row],[Close Price]]-Table2[[#This Row],[200D EMA]])/Table2[[#This Row],[200D EMA]]</f>
        <v>1.0617445849965023E-2</v>
      </c>
      <c r="V126">
        <v>0.42075466937688899</v>
      </c>
      <c r="W126">
        <v>208.38</v>
      </c>
      <c r="X126">
        <v>230.6</v>
      </c>
      <c r="Y126">
        <v>206.56</v>
      </c>
      <c r="Z126">
        <v>230.6</v>
      </c>
      <c r="AA126">
        <v>206.56</v>
      </c>
      <c r="AB126">
        <v>241.38</v>
      </c>
      <c r="AC126" s="1">
        <f>(Table2[[#This Row],[Close Price]]/Table2[[#This Row],[Day Low]])-1</f>
        <v>9.8377963336212737E-2</v>
      </c>
      <c r="AD126" s="1">
        <f>(Table2[[#This Row],[Day High]]/Table2[[#This Row],[Close Price]])-1</f>
        <v>7.5148549458230463E-3</v>
      </c>
      <c r="AE126" s="1">
        <f>(Table2[[#This Row],[Close Price]]/Table2[[#This Row],[Current Week Low]])-1</f>
        <v>0.10805577072037176</v>
      </c>
      <c r="AF126" s="1">
        <f>(Table2[[#This Row],[Current Week High]]/Table2[[#This Row],[Close Price]])-1</f>
        <v>7.5148549458230463E-3</v>
      </c>
      <c r="AG126" s="1">
        <f>(Table2[[#This Row],[Close Price]]/Table2[[#This Row],[Current Month Low]])-1</f>
        <v>0.10805577072037176</v>
      </c>
      <c r="AH126" s="1">
        <f>(Table2[[#This Row],[Current Month High]]/Table2[[#This Row],[Close Price]])-1</f>
        <v>5.4613771408598355E-2</v>
      </c>
      <c r="AI126">
        <v>54.535127577769998</v>
      </c>
      <c r="AJ126">
        <v>224.652482269503</v>
      </c>
      <c r="AK126" t="str">
        <f>IF(AND(Table2[[#This Row],[20D EMA]]&gt;Table2[[#This Row],[50D EMA]],Table2[[#This Row],[50D EMA]]&gt;Table2[[#This Row],[200D EMA]]),"Uptrend","Downtrend/NoTrend")</f>
        <v>Downtrend/NoTrend</v>
      </c>
      <c r="AL126">
        <v>-0.28000000000000003</v>
      </c>
      <c r="AM126" t="s">
        <v>3174</v>
      </c>
      <c r="AN126">
        <v>-0.7</v>
      </c>
      <c r="AO126" t="s">
        <v>3174</v>
      </c>
      <c r="AP126">
        <v>0.15836353865367001</v>
      </c>
      <c r="AQ126">
        <f>(Table2[[#This Row],[Sharpe Ratio]]-AVERAGE(Table2[Sharpe Ratio]))/_xlfn.STDEV.P(Table2[Sharpe Ratio])</f>
        <v>1.1301615324448009</v>
      </c>
      <c r="AR1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6">
        <f>_xlfn.RANK.AVG(Table2[[#This Row],[1Y Return vs Nifty Z-Score]],Table2[1Y Return vs Nifty Z-Score])</f>
        <v>44</v>
      </c>
      <c r="AT126">
        <f>_xlfn.RANK.AVG(Table2[[#This Row],[6M Return vs Nifty Z-Score]],Table2[6M Return vs Nifty Z-Score])</f>
        <v>423</v>
      </c>
      <c r="AU126">
        <f>_xlfn.RANK.AVG(Table2[[#This Row],[Sharpe Ratio Z-Score]],Table2[Sharpe Ratio Z-Score])</f>
        <v>96</v>
      </c>
      <c r="AV126">
        <f>(Table2[[#This Row],[Rank 1Y]]+Table2[[#This Row],[Rank 6M]]+Table2[[#This Row],[Rank Sharpe]])/3</f>
        <v>187.66666666666666</v>
      </c>
    </row>
    <row r="127" spans="1:48" x14ac:dyDescent="0.3">
      <c r="A127" t="s">
        <v>1480</v>
      </c>
      <c r="B127" t="s">
        <v>1481</v>
      </c>
      <c r="C127" t="s">
        <v>3141</v>
      </c>
      <c r="D127" t="s">
        <v>271</v>
      </c>
      <c r="E127">
        <v>7056.2281935600004</v>
      </c>
      <c r="F127">
        <v>3066.85</v>
      </c>
      <c r="G127">
        <v>25.426638540902001</v>
      </c>
      <c r="H127">
        <f>(Table2[[#This Row],[1Y Return vs Nifty]]-AVERAGE(Table2[1Y Return vs Nifty]))/_xlfn.STDEV.P(Table2[1Y Return vs Nifty])</f>
        <v>1.072255438194826E-4</v>
      </c>
      <c r="I127">
        <v>-10.875783888729901</v>
      </c>
      <c r="J127">
        <f>(Table2[[#This Row],[1M Return vs Nifty]]-AVERAGE(Table2[1M Return vs Nifty]))/_xlfn.STDEV.P(Table2[1M Return vs Nifty])</f>
        <v>-0.75311474180905991</v>
      </c>
      <c r="K127">
        <v>29.502889861322199</v>
      </c>
      <c r="L127">
        <f>(Table2[[#This Row],[6M Return vs Nifty]]-AVERAGE(Table2[6M Return vs Nifty]))/_xlfn.STDEV.P(Table2[6M Return vs Nifty])</f>
        <v>0.71743837825983492</v>
      </c>
      <c r="M127">
        <v>-6.0929438907514202</v>
      </c>
      <c r="N127">
        <f>(Table2[[#This Row],[1W Return vs Nifty]]-AVERAGE(Table2[1W Return vs Nifty]))/_xlfn.STDEV.P(Table2[1W Return vs Nifty])</f>
        <v>-0.88707631673513543</v>
      </c>
      <c r="O127">
        <v>3232.77</v>
      </c>
      <c r="P127">
        <v>3243.28656119683</v>
      </c>
      <c r="Q127">
        <v>2734.12288801455</v>
      </c>
      <c r="R127">
        <v>36.4450545122709</v>
      </c>
      <c r="S127" s="1">
        <f>(Table2[[#This Row],[Close Price]]-Table2[[#This Row],[20D EMA]])/Table2[[#This Row],[20D EMA]]</f>
        <v>-5.1324406004757551E-2</v>
      </c>
      <c r="T127" s="1">
        <f>(Table2[[#This Row],[Close Price]]-Table2[[#This Row],[50D EMA]])/Table2[[#This Row],[50D EMA]]</f>
        <v>-5.440054644191597E-2</v>
      </c>
      <c r="U127" s="1">
        <f>(Table2[[#This Row],[Close Price]]-Table2[[#This Row],[200D EMA]])/Table2[[#This Row],[200D EMA]]</f>
        <v>0.12169427842618583</v>
      </c>
      <c r="V127">
        <v>0.45442661783379001</v>
      </c>
      <c r="W127">
        <v>2955.1</v>
      </c>
      <c r="X127">
        <v>3073.9</v>
      </c>
      <c r="Y127">
        <v>2955.1</v>
      </c>
      <c r="Z127">
        <v>3190</v>
      </c>
      <c r="AA127">
        <v>2955.1</v>
      </c>
      <c r="AB127">
        <v>3418.4</v>
      </c>
      <c r="AC127" s="1">
        <f>(Table2[[#This Row],[Close Price]]/Table2[[#This Row],[Day Low]])-1</f>
        <v>3.7815979154681711E-2</v>
      </c>
      <c r="AD127" s="1">
        <f>(Table2[[#This Row],[Day High]]/Table2[[#This Row],[Close Price]])-1</f>
        <v>2.2987756166752416E-3</v>
      </c>
      <c r="AE127" s="1">
        <f>(Table2[[#This Row],[Close Price]]/Table2[[#This Row],[Current Week Low]])-1</f>
        <v>3.7815979154681711E-2</v>
      </c>
      <c r="AF127" s="1">
        <f>(Table2[[#This Row],[Current Week High]]/Table2[[#This Row],[Close Price]])-1</f>
        <v>4.015520811255846E-2</v>
      </c>
      <c r="AG127" s="1">
        <f>(Table2[[#This Row],[Close Price]]/Table2[[#This Row],[Current Month Low]])-1</f>
        <v>3.7815979154681711E-2</v>
      </c>
      <c r="AH127" s="1">
        <f>(Table2[[#This Row],[Current Month High]]/Table2[[#This Row],[Close Price]])-1</f>
        <v>0.1146290167435644</v>
      </c>
      <c r="AI127">
        <v>28.2423333387678</v>
      </c>
      <c r="AJ127">
        <v>100.12071778140201</v>
      </c>
      <c r="AK127" t="str">
        <f>IF(AND(Table2[[#This Row],[20D EMA]]&gt;Table2[[#This Row],[50D EMA]],Table2[[#This Row],[50D EMA]]&gt;Table2[[#This Row],[200D EMA]]),"Uptrend","Downtrend/NoTrend")</f>
        <v>Downtrend/NoTrend</v>
      </c>
      <c r="AL127">
        <v>0.06</v>
      </c>
      <c r="AM127" t="s">
        <v>3175</v>
      </c>
      <c r="AN127">
        <v>-1.76</v>
      </c>
      <c r="AO127" t="s">
        <v>3174</v>
      </c>
      <c r="AP127">
        <v>0.13485557000897999</v>
      </c>
      <c r="AQ127">
        <f>(Table2[[#This Row],[Sharpe Ratio]]-AVERAGE(Table2[Sharpe Ratio]))/_xlfn.STDEV.P(Table2[Sharpe Ratio])</f>
        <v>0.85581991825315729</v>
      </c>
      <c r="AR1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7">
        <f>_xlfn.RANK.AVG(Table2[[#This Row],[1Y Return vs Nifty Z-Score]],Table2[1Y Return vs Nifty Z-Score])</f>
        <v>293</v>
      </c>
      <c r="AT127">
        <f>_xlfn.RANK.AVG(Table2[[#This Row],[6M Return vs Nifty Z-Score]],Table2[6M Return vs Nifty Z-Score])</f>
        <v>134</v>
      </c>
      <c r="AU127">
        <f>_xlfn.RANK.AVG(Table2[[#This Row],[Sharpe Ratio Z-Score]],Table2[Sharpe Ratio Z-Score])</f>
        <v>137</v>
      </c>
      <c r="AV127">
        <f>(Table2[[#This Row],[Rank 1Y]]+Table2[[#This Row],[Rank 6M]]+Table2[[#This Row],[Rank Sharpe]])/3</f>
        <v>188</v>
      </c>
    </row>
    <row r="128" spans="1:48" x14ac:dyDescent="0.3">
      <c r="A128" t="s">
        <v>1544</v>
      </c>
      <c r="B128" t="s">
        <v>1545</v>
      </c>
      <c r="C128" t="s">
        <v>3133</v>
      </c>
      <c r="D128" t="s">
        <v>51</v>
      </c>
      <c r="E128">
        <v>6512.5866775249997</v>
      </c>
      <c r="F128">
        <v>1331.35</v>
      </c>
      <c r="G128">
        <v>134.88346424387899</v>
      </c>
      <c r="H128">
        <f>(Table2[[#This Row],[1Y Return vs Nifty]]-AVERAGE(Table2[1Y Return vs Nifty]))/_xlfn.STDEV.P(Table2[1Y Return vs Nifty])</f>
        <v>1.8853500259648428</v>
      </c>
      <c r="I128">
        <v>-15.745546196354599</v>
      </c>
      <c r="J128">
        <f>(Table2[[#This Row],[1M Return vs Nifty]]-AVERAGE(Table2[1M Return vs Nifty]))/_xlfn.STDEV.P(Table2[1M Return vs Nifty])</f>
        <v>-1.3024046545127457</v>
      </c>
      <c r="K128">
        <v>7.3604945349150803</v>
      </c>
      <c r="L128">
        <f>(Table2[[#This Row],[6M Return vs Nifty]]-AVERAGE(Table2[6M Return vs Nifty]))/_xlfn.STDEV.P(Table2[6M Return vs Nifty])</f>
        <v>-2.113434670316355E-2</v>
      </c>
      <c r="M128">
        <v>-5.2860661346653703</v>
      </c>
      <c r="N128">
        <f>(Table2[[#This Row],[1W Return vs Nifty]]-AVERAGE(Table2[1W Return vs Nifty]))/_xlfn.STDEV.P(Table2[1W Return vs Nifty])</f>
        <v>-0.68798760233384226</v>
      </c>
      <c r="O128">
        <v>1370.02</v>
      </c>
      <c r="P128">
        <v>1365.8836336291499</v>
      </c>
      <c r="Q128">
        <v>1127.2395857548599</v>
      </c>
      <c r="R128">
        <v>27.437391255441501</v>
      </c>
      <c r="S128" s="1">
        <f>(Table2[[#This Row],[Close Price]]-Table2[[#This Row],[20D EMA]])/Table2[[#This Row],[20D EMA]]</f>
        <v>-2.8225865315834858E-2</v>
      </c>
      <c r="T128" s="1">
        <f>(Table2[[#This Row],[Close Price]]-Table2[[#This Row],[50D EMA]])/Table2[[#This Row],[50D EMA]]</f>
        <v>-2.5282998330827221E-2</v>
      </c>
      <c r="U128" s="1">
        <f>(Table2[[#This Row],[Close Price]]-Table2[[#This Row],[200D EMA]])/Table2[[#This Row],[200D EMA]]</f>
        <v>0.18107101349573054</v>
      </c>
      <c r="V128">
        <v>0.79554911955458196</v>
      </c>
      <c r="W128">
        <v>1250</v>
      </c>
      <c r="X128">
        <v>1349.45</v>
      </c>
      <c r="Y128">
        <v>1240.05</v>
      </c>
      <c r="Z128">
        <v>1349.45</v>
      </c>
      <c r="AA128">
        <v>1240.05</v>
      </c>
      <c r="AB128">
        <v>1397.35</v>
      </c>
      <c r="AC128" s="1">
        <f>(Table2[[#This Row],[Close Price]]/Table2[[#This Row],[Day Low]])-1</f>
        <v>6.5080000000000027E-2</v>
      </c>
      <c r="AD128" s="1">
        <f>(Table2[[#This Row],[Day High]]/Table2[[#This Row],[Close Price]])-1</f>
        <v>1.3595222894055015E-2</v>
      </c>
      <c r="AE128" s="1">
        <f>(Table2[[#This Row],[Close Price]]/Table2[[#This Row],[Current Week Low]])-1</f>
        <v>7.3626063465182856E-2</v>
      </c>
      <c r="AF128" s="1">
        <f>(Table2[[#This Row],[Current Week High]]/Table2[[#This Row],[Close Price]])-1</f>
        <v>1.3595222894055015E-2</v>
      </c>
      <c r="AG128" s="1">
        <f>(Table2[[#This Row],[Close Price]]/Table2[[#This Row],[Current Month Low]])-1</f>
        <v>7.3626063465182856E-2</v>
      </c>
      <c r="AH128" s="1">
        <f>(Table2[[#This Row],[Current Month High]]/Table2[[#This Row],[Close Price]])-1</f>
        <v>4.9573740939647726E-2</v>
      </c>
      <c r="AI128">
        <v>19.427648627333099</v>
      </c>
      <c r="AJ128">
        <v>208.147205184585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-0.1</v>
      </c>
      <c r="AM128" t="s">
        <v>3174</v>
      </c>
      <c r="AN128">
        <v>-2.23</v>
      </c>
      <c r="AO128" t="s">
        <v>3174</v>
      </c>
      <c r="AP128">
        <v>0.10877665861296899</v>
      </c>
      <c r="AQ128">
        <f>(Table2[[#This Row],[Sharpe Ratio]]-AVERAGE(Table2[Sharpe Ratio]))/_xlfn.STDEV.P(Table2[Sharpe Ratio])</f>
        <v>0.55147500624143508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0.42529842865652645</v>
      </c>
      <c r="AS128">
        <f>_xlfn.RANK.AVG(Table2[[#This Row],[1Y Return vs Nifty Z-Score]],Table2[1Y Return vs Nifty Z-Score])</f>
        <v>43</v>
      </c>
      <c r="AT128">
        <f>_xlfn.RANK.AVG(Table2[[#This Row],[6M Return vs Nifty Z-Score]],Table2[6M Return vs Nifty Z-Score])</f>
        <v>313</v>
      </c>
      <c r="AU128">
        <f>_xlfn.RANK.AVG(Table2[[#This Row],[Sharpe Ratio Z-Score]],Table2[Sharpe Ratio Z-Score])</f>
        <v>209</v>
      </c>
      <c r="AV128">
        <f>(Table2[[#This Row],[Rank 1Y]]+Table2[[#This Row],[Rank 6M]]+Table2[[#This Row],[Rank Sharpe]])/3</f>
        <v>188.33333333333334</v>
      </c>
    </row>
    <row r="129" spans="1:48" x14ac:dyDescent="0.3">
      <c r="A129" t="s">
        <v>1851</v>
      </c>
      <c r="B129" t="s">
        <v>1852</v>
      </c>
      <c r="C129" t="s">
        <v>3143</v>
      </c>
      <c r="D129" t="s">
        <v>276</v>
      </c>
      <c r="E129">
        <v>4148.5313850000002</v>
      </c>
      <c r="F129">
        <v>1477.45</v>
      </c>
      <c r="G129">
        <v>85.312018673152593</v>
      </c>
      <c r="H129">
        <f>(Table2[[#This Row],[1Y Return vs Nifty]]-AVERAGE(Table2[1Y Return vs Nifty]))/_xlfn.STDEV.P(Table2[1Y Return vs Nifty])</f>
        <v>1.0315502718748353</v>
      </c>
      <c r="I129">
        <v>-2.1213354147408698</v>
      </c>
      <c r="J129">
        <f>(Table2[[#This Row],[1M Return vs Nifty]]-AVERAGE(Table2[1M Return vs Nifty]))/_xlfn.STDEV.P(Table2[1M Return vs Nifty])</f>
        <v>0.23435239401340274</v>
      </c>
      <c r="K129">
        <v>61.582542419386698</v>
      </c>
      <c r="L129">
        <f>(Table2[[#This Row],[6M Return vs Nifty]]-AVERAGE(Table2[6M Return vs Nifty]))/_xlfn.STDEV.P(Table2[6M Return vs Nifty])</f>
        <v>1.7874742102648464</v>
      </c>
      <c r="M129">
        <v>3.0263190932235702</v>
      </c>
      <c r="N129">
        <f>(Table2[[#This Row],[1W Return vs Nifty]]-AVERAGE(Table2[1W Return vs Nifty]))/_xlfn.STDEV.P(Table2[1W Return vs Nifty])</f>
        <v>1.363007205920882</v>
      </c>
      <c r="O129">
        <v>1295.9000000000001</v>
      </c>
      <c r="P129">
        <v>1233.41449154884</v>
      </c>
      <c r="Q129">
        <v>1004.28163734415</v>
      </c>
      <c r="R129">
        <v>62.266884236229302</v>
      </c>
      <c r="S129" s="1">
        <f>(Table2[[#This Row],[Close Price]]-Table2[[#This Row],[20D EMA]])/Table2[[#This Row],[20D EMA]]</f>
        <v>0.14009568639555517</v>
      </c>
      <c r="T129" s="1">
        <f>(Table2[[#This Row],[Close Price]]-Table2[[#This Row],[50D EMA]])/Table2[[#This Row],[50D EMA]]</f>
        <v>0.19785360892323911</v>
      </c>
      <c r="U129" s="1">
        <f>(Table2[[#This Row],[Close Price]]-Table2[[#This Row],[200D EMA]])/Table2[[#This Row],[200D EMA]]</f>
        <v>0.47115106466265438</v>
      </c>
      <c r="V129">
        <v>1.3864552925184701</v>
      </c>
      <c r="W129">
        <v>1262.0999999999999</v>
      </c>
      <c r="X129">
        <v>1499</v>
      </c>
      <c r="Y129">
        <v>1249.0999999999999</v>
      </c>
      <c r="Z129">
        <v>1499</v>
      </c>
      <c r="AA129">
        <v>1249.0999999999999</v>
      </c>
      <c r="AB129">
        <v>1499</v>
      </c>
      <c r="AC129" s="1">
        <f>(Table2[[#This Row],[Close Price]]/Table2[[#This Row],[Day Low]])-1</f>
        <v>0.17062831788289379</v>
      </c>
      <c r="AD129" s="1">
        <f>(Table2[[#This Row],[Day High]]/Table2[[#This Row],[Close Price]])-1</f>
        <v>1.4585941994653018E-2</v>
      </c>
      <c r="AE129" s="1">
        <f>(Table2[[#This Row],[Close Price]]/Table2[[#This Row],[Current Week Low]])-1</f>
        <v>0.18281162436954612</v>
      </c>
      <c r="AF129" s="1">
        <f>(Table2[[#This Row],[Current Week High]]/Table2[[#This Row],[Close Price]])-1</f>
        <v>1.4585941994653018E-2</v>
      </c>
      <c r="AG129" s="1">
        <f>(Table2[[#This Row],[Close Price]]/Table2[[#This Row],[Current Month Low]])-1</f>
        <v>0.18281162436954612</v>
      </c>
      <c r="AH129" s="1">
        <f>(Table2[[#This Row],[Current Month High]]/Table2[[#This Row],[Close Price]])-1</f>
        <v>1.4585941994653018E-2</v>
      </c>
      <c r="AI129">
        <v>1.4585941994653</v>
      </c>
      <c r="AJ129">
        <v>137.74237669965399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0.41</v>
      </c>
      <c r="AM129" t="s">
        <v>3175</v>
      </c>
      <c r="AN129">
        <v>21.49</v>
      </c>
      <c r="AO129" t="s">
        <v>3175</v>
      </c>
      <c r="AP129">
        <v>3.0818046793978999E-2</v>
      </c>
      <c r="AQ129">
        <f>(Table2[[#This Row],[Sharpe Ratio]]-AVERAGE(Table2[Sharpe Ratio]))/_xlfn.STDEV.P(Table2[Sharpe Ratio])</f>
        <v>-0.35831399891756349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4.0580700831564025</v>
      </c>
      <c r="AS129">
        <f>_xlfn.RANK.AVG(Table2[[#This Row],[1Y Return vs Nifty Z-Score]],Table2[1Y Return vs Nifty Z-Score])</f>
        <v>95</v>
      </c>
      <c r="AT129">
        <f>_xlfn.RANK.AVG(Table2[[#This Row],[6M Return vs Nifty Z-Score]],Table2[6M Return vs Nifty Z-Score])</f>
        <v>40</v>
      </c>
      <c r="AU129">
        <f>_xlfn.RANK.AVG(Table2[[#This Row],[Sharpe Ratio Z-Score]],Table2[Sharpe Ratio Z-Score])</f>
        <v>434</v>
      </c>
      <c r="AV129">
        <f>(Table2[[#This Row],[Rank 1Y]]+Table2[[#This Row],[Rank 6M]]+Table2[[#This Row],[Rank Sharpe]])/3</f>
        <v>189.66666666666666</v>
      </c>
    </row>
    <row r="130" spans="1:48" x14ac:dyDescent="0.3">
      <c r="A130" t="s">
        <v>55</v>
      </c>
      <c r="B130" t="s">
        <v>56</v>
      </c>
      <c r="C130" t="s">
        <v>3134</v>
      </c>
      <c r="D130" t="s">
        <v>57</v>
      </c>
      <c r="E130">
        <v>417392.99373802898</v>
      </c>
      <c r="F130">
        <v>420.95</v>
      </c>
      <c r="G130">
        <v>52.085910339538302</v>
      </c>
      <c r="H130">
        <f>(Table2[[#This Row],[1Y Return vs Nifty]]-AVERAGE(Table2[1Y Return vs Nifty]))/_xlfn.STDEV.P(Table2[1Y Return vs Nifty])</f>
        <v>0.45927639932591069</v>
      </c>
      <c r="I130">
        <v>6.3441852079460999</v>
      </c>
      <c r="J130">
        <f>(Table2[[#This Row],[1M Return vs Nifty]]-AVERAGE(Table2[1M Return vs Nifty]))/_xlfn.STDEV.P(Table2[1M Return vs Nifty])</f>
        <v>1.1892296118493377</v>
      </c>
      <c r="K130">
        <v>5.4507592639408999</v>
      </c>
      <c r="L130">
        <f>(Table2[[#This Row],[6M Return vs Nifty]]-AVERAGE(Table2[6M Return vs Nifty]))/_xlfn.STDEV.P(Table2[6M Return vs Nifty])</f>
        <v>-8.4834699002411321E-2</v>
      </c>
      <c r="M130">
        <v>-3.9784064728367601</v>
      </c>
      <c r="N130">
        <f>(Table2[[#This Row],[1W Return vs Nifty]]-AVERAGE(Table2[1W Return vs Nifty]))/_xlfn.STDEV.P(Table2[1W Return vs Nifty])</f>
        <v>-0.36533614864805769</v>
      </c>
      <c r="O130">
        <v>423.21</v>
      </c>
      <c r="P130">
        <v>411.04886446682599</v>
      </c>
      <c r="Q130">
        <v>359.65195502367999</v>
      </c>
      <c r="R130">
        <v>53.550278682836797</v>
      </c>
      <c r="S130" s="1">
        <f>(Table2[[#This Row],[Close Price]]-Table2[[#This Row],[20D EMA]])/Table2[[#This Row],[20D EMA]]</f>
        <v>-5.3401384655371829E-3</v>
      </c>
      <c r="T130" s="1">
        <f>(Table2[[#This Row],[Close Price]]-Table2[[#This Row],[50D EMA]])/Table2[[#This Row],[50D EMA]]</f>
        <v>2.408749029392606E-2</v>
      </c>
      <c r="U130" s="1">
        <f>(Table2[[#This Row],[Close Price]]-Table2[[#This Row],[200D EMA]])/Table2[[#This Row],[200D EMA]]</f>
        <v>0.17043712433673286</v>
      </c>
      <c r="V130">
        <v>1.1292956962692899</v>
      </c>
      <c r="W130">
        <v>411.3</v>
      </c>
      <c r="X130">
        <v>427.7</v>
      </c>
      <c r="Y130">
        <v>409.05</v>
      </c>
      <c r="Z130">
        <v>433</v>
      </c>
      <c r="AA130">
        <v>409.05</v>
      </c>
      <c r="AB130">
        <v>447.75</v>
      </c>
      <c r="AC130" s="1">
        <f>(Table2[[#This Row],[Close Price]]/Table2[[#This Row],[Day Low]])-1</f>
        <v>2.346219304643804E-2</v>
      </c>
      <c r="AD130" s="1">
        <f>(Table2[[#This Row],[Day High]]/Table2[[#This Row],[Close Price]])-1</f>
        <v>1.6035158569901453E-2</v>
      </c>
      <c r="AE130" s="1">
        <f>(Table2[[#This Row],[Close Price]]/Table2[[#This Row],[Current Week Low]])-1</f>
        <v>2.9091798068695773E-2</v>
      </c>
      <c r="AF130" s="1">
        <f>(Table2[[#This Row],[Current Week High]]/Table2[[#This Row],[Close Price]])-1</f>
        <v>2.8625727521083277E-2</v>
      </c>
      <c r="AG130" s="1">
        <f>(Table2[[#This Row],[Close Price]]/Table2[[#This Row],[Current Month Low]])-1</f>
        <v>2.9091798068695773E-2</v>
      </c>
      <c r="AH130" s="1">
        <f>(Table2[[#This Row],[Current Month High]]/Table2[[#This Row],[Close Price]])-1</f>
        <v>6.3665518470127136E-2</v>
      </c>
      <c r="AI130">
        <v>6.5328423803301998</v>
      </c>
      <c r="AJ130">
        <v>84.829857299670607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0.16</v>
      </c>
      <c r="AM130" t="s">
        <v>3175</v>
      </c>
      <c r="AN130">
        <v>-0.71</v>
      </c>
      <c r="AO130" t="s">
        <v>3174</v>
      </c>
      <c r="AP130">
        <v>0.186544405050387</v>
      </c>
      <c r="AQ130">
        <f>(Table2[[#This Row],[Sharpe Ratio]]-AVERAGE(Table2[Sharpe Ratio]))/_xlfn.STDEV.P(Table2[Sharpe Ratio])</f>
        <v>1.4590365830051863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2.6573717465299662</v>
      </c>
      <c r="AS130">
        <f>_xlfn.RANK.AVG(Table2[[#This Row],[1Y Return vs Nifty Z-Score]],Table2[1Y Return vs Nifty Z-Score])</f>
        <v>187</v>
      </c>
      <c r="AT130">
        <f>_xlfn.RANK.AVG(Table2[[#This Row],[6M Return vs Nifty Z-Score]],Table2[6M Return vs Nifty Z-Score])</f>
        <v>334</v>
      </c>
      <c r="AU130">
        <f>_xlfn.RANK.AVG(Table2[[#This Row],[Sharpe Ratio Z-Score]],Table2[Sharpe Ratio Z-Score])</f>
        <v>49</v>
      </c>
      <c r="AV130">
        <f>(Table2[[#This Row],[Rank 1Y]]+Table2[[#This Row],[Rank 6M]]+Table2[[#This Row],[Rank Sharpe]])/3</f>
        <v>190</v>
      </c>
    </row>
    <row r="131" spans="1:48" x14ac:dyDescent="0.3">
      <c r="A131" t="s">
        <v>486</v>
      </c>
      <c r="B131" t="s">
        <v>487</v>
      </c>
      <c r="C131" t="s">
        <v>3133</v>
      </c>
      <c r="D131" t="s">
        <v>284</v>
      </c>
      <c r="E131">
        <v>43893.266724720001</v>
      </c>
      <c r="F131">
        <v>597.20000000000005</v>
      </c>
      <c r="G131">
        <v>53.397867525457897</v>
      </c>
      <c r="H131">
        <f>(Table2[[#This Row],[1Y Return vs Nifty]]-AVERAGE(Table2[1Y Return vs Nifty]))/_xlfn.STDEV.P(Table2[1Y Return vs Nifty])</f>
        <v>0.48187305168934824</v>
      </c>
      <c r="I131">
        <v>5.2200278242202502</v>
      </c>
      <c r="J131">
        <f>(Table2[[#This Row],[1M Return vs Nifty]]-AVERAGE(Table2[1M Return vs Nifty]))/_xlfn.STDEV.P(Table2[1M Return vs Nifty])</f>
        <v>1.0624291086286448</v>
      </c>
      <c r="K131">
        <v>27.170549982812201</v>
      </c>
      <c r="L131">
        <f>(Table2[[#This Row],[6M Return vs Nifty]]-AVERAGE(Table2[6M Return vs Nifty]))/_xlfn.STDEV.P(Table2[6M Return vs Nifty])</f>
        <v>0.63964179870203908</v>
      </c>
      <c r="M131">
        <v>-2.3061654014290598</v>
      </c>
      <c r="N131">
        <f>(Table2[[#This Row],[1W Return vs Nifty]]-AVERAGE(Table2[1W Return vs Nifty]))/_xlfn.STDEV.P(Table2[1W Return vs Nifty])</f>
        <v>4.727198506791918E-2</v>
      </c>
      <c r="O131">
        <v>587.70000000000005</v>
      </c>
      <c r="P131">
        <v>558.259925464361</v>
      </c>
      <c r="Q131">
        <v>475.971204599158</v>
      </c>
      <c r="R131">
        <v>41.308500957689198</v>
      </c>
      <c r="S131" s="1">
        <f>(Table2[[#This Row],[Close Price]]-Table2[[#This Row],[20D EMA]])/Table2[[#This Row],[20D EMA]]</f>
        <v>1.6164709885996255E-2</v>
      </c>
      <c r="T131" s="1">
        <f>(Table2[[#This Row],[Close Price]]-Table2[[#This Row],[50D EMA]])/Table2[[#This Row],[50D EMA]]</f>
        <v>6.9752587924430828E-2</v>
      </c>
      <c r="U131" s="1">
        <f>(Table2[[#This Row],[Close Price]]-Table2[[#This Row],[200D EMA]])/Table2[[#This Row],[200D EMA]]</f>
        <v>0.25469775110226595</v>
      </c>
      <c r="V131">
        <v>0.94430667034820903</v>
      </c>
      <c r="W131">
        <v>575.25</v>
      </c>
      <c r="X131">
        <v>598.95000000000005</v>
      </c>
      <c r="Y131">
        <v>574</v>
      </c>
      <c r="Z131">
        <v>598.95000000000005</v>
      </c>
      <c r="AA131">
        <v>574</v>
      </c>
      <c r="AB131">
        <v>628.5</v>
      </c>
      <c r="AC131" s="1">
        <f>(Table2[[#This Row],[Close Price]]/Table2[[#This Row],[Day Low]])-1</f>
        <v>3.81573229030856E-2</v>
      </c>
      <c r="AD131" s="1">
        <f>(Table2[[#This Row],[Day High]]/Table2[[#This Row],[Close Price]])-1</f>
        <v>2.9303415941057676E-3</v>
      </c>
      <c r="AE131" s="1">
        <f>(Table2[[#This Row],[Close Price]]/Table2[[#This Row],[Current Week Low]])-1</f>
        <v>4.0418118466899022E-2</v>
      </c>
      <c r="AF131" s="1">
        <f>(Table2[[#This Row],[Current Week High]]/Table2[[#This Row],[Close Price]])-1</f>
        <v>2.9303415941057676E-3</v>
      </c>
      <c r="AG131" s="1">
        <f>(Table2[[#This Row],[Close Price]]/Table2[[#This Row],[Current Month Low]])-1</f>
        <v>4.0418118466899022E-2</v>
      </c>
      <c r="AH131" s="1">
        <f>(Table2[[#This Row],[Current Month High]]/Table2[[#This Row],[Close Price]])-1</f>
        <v>5.2411252511721296E-2</v>
      </c>
      <c r="AI131">
        <v>5.2411252511721296</v>
      </c>
      <c r="AJ131">
        <v>90.312300828553205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0.09</v>
      </c>
      <c r="AM131" t="s">
        <v>3175</v>
      </c>
      <c r="AN131">
        <v>1.1299999999999999</v>
      </c>
      <c r="AO131" t="s">
        <v>3175</v>
      </c>
      <c r="AP131">
        <v>9.5756296959994006E-2</v>
      </c>
      <c r="AQ131">
        <f>(Table2[[#This Row],[Sharpe Ratio]]-AVERAGE(Table2[Sharpe Ratio]))/_xlfn.STDEV.P(Table2[Sharpe Ratio])</f>
        <v>0.39952538068146626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2.6307413247694171</v>
      </c>
      <c r="AS131">
        <f>_xlfn.RANK.AVG(Table2[[#This Row],[1Y Return vs Nifty Z-Score]],Table2[1Y Return vs Nifty Z-Score])</f>
        <v>181</v>
      </c>
      <c r="AT131">
        <f>_xlfn.RANK.AVG(Table2[[#This Row],[6M Return vs Nifty Z-Score]],Table2[6M Return vs Nifty Z-Score])</f>
        <v>147</v>
      </c>
      <c r="AU131">
        <f>_xlfn.RANK.AVG(Table2[[#This Row],[Sharpe Ratio Z-Score]],Table2[Sharpe Ratio Z-Score])</f>
        <v>242</v>
      </c>
      <c r="AV131">
        <f>(Table2[[#This Row],[Rank 1Y]]+Table2[[#This Row],[Rank 6M]]+Table2[[#This Row],[Rank Sharpe]])/3</f>
        <v>190</v>
      </c>
    </row>
    <row r="132" spans="1:48" x14ac:dyDescent="0.3">
      <c r="A132" t="s">
        <v>1634</v>
      </c>
      <c r="B132" t="s">
        <v>1635</v>
      </c>
      <c r="C132" t="s">
        <v>3132</v>
      </c>
      <c r="D132" t="s">
        <v>48</v>
      </c>
      <c r="E132">
        <v>5669.2380370499995</v>
      </c>
      <c r="F132">
        <v>743.55</v>
      </c>
      <c r="G132">
        <v>48.219018162067499</v>
      </c>
      <c r="H132">
        <f>(Table2[[#This Row],[1Y Return vs Nifty]]-AVERAGE(Table2[1Y Return vs Nifty]))/_xlfn.STDEV.P(Table2[1Y Return vs Nifty])</f>
        <v>0.39267451688722665</v>
      </c>
      <c r="I132">
        <v>-9.1007818323690692</v>
      </c>
      <c r="J132">
        <f>(Table2[[#This Row],[1M Return vs Nifty]]-AVERAGE(Table2[1M Return vs Nifty]))/_xlfn.STDEV.P(Table2[1M Return vs Nifty])</f>
        <v>-0.55290153570231881</v>
      </c>
      <c r="K132">
        <v>10.784889939288201</v>
      </c>
      <c r="L132">
        <f>(Table2[[#This Row],[6M Return vs Nifty]]-AVERAGE(Table2[6M Return vs Nifty]))/_xlfn.STDEV.P(Table2[6M Return vs Nifty])</f>
        <v>9.3088392430318148E-2</v>
      </c>
      <c r="M132">
        <v>-5.9143218872718402</v>
      </c>
      <c r="N132">
        <f>(Table2[[#This Row],[1W Return vs Nifty]]-AVERAGE(Table2[1W Return vs Nifty]))/_xlfn.STDEV.P(Table2[1W Return vs Nifty])</f>
        <v>-0.84300319070296803</v>
      </c>
      <c r="O132">
        <v>769.39</v>
      </c>
      <c r="P132">
        <v>788.80395703013698</v>
      </c>
      <c r="Q132">
        <v>702.46648608063799</v>
      </c>
      <c r="R132">
        <v>34.0058465232663</v>
      </c>
      <c r="S132" s="1">
        <f>(Table2[[#This Row],[Close Price]]-Table2[[#This Row],[20D EMA]])/Table2[[#This Row],[20D EMA]]</f>
        <v>-3.3585047895085762E-2</v>
      </c>
      <c r="T132" s="1">
        <f>(Table2[[#This Row],[Close Price]]-Table2[[#This Row],[50D EMA]])/Table2[[#This Row],[50D EMA]]</f>
        <v>-5.7370347380759981E-2</v>
      </c>
      <c r="U132" s="1">
        <f>(Table2[[#This Row],[Close Price]]-Table2[[#This Row],[200D EMA]])/Table2[[#This Row],[200D EMA]]</f>
        <v>5.8484660454884499E-2</v>
      </c>
      <c r="V132">
        <v>1.14966393651347</v>
      </c>
      <c r="W132">
        <v>708.75</v>
      </c>
      <c r="X132">
        <v>747</v>
      </c>
      <c r="Y132">
        <v>708.75</v>
      </c>
      <c r="Z132">
        <v>759.25</v>
      </c>
      <c r="AA132">
        <v>708.75</v>
      </c>
      <c r="AB132">
        <v>803</v>
      </c>
      <c r="AC132" s="1">
        <f>(Table2[[#This Row],[Close Price]]/Table2[[#This Row],[Day Low]])-1</f>
        <v>4.9100529100529089E-2</v>
      </c>
      <c r="AD132" s="1">
        <f>(Table2[[#This Row],[Day High]]/Table2[[#This Row],[Close Price]])-1</f>
        <v>4.6399031672383906E-3</v>
      </c>
      <c r="AE132" s="1">
        <f>(Table2[[#This Row],[Close Price]]/Table2[[#This Row],[Current Week Low]])-1</f>
        <v>4.9100529100529089E-2</v>
      </c>
      <c r="AF132" s="1">
        <f>(Table2[[#This Row],[Current Week High]]/Table2[[#This Row],[Close Price]])-1</f>
        <v>2.1114921659606045E-2</v>
      </c>
      <c r="AG132" s="1">
        <f>(Table2[[#This Row],[Close Price]]/Table2[[#This Row],[Current Month Low]])-1</f>
        <v>4.9100529100529089E-2</v>
      </c>
      <c r="AH132" s="1">
        <f>(Table2[[#This Row],[Current Month High]]/Table2[[#This Row],[Close Price]])-1</f>
        <v>7.995427341806205E-2</v>
      </c>
      <c r="AI132">
        <v>25.990182233877999</v>
      </c>
      <c r="AJ132">
        <v>88.934061745648506</v>
      </c>
      <c r="AK132" t="str">
        <f>IF(AND(Table2[[#This Row],[20D EMA]]&gt;Table2[[#This Row],[50D EMA]],Table2[[#This Row],[50D EMA]]&gt;Table2[[#This Row],[200D EMA]]),"Uptrend","Downtrend/NoTrend")</f>
        <v>Downtrend/NoTrend</v>
      </c>
      <c r="AL132">
        <v>-0.09</v>
      </c>
      <c r="AM132" t="s">
        <v>3174</v>
      </c>
      <c r="AN132">
        <v>-1.0900000000000001</v>
      </c>
      <c r="AO132" t="s">
        <v>3174</v>
      </c>
      <c r="AP132">
        <v>0.16228770759854499</v>
      </c>
      <c r="AQ132">
        <f>(Table2[[#This Row],[Sharpe Ratio]]-AVERAGE(Table2[Sharpe Ratio]))/_xlfn.STDEV.P(Table2[Sharpe Ratio])</f>
        <v>1.1759571883336348</v>
      </c>
      <c r="AR1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2">
        <f>_xlfn.RANK.AVG(Table2[[#This Row],[1Y Return vs Nifty Z-Score]],Table2[1Y Return vs Nifty Z-Score])</f>
        <v>195</v>
      </c>
      <c r="AT132">
        <f>_xlfn.RANK.AVG(Table2[[#This Row],[6M Return vs Nifty Z-Score]],Table2[6M Return vs Nifty Z-Score])</f>
        <v>282</v>
      </c>
      <c r="AU132">
        <f>_xlfn.RANK.AVG(Table2[[#This Row],[Sharpe Ratio Z-Score]],Table2[Sharpe Ratio Z-Score])</f>
        <v>93</v>
      </c>
      <c r="AV132">
        <f>(Table2[[#This Row],[Rank 1Y]]+Table2[[#This Row],[Rank 6M]]+Table2[[#This Row],[Rank Sharpe]])/3</f>
        <v>190</v>
      </c>
    </row>
    <row r="133" spans="1:48" x14ac:dyDescent="0.3">
      <c r="A133" t="s">
        <v>847</v>
      </c>
      <c r="B133" t="s">
        <v>848</v>
      </c>
      <c r="C133" t="s">
        <v>3141</v>
      </c>
      <c r="D133" t="s">
        <v>117</v>
      </c>
      <c r="E133">
        <v>18889.469382949999</v>
      </c>
      <c r="F133">
        <v>695.4</v>
      </c>
      <c r="G133">
        <v>55.009756681959203</v>
      </c>
      <c r="H133">
        <f>(Table2[[#This Row],[1Y Return vs Nifty]]-AVERAGE(Table2[1Y Return vs Nifty]))/_xlfn.STDEV.P(Table2[1Y Return vs Nifty])</f>
        <v>0.50963561841695393</v>
      </c>
      <c r="I133">
        <v>0.32297110872322399</v>
      </c>
      <c r="J133">
        <f>(Table2[[#This Row],[1M Return vs Nifty]]-AVERAGE(Table2[1M Return vs Nifty]))/_xlfn.STDEV.P(Table2[1M Return vs Nifty])</f>
        <v>0.5100604947542644</v>
      </c>
      <c r="K133">
        <v>8.4772513413270598</v>
      </c>
      <c r="L133">
        <f>(Table2[[#This Row],[6M Return vs Nifty]]-AVERAGE(Table2[6M Return vs Nifty]))/_xlfn.STDEV.P(Table2[6M Return vs Nifty])</f>
        <v>1.611573873131535E-2</v>
      </c>
      <c r="M133">
        <v>-8.3190240046700996</v>
      </c>
      <c r="N133">
        <f>(Table2[[#This Row],[1W Return vs Nifty]]-AVERAGE(Table2[1W Return vs Nifty]))/_xlfn.STDEV.P(Table2[1W Return vs Nifty])</f>
        <v>-1.4363384877288421</v>
      </c>
      <c r="O133">
        <v>707.8</v>
      </c>
      <c r="P133">
        <v>686.56402356936803</v>
      </c>
      <c r="Q133">
        <v>591.88703935038802</v>
      </c>
      <c r="R133">
        <v>51.406500336302997</v>
      </c>
      <c r="S133" s="1">
        <f>(Table2[[#This Row],[Close Price]]-Table2[[#This Row],[20D EMA]])/Table2[[#This Row],[20D EMA]]</f>
        <v>-1.7519073184515368E-2</v>
      </c>
      <c r="T133" s="1">
        <f>(Table2[[#This Row],[Close Price]]-Table2[[#This Row],[50D EMA]])/Table2[[#This Row],[50D EMA]]</f>
        <v>1.2869850629071287E-2</v>
      </c>
      <c r="U133" s="1">
        <f>(Table2[[#This Row],[Close Price]]-Table2[[#This Row],[200D EMA]])/Table2[[#This Row],[200D EMA]]</f>
        <v>0.17488634446738388</v>
      </c>
      <c r="V133">
        <v>1.3220223850755199</v>
      </c>
      <c r="W133">
        <v>662</v>
      </c>
      <c r="X133">
        <v>698</v>
      </c>
      <c r="Y133">
        <v>662</v>
      </c>
      <c r="Z133">
        <v>733.6</v>
      </c>
      <c r="AA133">
        <v>662</v>
      </c>
      <c r="AB133">
        <v>794.75</v>
      </c>
      <c r="AC133" s="1">
        <f>(Table2[[#This Row],[Close Price]]/Table2[[#This Row],[Day Low]])-1</f>
        <v>5.0453172205437991E-2</v>
      </c>
      <c r="AD133" s="1">
        <f>(Table2[[#This Row],[Day High]]/Table2[[#This Row],[Close Price]])-1</f>
        <v>3.7388553350590215E-3</v>
      </c>
      <c r="AE133" s="1">
        <f>(Table2[[#This Row],[Close Price]]/Table2[[#This Row],[Current Week Low]])-1</f>
        <v>5.0453172205437991E-2</v>
      </c>
      <c r="AF133" s="1">
        <f>(Table2[[#This Row],[Current Week High]]/Table2[[#This Row],[Close Price]])-1</f>
        <v>5.493241299971241E-2</v>
      </c>
      <c r="AG133" s="1">
        <f>(Table2[[#This Row],[Close Price]]/Table2[[#This Row],[Current Month Low]])-1</f>
        <v>5.0453172205437991E-2</v>
      </c>
      <c r="AH133" s="1">
        <f>(Table2[[#This Row],[Current Month High]]/Table2[[#This Row],[Close Price]])-1</f>
        <v>0.14286741443773376</v>
      </c>
      <c r="AI133">
        <v>14.2867414437733</v>
      </c>
      <c r="AJ133">
        <v>84.873055961717398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0.04</v>
      </c>
      <c r="AM133" t="s">
        <v>3175</v>
      </c>
      <c r="AN133">
        <v>4.8099999999999996</v>
      </c>
      <c r="AO133" t="s">
        <v>3175</v>
      </c>
      <c r="AP133">
        <v>0.15989541213516001</v>
      </c>
      <c r="AQ133">
        <f>(Table2[[#This Row],[Sharpe Ratio]]-AVERAGE(Table2[Sharpe Ratio]))/_xlfn.STDEV.P(Table2[Sharpe Ratio])</f>
        <v>1.1480387318745469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0.74751209604823843</v>
      </c>
      <c r="AS133">
        <f>_xlfn.RANK.AVG(Table2[[#This Row],[1Y Return vs Nifty Z-Score]],Table2[1Y Return vs Nifty Z-Score])</f>
        <v>173</v>
      </c>
      <c r="AT133">
        <f>_xlfn.RANK.AVG(Table2[[#This Row],[6M Return vs Nifty Z-Score]],Table2[6M Return vs Nifty Z-Score])</f>
        <v>303</v>
      </c>
      <c r="AU133">
        <f>_xlfn.RANK.AVG(Table2[[#This Row],[Sharpe Ratio Z-Score]],Table2[Sharpe Ratio Z-Score])</f>
        <v>95</v>
      </c>
      <c r="AV133">
        <f>(Table2[[#This Row],[Rank 1Y]]+Table2[[#This Row],[Rank 6M]]+Table2[[#This Row],[Rank Sharpe]])/3</f>
        <v>190.33333333333334</v>
      </c>
    </row>
    <row r="134" spans="1:48" x14ac:dyDescent="0.3">
      <c r="A134" t="s">
        <v>924</v>
      </c>
      <c r="B134" t="s">
        <v>925</v>
      </c>
      <c r="C134" t="s">
        <v>3129</v>
      </c>
      <c r="D134" t="s">
        <v>227</v>
      </c>
      <c r="E134">
        <v>16232.4019112649</v>
      </c>
      <c r="F134">
        <v>3963.7</v>
      </c>
      <c r="G134">
        <v>82.437765892952598</v>
      </c>
      <c r="H134">
        <f>(Table2[[#This Row],[1Y Return vs Nifty]]-AVERAGE(Table2[1Y Return vs Nifty]))/_xlfn.STDEV.P(Table2[1Y Return vs Nifty])</f>
        <v>0.98204523346666617</v>
      </c>
      <c r="I134">
        <v>-1.0221902485143199</v>
      </c>
      <c r="J134">
        <f>(Table2[[#This Row],[1M Return vs Nifty]]-AVERAGE(Table2[1M Return vs Nifty]))/_xlfn.STDEV.P(Table2[1M Return vs Nifty])</f>
        <v>0.35833161810406428</v>
      </c>
      <c r="K134">
        <v>-4.2974871314327201</v>
      </c>
      <c r="L134">
        <f>(Table2[[#This Row],[6M Return vs Nifty]]-AVERAGE(Table2[6M Return vs Nifty]))/_xlfn.STDEV.P(Table2[6M Return vs Nifty])</f>
        <v>-0.40999323753032396</v>
      </c>
      <c r="M134">
        <v>2.2352146084705899</v>
      </c>
      <c r="N134">
        <f>(Table2[[#This Row],[1W Return vs Nifty]]-AVERAGE(Table2[1W Return vs Nifty]))/_xlfn.STDEV.P(Table2[1W Return vs Nifty])</f>
        <v>1.1678103825624602</v>
      </c>
      <c r="O134">
        <v>3892.23</v>
      </c>
      <c r="P134">
        <v>3853.7784165019998</v>
      </c>
      <c r="Q134">
        <v>3476.7601286588101</v>
      </c>
      <c r="R134">
        <v>53.107875091949303</v>
      </c>
      <c r="S134" s="1">
        <f>(Table2[[#This Row],[Close Price]]-Table2[[#This Row],[20D EMA]])/Table2[[#This Row],[20D EMA]]</f>
        <v>1.8362224226214741E-2</v>
      </c>
      <c r="T134" s="1">
        <f>(Table2[[#This Row],[Close Price]]-Table2[[#This Row],[50D EMA]])/Table2[[#This Row],[50D EMA]]</f>
        <v>2.8523067913638303E-2</v>
      </c>
      <c r="U134" s="1">
        <f>(Table2[[#This Row],[Close Price]]-Table2[[#This Row],[200D EMA]])/Table2[[#This Row],[200D EMA]]</f>
        <v>0.1400556418394705</v>
      </c>
      <c r="V134">
        <v>1.0880067505801201</v>
      </c>
      <c r="W134">
        <v>3850</v>
      </c>
      <c r="X134">
        <v>3967</v>
      </c>
      <c r="Y134">
        <v>3820.05</v>
      </c>
      <c r="Z134">
        <v>3990</v>
      </c>
      <c r="AA134">
        <v>3806</v>
      </c>
      <c r="AB134">
        <v>3990</v>
      </c>
      <c r="AC134" s="1">
        <f>(Table2[[#This Row],[Close Price]]/Table2[[#This Row],[Day Low]])-1</f>
        <v>2.9532467532467521E-2</v>
      </c>
      <c r="AD134" s="1">
        <f>(Table2[[#This Row],[Day High]]/Table2[[#This Row],[Close Price]])-1</f>
        <v>8.3255544062366127E-4</v>
      </c>
      <c r="AE134" s="1">
        <f>(Table2[[#This Row],[Close Price]]/Table2[[#This Row],[Current Week Low]])-1</f>
        <v>3.7604219840054354E-2</v>
      </c>
      <c r="AF134" s="1">
        <f>(Table2[[#This Row],[Current Week High]]/Table2[[#This Row],[Close Price]])-1</f>
        <v>6.6352145722432532E-3</v>
      </c>
      <c r="AG134" s="1">
        <f>(Table2[[#This Row],[Close Price]]/Table2[[#This Row],[Current Month Low]])-1</f>
        <v>4.1434576983709892E-2</v>
      </c>
      <c r="AH134" s="1">
        <f>(Table2[[#This Row],[Current Month High]]/Table2[[#This Row],[Close Price]])-1</f>
        <v>6.6352145722432532E-3</v>
      </c>
      <c r="AI134">
        <v>8.4832353609001601</v>
      </c>
      <c r="AJ134">
        <v>127.811943215127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0.05</v>
      </c>
      <c r="AM134" t="s">
        <v>3175</v>
      </c>
      <c r="AN134">
        <v>3.4</v>
      </c>
      <c r="AO134" t="s">
        <v>3175</v>
      </c>
      <c r="AP134">
        <v>0.26480874187056702</v>
      </c>
      <c r="AQ134">
        <f>(Table2[[#This Row],[Sharpe Ratio]]-AVERAGE(Table2[Sharpe Ratio]))/_xlfn.STDEV.P(Table2[Sharpe Ratio])</f>
        <v>2.3723934460081741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4.4705874426110412</v>
      </c>
      <c r="AS134">
        <f>_xlfn.RANK.AVG(Table2[[#This Row],[1Y Return vs Nifty Z-Score]],Table2[1Y Return vs Nifty Z-Score])</f>
        <v>103</v>
      </c>
      <c r="AT134">
        <f>_xlfn.RANK.AVG(Table2[[#This Row],[6M Return vs Nifty Z-Score]],Table2[6M Return vs Nifty Z-Score])</f>
        <v>465</v>
      </c>
      <c r="AU134">
        <f>_xlfn.RANK.AVG(Table2[[#This Row],[Sharpe Ratio Z-Score]],Table2[Sharpe Ratio Z-Score])</f>
        <v>5</v>
      </c>
      <c r="AV134">
        <f>(Table2[[#This Row],[Rank 1Y]]+Table2[[#This Row],[Rank 6M]]+Table2[[#This Row],[Rank Sharpe]])/3</f>
        <v>191</v>
      </c>
    </row>
    <row r="135" spans="1:48" x14ac:dyDescent="0.3">
      <c r="A135" t="s">
        <v>170</v>
      </c>
      <c r="B135" t="s">
        <v>171</v>
      </c>
      <c r="C135" t="s">
        <v>3129</v>
      </c>
      <c r="D135" t="s">
        <v>143</v>
      </c>
      <c r="E135">
        <v>152910.2150496</v>
      </c>
      <c r="F135">
        <v>465.85</v>
      </c>
      <c r="G135">
        <v>66.631470083928306</v>
      </c>
      <c r="H135">
        <f>(Table2[[#This Row],[1Y Return vs Nifty]]-AVERAGE(Table2[1Y Return vs Nifty]))/_xlfn.STDEV.P(Table2[1Y Return vs Nifty])</f>
        <v>0.70980359678564209</v>
      </c>
      <c r="I135">
        <v>-19.144672597083598</v>
      </c>
      <c r="J135">
        <f>(Table2[[#This Row],[1M Return vs Nifty]]-AVERAGE(Table2[1M Return vs Nifty]))/_xlfn.STDEV.P(Table2[1M Return vs Nifty])</f>
        <v>-1.685812658020813</v>
      </c>
      <c r="K135">
        <v>3.1711221104994101</v>
      </c>
      <c r="L135">
        <f>(Table2[[#This Row],[6M Return vs Nifty]]-AVERAGE(Table2[6M Return vs Nifty]))/_xlfn.STDEV.P(Table2[6M Return vs Nifty])</f>
        <v>-0.16087334791661495</v>
      </c>
      <c r="M135">
        <v>-7.8415679421610802</v>
      </c>
      <c r="N135">
        <f>(Table2[[#This Row],[1W Return vs Nifty]]-AVERAGE(Table2[1W Return vs Nifty]))/_xlfn.STDEV.P(Table2[1W Return vs Nifty])</f>
        <v>-1.3185311582405239</v>
      </c>
      <c r="O135">
        <v>485.51</v>
      </c>
      <c r="P135">
        <v>499.55415410826998</v>
      </c>
      <c r="Q135">
        <v>447.233826828502</v>
      </c>
      <c r="R135">
        <v>29.689335912791901</v>
      </c>
      <c r="S135" s="1">
        <f>(Table2[[#This Row],[Close Price]]-Table2[[#This Row],[20D EMA]])/Table2[[#This Row],[20D EMA]]</f>
        <v>-4.0493501678647133E-2</v>
      </c>
      <c r="T135" s="1">
        <f>(Table2[[#This Row],[Close Price]]-Table2[[#This Row],[50D EMA]])/Table2[[#This Row],[50D EMA]]</f>
        <v>-6.7468469296254011E-2</v>
      </c>
      <c r="U135" s="1">
        <f>(Table2[[#This Row],[Close Price]]-Table2[[#This Row],[200D EMA]])/Table2[[#This Row],[200D EMA]]</f>
        <v>4.1625145627986339E-2</v>
      </c>
      <c r="V135">
        <v>1.0419101459793001</v>
      </c>
      <c r="W135">
        <v>432.4</v>
      </c>
      <c r="X135">
        <v>469</v>
      </c>
      <c r="Y135">
        <v>432.4</v>
      </c>
      <c r="Z135">
        <v>469.8</v>
      </c>
      <c r="AA135">
        <v>432.4</v>
      </c>
      <c r="AB135">
        <v>505.05</v>
      </c>
      <c r="AC135" s="1">
        <f>(Table2[[#This Row],[Close Price]]/Table2[[#This Row],[Day Low]])-1</f>
        <v>7.7358926919519178E-2</v>
      </c>
      <c r="AD135" s="1">
        <f>(Table2[[#This Row],[Day High]]/Table2[[#This Row],[Close Price]])-1</f>
        <v>6.7618332081140764E-3</v>
      </c>
      <c r="AE135" s="1">
        <f>(Table2[[#This Row],[Close Price]]/Table2[[#This Row],[Current Week Low]])-1</f>
        <v>7.7358926919519178E-2</v>
      </c>
      <c r="AF135" s="1">
        <f>(Table2[[#This Row],[Current Week High]]/Table2[[#This Row],[Close Price]])-1</f>
        <v>8.4791241816035701E-3</v>
      </c>
      <c r="AG135" s="1">
        <f>(Table2[[#This Row],[Close Price]]/Table2[[#This Row],[Current Month Low]])-1</f>
        <v>7.7358926919519178E-2</v>
      </c>
      <c r="AH135" s="1">
        <f>(Table2[[#This Row],[Current Month High]]/Table2[[#This Row],[Close Price]])-1</f>
        <v>8.4147257700976752E-2</v>
      </c>
      <c r="AI135">
        <v>24.503595577975702</v>
      </c>
      <c r="AJ135">
        <v>106.585365853658</v>
      </c>
      <c r="AK135" t="str">
        <f>IF(AND(Table2[[#This Row],[20D EMA]]&gt;Table2[[#This Row],[50D EMA]],Table2[[#This Row],[50D EMA]]&gt;Table2[[#This Row],[200D EMA]]),"Uptrend","Downtrend/NoTrend")</f>
        <v>Downtrend/NoTrend</v>
      </c>
      <c r="AL135">
        <v>-0.12</v>
      </c>
      <c r="AM135" t="s">
        <v>3174</v>
      </c>
      <c r="AN135">
        <v>-3.09</v>
      </c>
      <c r="AO135" t="s">
        <v>3174</v>
      </c>
      <c r="AP135">
        <v>0.17658680941042301</v>
      </c>
      <c r="AQ135">
        <f>(Table2[[#This Row],[Sharpe Ratio]]-AVERAGE(Table2[Sharpe Ratio]))/_xlfn.STDEV.P(Table2[Sharpe Ratio])</f>
        <v>1.3428299084675102</v>
      </c>
      <c r="AR1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5">
        <f>_xlfn.RANK.AVG(Table2[[#This Row],[1Y Return vs Nifty Z-Score]],Table2[1Y Return vs Nifty Z-Score])</f>
        <v>133</v>
      </c>
      <c r="AT135">
        <f>_xlfn.RANK.AVG(Table2[[#This Row],[6M Return vs Nifty Z-Score]],Table2[6M Return vs Nifty Z-Score])</f>
        <v>375</v>
      </c>
      <c r="AU135">
        <f>_xlfn.RANK.AVG(Table2[[#This Row],[Sharpe Ratio Z-Score]],Table2[Sharpe Ratio Z-Score])</f>
        <v>68</v>
      </c>
      <c r="AV135">
        <f>(Table2[[#This Row],[Rank 1Y]]+Table2[[#This Row],[Rank 6M]]+Table2[[#This Row],[Rank Sharpe]])/3</f>
        <v>192</v>
      </c>
    </row>
    <row r="136" spans="1:48" x14ac:dyDescent="0.3">
      <c r="A136" t="s">
        <v>242</v>
      </c>
      <c r="B136" t="s">
        <v>243</v>
      </c>
      <c r="C136" t="s">
        <v>3135</v>
      </c>
      <c r="D136" t="s">
        <v>190</v>
      </c>
      <c r="E136">
        <v>108343.41185800001</v>
      </c>
      <c r="F136">
        <v>37967.65</v>
      </c>
      <c r="G136">
        <v>69.8957182741145</v>
      </c>
      <c r="H136">
        <f>(Table2[[#This Row],[1Y Return vs Nifty]]-AVERAGE(Table2[1Y Return vs Nifty]))/_xlfn.STDEV.P(Table2[1Y Return vs Nifty])</f>
        <v>0.76602576803730205</v>
      </c>
      <c r="I136">
        <v>13.388322455147399</v>
      </c>
      <c r="J136">
        <f>(Table2[[#This Row],[1M Return vs Nifty]]-AVERAGE(Table2[1M Return vs Nifty]))/_xlfn.STDEV.P(Table2[1M Return vs Nifty])</f>
        <v>1.9837804110802921</v>
      </c>
      <c r="K136">
        <v>11.778235942342</v>
      </c>
      <c r="L136">
        <f>(Table2[[#This Row],[6M Return vs Nifty]]-AVERAGE(Table2[6M Return vs Nifty]))/_xlfn.STDEV.P(Table2[6M Return vs Nifty])</f>
        <v>0.12622203734503898</v>
      </c>
      <c r="M136">
        <v>0.248636232915911</v>
      </c>
      <c r="N136">
        <f>(Table2[[#This Row],[1W Return vs Nifty]]-AVERAGE(Table2[1W Return vs Nifty]))/_xlfn.STDEV.P(Table2[1W Return vs Nifty])</f>
        <v>0.67764278051443505</v>
      </c>
      <c r="O136">
        <v>36076.89</v>
      </c>
      <c r="P136">
        <v>34641.286800102003</v>
      </c>
      <c r="Q136">
        <v>30443.973300335401</v>
      </c>
      <c r="R136">
        <v>56.815500580957902</v>
      </c>
      <c r="S136" s="1">
        <f>(Table2[[#This Row],[Close Price]]-Table2[[#This Row],[20D EMA]])/Table2[[#This Row],[20D EMA]]</f>
        <v>5.2409173850628536E-2</v>
      </c>
      <c r="T136" s="1">
        <f>(Table2[[#This Row],[Close Price]]-Table2[[#This Row],[50D EMA]])/Table2[[#This Row],[50D EMA]]</f>
        <v>9.6023084220075897E-2</v>
      </c>
      <c r="U136" s="1">
        <f>(Table2[[#This Row],[Close Price]]-Table2[[#This Row],[200D EMA]])/Table2[[#This Row],[200D EMA]]</f>
        <v>0.24713189127589044</v>
      </c>
      <c r="V136">
        <v>1.1857708913381899</v>
      </c>
      <c r="W136">
        <v>36571</v>
      </c>
      <c r="X136">
        <v>38149.949999999997</v>
      </c>
      <c r="Y136">
        <v>36220.300000000003</v>
      </c>
      <c r="Z136">
        <v>38149.949999999997</v>
      </c>
      <c r="AA136">
        <v>36220.300000000003</v>
      </c>
      <c r="AB136">
        <v>38149.949999999997</v>
      </c>
      <c r="AC136" s="1">
        <f>(Table2[[#This Row],[Close Price]]/Table2[[#This Row],[Day Low]])-1</f>
        <v>3.8190095977687299E-2</v>
      </c>
      <c r="AD136" s="1">
        <f>(Table2[[#This Row],[Day High]]/Table2[[#This Row],[Close Price]])-1</f>
        <v>4.8014559763376319E-3</v>
      </c>
      <c r="AE136" s="1">
        <f>(Table2[[#This Row],[Close Price]]/Table2[[#This Row],[Current Week Low]])-1</f>
        <v>4.8242284023047866E-2</v>
      </c>
      <c r="AF136" s="1">
        <f>(Table2[[#This Row],[Current Week High]]/Table2[[#This Row],[Close Price]])-1</f>
        <v>4.8014559763376319E-3</v>
      </c>
      <c r="AG136" s="1">
        <f>(Table2[[#This Row],[Close Price]]/Table2[[#This Row],[Current Month Low]])-1</f>
        <v>4.8242284023047866E-2</v>
      </c>
      <c r="AH136" s="1">
        <f>(Table2[[#This Row],[Current Month High]]/Table2[[#This Row],[Close Price]])-1</f>
        <v>4.8014559763376319E-3</v>
      </c>
      <c r="AI136">
        <v>0.55902854140301705</v>
      </c>
      <c r="AJ136">
        <v>99.291649388755602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0.06</v>
      </c>
      <c r="AM136" t="s">
        <v>3175</v>
      </c>
      <c r="AN136">
        <v>10.25</v>
      </c>
      <c r="AO136" t="s">
        <v>3175</v>
      </c>
      <c r="AP136">
        <v>0.11919546611482899</v>
      </c>
      <c r="AQ136">
        <f>(Table2[[#This Row],[Sharpe Ratio]]-AVERAGE(Table2[Sharpe Ratio]))/_xlfn.STDEV.P(Table2[Sharpe Ratio])</f>
        <v>0.67306409423172875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4.2267350912087975</v>
      </c>
      <c r="AS136">
        <f>_xlfn.RANK.AVG(Table2[[#This Row],[1Y Return vs Nifty Z-Score]],Table2[1Y Return vs Nifty Z-Score])</f>
        <v>125</v>
      </c>
      <c r="AT136">
        <f>_xlfn.RANK.AVG(Table2[[#This Row],[6M Return vs Nifty Z-Score]],Table2[6M Return vs Nifty Z-Score])</f>
        <v>275</v>
      </c>
      <c r="AU136">
        <f>_xlfn.RANK.AVG(Table2[[#This Row],[Sharpe Ratio Z-Score]],Table2[Sharpe Ratio Z-Score])</f>
        <v>177</v>
      </c>
      <c r="AV136">
        <f>(Table2[[#This Row],[Rank 1Y]]+Table2[[#This Row],[Rank 6M]]+Table2[[#This Row],[Rank Sharpe]])/3</f>
        <v>192.33333333333334</v>
      </c>
    </row>
    <row r="137" spans="1:48" x14ac:dyDescent="0.3">
      <c r="A137" t="s">
        <v>1304</v>
      </c>
      <c r="B137" t="s">
        <v>1305</v>
      </c>
      <c r="C137" t="s">
        <v>3135</v>
      </c>
      <c r="D137" t="s">
        <v>190</v>
      </c>
      <c r="E137">
        <v>8732.3389656599993</v>
      </c>
      <c r="F137">
        <v>1591.05</v>
      </c>
      <c r="G137">
        <v>46.728628692224</v>
      </c>
      <c r="H137">
        <f>(Table2[[#This Row],[1Y Return vs Nifty]]-AVERAGE(Table2[1Y Return vs Nifty]))/_xlfn.STDEV.P(Table2[1Y Return vs Nifty])</f>
        <v>0.36700461462393325</v>
      </c>
      <c r="I137">
        <v>11.224463098138999</v>
      </c>
      <c r="J137">
        <f>(Table2[[#This Row],[1M Return vs Nifty]]-AVERAGE(Table2[1M Return vs Nifty]))/_xlfn.STDEV.P(Table2[1M Return vs Nifty])</f>
        <v>1.7397056406437146</v>
      </c>
      <c r="K137">
        <v>40.228138160356998</v>
      </c>
      <c r="L137">
        <f>(Table2[[#This Row],[6M Return vs Nifty]]-AVERAGE(Table2[6M Return vs Nifty]))/_xlfn.STDEV.P(Table2[6M Return vs Nifty])</f>
        <v>1.0751853945763501</v>
      </c>
      <c r="M137">
        <v>-2.4823634007623001</v>
      </c>
      <c r="N137">
        <f>(Table2[[#This Row],[1W Return vs Nifty]]-AVERAGE(Table2[1W Return vs Nifty]))/_xlfn.STDEV.P(Table2[1W Return vs Nifty])</f>
        <v>3.7969569081470881E-3</v>
      </c>
      <c r="O137">
        <v>1599.78</v>
      </c>
      <c r="P137">
        <v>1514.78649179636</v>
      </c>
      <c r="Q137">
        <v>1246.5199541465299</v>
      </c>
      <c r="R137">
        <v>45.893189703181598</v>
      </c>
      <c r="S137" s="1">
        <f>(Table2[[#This Row],[Close Price]]-Table2[[#This Row],[20D EMA]])/Table2[[#This Row],[20D EMA]]</f>
        <v>-5.457000337546424E-3</v>
      </c>
      <c r="T137" s="1">
        <f>(Table2[[#This Row],[Close Price]]-Table2[[#This Row],[50D EMA]])/Table2[[#This Row],[50D EMA]]</f>
        <v>5.0346044552589279E-2</v>
      </c>
      <c r="U137" s="1">
        <f>(Table2[[#This Row],[Close Price]]-Table2[[#This Row],[200D EMA]])/Table2[[#This Row],[200D EMA]]</f>
        <v>0.2763935263991531</v>
      </c>
      <c r="V137">
        <v>0.59608443380279996</v>
      </c>
      <c r="W137">
        <v>1520.05</v>
      </c>
      <c r="X137">
        <v>1617.9</v>
      </c>
      <c r="Y137">
        <v>1520.05</v>
      </c>
      <c r="Z137">
        <v>1625</v>
      </c>
      <c r="AA137">
        <v>1520.05</v>
      </c>
      <c r="AB137">
        <v>1697</v>
      </c>
      <c r="AC137" s="1">
        <f>(Table2[[#This Row],[Close Price]]/Table2[[#This Row],[Day Low]])-1</f>
        <v>4.6708989835860582E-2</v>
      </c>
      <c r="AD137" s="1">
        <f>(Table2[[#This Row],[Day High]]/Table2[[#This Row],[Close Price]])-1</f>
        <v>1.6875648156877698E-2</v>
      </c>
      <c r="AE137" s="1">
        <f>(Table2[[#This Row],[Close Price]]/Table2[[#This Row],[Current Week Low]])-1</f>
        <v>4.6708989835860582E-2</v>
      </c>
      <c r="AF137" s="1">
        <f>(Table2[[#This Row],[Current Week High]]/Table2[[#This Row],[Close Price]])-1</f>
        <v>2.1338110053109594E-2</v>
      </c>
      <c r="AG137" s="1">
        <f>(Table2[[#This Row],[Close Price]]/Table2[[#This Row],[Current Month Low]])-1</f>
        <v>4.6708989835860582E-2</v>
      </c>
      <c r="AH137" s="1">
        <f>(Table2[[#This Row],[Current Month High]]/Table2[[#This Row],[Close Price]])-1</f>
        <v>6.6591244775462854E-2</v>
      </c>
      <c r="AI137">
        <v>10.5119260865466</v>
      </c>
      <c r="AJ137">
        <v>93.912248628884797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0.12</v>
      </c>
      <c r="AM137" t="s">
        <v>3175</v>
      </c>
      <c r="AN137">
        <v>-0.11</v>
      </c>
      <c r="AO137" t="s">
        <v>3174</v>
      </c>
      <c r="AP137">
        <v>8.0512141712208996E-2</v>
      </c>
      <c r="AQ137">
        <f>(Table2[[#This Row],[Sharpe Ratio]]-AVERAGE(Table2[Sharpe Ratio]))/_xlfn.STDEV.P(Table2[Sharpe Ratio])</f>
        <v>0.22162374141711369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3.407316348169259</v>
      </c>
      <c r="AS137">
        <f>_xlfn.RANK.AVG(Table2[[#This Row],[1Y Return vs Nifty Z-Score]],Table2[1Y Return vs Nifty Z-Score])</f>
        <v>204</v>
      </c>
      <c r="AT137">
        <f>_xlfn.RANK.AVG(Table2[[#This Row],[6M Return vs Nifty Z-Score]],Table2[6M Return vs Nifty Z-Score])</f>
        <v>88</v>
      </c>
      <c r="AU137">
        <f>_xlfn.RANK.AVG(Table2[[#This Row],[Sharpe Ratio Z-Score]],Table2[Sharpe Ratio Z-Score])</f>
        <v>286</v>
      </c>
      <c r="AV137">
        <f>(Table2[[#This Row],[Rank 1Y]]+Table2[[#This Row],[Rank 6M]]+Table2[[#This Row],[Rank Sharpe]])/3</f>
        <v>192.66666666666666</v>
      </c>
    </row>
    <row r="138" spans="1:48" x14ac:dyDescent="0.3">
      <c r="A138" t="s">
        <v>156</v>
      </c>
      <c r="B138" t="s">
        <v>157</v>
      </c>
      <c r="C138" t="s">
        <v>3140</v>
      </c>
      <c r="D138" t="s">
        <v>158</v>
      </c>
      <c r="E138">
        <v>178046.38065541399</v>
      </c>
      <c r="F138">
        <v>4602.95</v>
      </c>
      <c r="G138">
        <v>58.819844795517298</v>
      </c>
      <c r="H138">
        <f>(Table2[[#This Row],[1Y Return vs Nifty]]-AVERAGE(Table2[1Y Return vs Nifty]))/_xlfn.STDEV.P(Table2[1Y Return vs Nifty])</f>
        <v>0.57525912922976341</v>
      </c>
      <c r="I138">
        <v>-6.6815193660014902</v>
      </c>
      <c r="J138">
        <f>(Table2[[#This Row],[1M Return vs Nifty]]-AVERAGE(Table2[1M Return vs Nifty]))/_xlfn.STDEV.P(Table2[1M Return vs Nifty])</f>
        <v>-0.28001830547202644</v>
      </c>
      <c r="K138">
        <v>17.5129084449323</v>
      </c>
      <c r="L138">
        <f>(Table2[[#This Row],[6M Return vs Nifty]]-AVERAGE(Table2[6M Return vs Nifty]))/_xlfn.STDEV.P(Table2[6M Return vs Nifty])</f>
        <v>0.31750543891800481</v>
      </c>
      <c r="M138">
        <v>-3.9850614997018399</v>
      </c>
      <c r="N138">
        <f>(Table2[[#This Row],[1W Return vs Nifty]]-AVERAGE(Table2[1W Return vs Nifty]))/_xlfn.STDEV.P(Table2[1W Return vs Nifty])</f>
        <v>-0.36697820747652476</v>
      </c>
      <c r="O138">
        <v>4758.01</v>
      </c>
      <c r="P138">
        <v>4658.5441986897004</v>
      </c>
      <c r="Q138">
        <v>3983.2108433071398</v>
      </c>
      <c r="R138">
        <v>33.108976735545603</v>
      </c>
      <c r="S138" s="1">
        <f>(Table2[[#This Row],[Close Price]]-Table2[[#This Row],[20D EMA]])/Table2[[#This Row],[20D EMA]]</f>
        <v>-3.2589254751461301E-2</v>
      </c>
      <c r="T138" s="1">
        <f>(Table2[[#This Row],[Close Price]]-Table2[[#This Row],[50D EMA]])/Table2[[#This Row],[50D EMA]]</f>
        <v>-1.193381372346696E-2</v>
      </c>
      <c r="U138" s="1">
        <f>(Table2[[#This Row],[Close Price]]-Table2[[#This Row],[200D EMA]])/Table2[[#This Row],[200D EMA]]</f>
        <v>0.15558783631405995</v>
      </c>
      <c r="V138">
        <v>0.96840290205203094</v>
      </c>
      <c r="W138">
        <v>4430.3</v>
      </c>
      <c r="X138">
        <v>4627.3999999999996</v>
      </c>
      <c r="Y138">
        <v>4430.3</v>
      </c>
      <c r="Z138">
        <v>4649</v>
      </c>
      <c r="AA138">
        <v>4430.3</v>
      </c>
      <c r="AB138">
        <v>4915</v>
      </c>
      <c r="AC138" s="1">
        <f>(Table2[[#This Row],[Close Price]]/Table2[[#This Row],[Day Low]])-1</f>
        <v>3.8970272893483537E-2</v>
      </c>
      <c r="AD138" s="1">
        <f>(Table2[[#This Row],[Day High]]/Table2[[#This Row],[Close Price]])-1</f>
        <v>5.3118109038767791E-3</v>
      </c>
      <c r="AE138" s="1">
        <f>(Table2[[#This Row],[Close Price]]/Table2[[#This Row],[Current Week Low]])-1</f>
        <v>3.8970272893483537E-2</v>
      </c>
      <c r="AF138" s="1">
        <f>(Table2[[#This Row],[Current Week High]]/Table2[[#This Row],[Close Price]])-1</f>
        <v>1.0004453665584112E-2</v>
      </c>
      <c r="AG138" s="1">
        <f>(Table2[[#This Row],[Close Price]]/Table2[[#This Row],[Current Month Low]])-1</f>
        <v>3.8970272893483537E-2</v>
      </c>
      <c r="AH138" s="1">
        <f>(Table2[[#This Row],[Current Month High]]/Table2[[#This Row],[Close Price]])-1</f>
        <v>6.7793480268089068E-2</v>
      </c>
      <c r="AI138">
        <v>9.3863717833128693</v>
      </c>
      <c r="AJ138">
        <v>92.684764635703303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7.0000000000000007E-2</v>
      </c>
      <c r="AM138" t="s">
        <v>3175</v>
      </c>
      <c r="AN138">
        <v>-5.55</v>
      </c>
      <c r="AO138" t="s">
        <v>3174</v>
      </c>
      <c r="AP138">
        <v>0.11195318260925501</v>
      </c>
      <c r="AQ138">
        <f>(Table2[[#This Row],[Sharpe Ratio]]-AVERAGE(Table2[Sharpe Ratio]))/_xlfn.STDEV.P(Table2[Sharpe Ratio])</f>
        <v>0.58854553044670022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0.83431358564591707</v>
      </c>
      <c r="AS138">
        <f>_xlfn.RANK.AVG(Table2[[#This Row],[1Y Return vs Nifty Z-Score]],Table2[1Y Return vs Nifty Z-Score])</f>
        <v>158</v>
      </c>
      <c r="AT138">
        <f>_xlfn.RANK.AVG(Table2[[#This Row],[6M Return vs Nifty Z-Score]],Table2[6M Return vs Nifty Z-Score])</f>
        <v>224</v>
      </c>
      <c r="AU138">
        <f>_xlfn.RANK.AVG(Table2[[#This Row],[Sharpe Ratio Z-Score]],Table2[Sharpe Ratio Z-Score])</f>
        <v>197</v>
      </c>
      <c r="AV138">
        <f>(Table2[[#This Row],[Rank 1Y]]+Table2[[#This Row],[Rank 6M]]+Table2[[#This Row],[Rank Sharpe]])/3</f>
        <v>193</v>
      </c>
    </row>
    <row r="139" spans="1:48" x14ac:dyDescent="0.3">
      <c r="A139" t="s">
        <v>809</v>
      </c>
      <c r="B139" t="s">
        <v>810</v>
      </c>
      <c r="C139" t="s">
        <v>3130</v>
      </c>
      <c r="D139" t="s">
        <v>728</v>
      </c>
      <c r="E139">
        <v>20160.486814296</v>
      </c>
      <c r="F139">
        <v>140.66999999999999</v>
      </c>
      <c r="G139">
        <v>67.698099829017906</v>
      </c>
      <c r="H139">
        <f>(Table2[[#This Row],[1Y Return vs Nifty]]-AVERAGE(Table2[1Y Return vs Nifty]))/_xlfn.STDEV.P(Table2[1Y Return vs Nifty])</f>
        <v>0.72817482246965515</v>
      </c>
      <c r="I139">
        <v>-15.893796917049601</v>
      </c>
      <c r="J139">
        <f>(Table2[[#This Row],[1M Return vs Nifty]]-AVERAGE(Table2[1M Return vs Nifty]))/_xlfn.STDEV.P(Table2[1M Return vs Nifty])</f>
        <v>-1.3191267489979968</v>
      </c>
      <c r="K139">
        <v>34.666701066859197</v>
      </c>
      <c r="L139">
        <f>(Table2[[#This Row],[6M Return vs Nifty]]-AVERAGE(Table2[6M Return vs Nifty]))/_xlfn.STDEV.P(Table2[6M Return vs Nifty])</f>
        <v>0.88968036278982443</v>
      </c>
      <c r="M139">
        <v>-9.8672270677159997</v>
      </c>
      <c r="N139">
        <f>(Table2[[#This Row],[1W Return vs Nifty]]-AVERAGE(Table2[1W Return vs Nifty]))/_xlfn.STDEV.P(Table2[1W Return vs Nifty])</f>
        <v>-1.818341529861387</v>
      </c>
      <c r="O139">
        <v>147.38999999999999</v>
      </c>
      <c r="P139">
        <v>142.86805207741699</v>
      </c>
      <c r="Q139">
        <v>116.176975536632</v>
      </c>
      <c r="R139">
        <v>25.338488726989599</v>
      </c>
      <c r="S139" s="1">
        <f>(Table2[[#This Row],[Close Price]]-Table2[[#This Row],[20D EMA]])/Table2[[#This Row],[20D EMA]]</f>
        <v>-4.5593323834724198E-2</v>
      </c>
      <c r="T139" s="1">
        <f>(Table2[[#This Row],[Close Price]]-Table2[[#This Row],[50D EMA]])/Table2[[#This Row],[50D EMA]]</f>
        <v>-1.538518965895838E-2</v>
      </c>
      <c r="U139" s="1">
        <f>(Table2[[#This Row],[Close Price]]-Table2[[#This Row],[200D EMA]])/Table2[[#This Row],[200D EMA]]</f>
        <v>0.21082511702712592</v>
      </c>
      <c r="V139">
        <v>0.594996970824206</v>
      </c>
      <c r="W139">
        <v>128.81</v>
      </c>
      <c r="X139">
        <v>141.69999999999999</v>
      </c>
      <c r="Y139">
        <v>128.81</v>
      </c>
      <c r="Z139">
        <v>141.69999999999999</v>
      </c>
      <c r="AA139">
        <v>128.81</v>
      </c>
      <c r="AB139">
        <v>152.74</v>
      </c>
      <c r="AC139" s="1">
        <f>(Table2[[#This Row],[Close Price]]/Table2[[#This Row],[Day Low]])-1</f>
        <v>9.2073596770436916E-2</v>
      </c>
      <c r="AD139" s="1">
        <f>(Table2[[#This Row],[Day High]]/Table2[[#This Row],[Close Price]])-1</f>
        <v>7.3221013720055073E-3</v>
      </c>
      <c r="AE139" s="1">
        <f>(Table2[[#This Row],[Close Price]]/Table2[[#This Row],[Current Week Low]])-1</f>
        <v>9.2073596770436916E-2</v>
      </c>
      <c r="AF139" s="1">
        <f>(Table2[[#This Row],[Current Week High]]/Table2[[#This Row],[Close Price]])-1</f>
        <v>7.3221013720055073E-3</v>
      </c>
      <c r="AG139" s="1">
        <f>(Table2[[#This Row],[Close Price]]/Table2[[#This Row],[Current Month Low]])-1</f>
        <v>9.2073596770436916E-2</v>
      </c>
      <c r="AH139" s="1">
        <f>(Table2[[#This Row],[Current Month High]]/Table2[[#This Row],[Close Price]])-1</f>
        <v>8.5803653941849856E-2</v>
      </c>
      <c r="AI139">
        <v>21.561100447856699</v>
      </c>
      <c r="AJ139">
        <v>128.73170731707299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0.18</v>
      </c>
      <c r="AM139" t="s">
        <v>3175</v>
      </c>
      <c r="AN139">
        <v>-9.06</v>
      </c>
      <c r="AO139" t="s">
        <v>3174</v>
      </c>
      <c r="AP139">
        <v>6.2667131784365004E-2</v>
      </c>
      <c r="AQ139">
        <f>(Table2[[#This Row],[Sharpe Ratio]]-AVERAGE(Table2[Sharpe Ratio]))/_xlfn.STDEV.P(Table2[Sharpe Ratio])</f>
        <v>1.3369727518024553E-2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-1.5062433660818795</v>
      </c>
      <c r="AS139">
        <f>_xlfn.RANK.AVG(Table2[[#This Row],[1Y Return vs Nifty Z-Score]],Table2[1Y Return vs Nifty Z-Score])</f>
        <v>130</v>
      </c>
      <c r="AT139">
        <f>_xlfn.RANK.AVG(Table2[[#This Row],[6M Return vs Nifty Z-Score]],Table2[6M Return vs Nifty Z-Score])</f>
        <v>106</v>
      </c>
      <c r="AU139">
        <f>_xlfn.RANK.AVG(Table2[[#This Row],[Sharpe Ratio Z-Score]],Table2[Sharpe Ratio Z-Score])</f>
        <v>345</v>
      </c>
      <c r="AV139">
        <f>(Table2[[#This Row],[Rank 1Y]]+Table2[[#This Row],[Rank 6M]]+Table2[[#This Row],[Rank Sharpe]])/3</f>
        <v>193.66666666666666</v>
      </c>
    </row>
    <row r="140" spans="1:48" x14ac:dyDescent="0.3">
      <c r="A140" t="s">
        <v>1460</v>
      </c>
      <c r="B140" t="s">
        <v>1461</v>
      </c>
      <c r="C140" t="s">
        <v>3143</v>
      </c>
      <c r="D140" t="s">
        <v>167</v>
      </c>
      <c r="E140">
        <v>7211.7487687499997</v>
      </c>
      <c r="F140">
        <v>1013.7</v>
      </c>
      <c r="G140">
        <v>82.474784549836698</v>
      </c>
      <c r="H140">
        <f>(Table2[[#This Row],[1Y Return vs Nifty]]-AVERAGE(Table2[1Y Return vs Nifty]))/_xlfn.STDEV.P(Table2[1Y Return vs Nifty])</f>
        <v>0.98268282875525403</v>
      </c>
      <c r="I140">
        <v>-1.55283127415535</v>
      </c>
      <c r="J140">
        <f>(Table2[[#This Row],[1M Return vs Nifty]]-AVERAGE(Table2[1M Return vs Nifty]))/_xlfn.STDEV.P(Table2[1M Return vs Nifty])</f>
        <v>0.29847741080631068</v>
      </c>
      <c r="K140">
        <v>42.668952160697899</v>
      </c>
      <c r="L140">
        <f>(Table2[[#This Row],[6M Return vs Nifty]]-AVERAGE(Table2[6M Return vs Nifty]))/_xlfn.STDEV.P(Table2[6M Return vs Nifty])</f>
        <v>1.1566001927851819</v>
      </c>
      <c r="M140">
        <v>-9.1894793278918492</v>
      </c>
      <c r="N140">
        <f>(Table2[[#This Row],[1W Return vs Nifty]]-AVERAGE(Table2[1W Return vs Nifty]))/_xlfn.STDEV.P(Table2[1W Return vs Nifty])</f>
        <v>-1.6511143071597831</v>
      </c>
      <c r="O140">
        <v>1039.3699999999999</v>
      </c>
      <c r="P140">
        <v>1000.75460925407</v>
      </c>
      <c r="Q140">
        <v>808.73475027621703</v>
      </c>
      <c r="R140">
        <v>44.566912311570199</v>
      </c>
      <c r="S140" s="1">
        <f>(Table2[[#This Row],[Close Price]]-Table2[[#This Row],[20D EMA]])/Table2[[#This Row],[20D EMA]]</f>
        <v>-2.4697653386185715E-2</v>
      </c>
      <c r="T140" s="1">
        <f>(Table2[[#This Row],[Close Price]]-Table2[[#This Row],[50D EMA]])/Table2[[#This Row],[50D EMA]]</f>
        <v>1.2935629400277343E-2</v>
      </c>
      <c r="U140" s="1">
        <f>(Table2[[#This Row],[Close Price]]-Table2[[#This Row],[200D EMA]])/Table2[[#This Row],[200D EMA]]</f>
        <v>0.25343939982024855</v>
      </c>
      <c r="V140">
        <v>1.00373128356146</v>
      </c>
      <c r="W140">
        <v>972.25</v>
      </c>
      <c r="X140">
        <v>1038.25</v>
      </c>
      <c r="Y140">
        <v>972.25</v>
      </c>
      <c r="Z140">
        <v>1050</v>
      </c>
      <c r="AA140">
        <v>972.25</v>
      </c>
      <c r="AB140">
        <v>1131.9000000000001</v>
      </c>
      <c r="AC140" s="1">
        <f>(Table2[[#This Row],[Close Price]]/Table2[[#This Row],[Day Low]])-1</f>
        <v>4.263306762663932E-2</v>
      </c>
      <c r="AD140" s="1">
        <f>(Table2[[#This Row],[Day High]]/Table2[[#This Row],[Close Price]])-1</f>
        <v>2.4218210515931649E-2</v>
      </c>
      <c r="AE140" s="1">
        <f>(Table2[[#This Row],[Close Price]]/Table2[[#This Row],[Current Week Low]])-1</f>
        <v>4.263306762663932E-2</v>
      </c>
      <c r="AF140" s="1">
        <f>(Table2[[#This Row],[Current Week High]]/Table2[[#This Row],[Close Price]])-1</f>
        <v>3.5809411068363328E-2</v>
      </c>
      <c r="AG140" s="1">
        <f>(Table2[[#This Row],[Close Price]]/Table2[[#This Row],[Current Month Low]])-1</f>
        <v>4.263306762663932E-2</v>
      </c>
      <c r="AH140" s="1">
        <f>(Table2[[#This Row],[Current Month High]]/Table2[[#This Row],[Close Price]])-1</f>
        <v>0.11660254513169588</v>
      </c>
      <c r="AI140">
        <v>13.3471441254809</v>
      </c>
      <c r="AJ140">
        <v>131.91489361702099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0.11</v>
      </c>
      <c r="AM140" t="s">
        <v>3175</v>
      </c>
      <c r="AN140">
        <v>-0.31</v>
      </c>
      <c r="AO140" t="s">
        <v>3174</v>
      </c>
      <c r="AP140">
        <v>3.9690816636036998E-2</v>
      </c>
      <c r="AQ140">
        <f>(Table2[[#This Row],[Sharpe Ratio]]-AVERAGE(Table2[Sharpe Ratio]))/_xlfn.STDEV.P(Table2[Sharpe Ratio])</f>
        <v>-0.25476740849912866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0.53187871668783471</v>
      </c>
      <c r="AS140">
        <f>_xlfn.RANK.AVG(Table2[[#This Row],[1Y Return vs Nifty Z-Score]],Table2[1Y Return vs Nifty Z-Score])</f>
        <v>102</v>
      </c>
      <c r="AT140">
        <f>_xlfn.RANK.AVG(Table2[[#This Row],[6M Return vs Nifty Z-Score]],Table2[6M Return vs Nifty Z-Score])</f>
        <v>78</v>
      </c>
      <c r="AU140">
        <f>_xlfn.RANK.AVG(Table2[[#This Row],[Sharpe Ratio Z-Score]],Table2[Sharpe Ratio Z-Score])</f>
        <v>407</v>
      </c>
      <c r="AV140">
        <f>(Table2[[#This Row],[Rank 1Y]]+Table2[[#This Row],[Rank 6M]]+Table2[[#This Row],[Rank Sharpe]])/3</f>
        <v>195.66666666666666</v>
      </c>
    </row>
    <row r="141" spans="1:48" x14ac:dyDescent="0.3">
      <c r="A141" t="s">
        <v>1126</v>
      </c>
      <c r="B141" t="s">
        <v>1127</v>
      </c>
      <c r="C141" t="s">
        <v>3138</v>
      </c>
      <c r="D141" t="s">
        <v>325</v>
      </c>
      <c r="E141">
        <v>11370.953769</v>
      </c>
      <c r="F141">
        <v>1685.45</v>
      </c>
      <c r="G141">
        <v>67.680415506203801</v>
      </c>
      <c r="H141">
        <f>(Table2[[#This Row],[1Y Return vs Nifty]]-AVERAGE(Table2[1Y Return vs Nifty]))/_xlfn.STDEV.P(Table2[1Y Return vs Nifty])</f>
        <v>0.72787023440900667</v>
      </c>
      <c r="I141">
        <v>3.5339869076628299</v>
      </c>
      <c r="J141">
        <f>(Table2[[#This Row],[1M Return vs Nifty]]-AVERAGE(Table2[1M Return vs Nifty]))/_xlfn.STDEV.P(Table2[1M Return vs Nifty])</f>
        <v>0.87225036696385916</v>
      </c>
      <c r="K141">
        <v>60.696978131003597</v>
      </c>
      <c r="L141">
        <f>(Table2[[#This Row],[6M Return vs Nifty]]-AVERAGE(Table2[6M Return vs Nifty]))/_xlfn.STDEV.P(Table2[6M Return vs Nifty])</f>
        <v>1.7579356883497852</v>
      </c>
      <c r="M141">
        <v>3.6906024224273701</v>
      </c>
      <c r="N141">
        <f>(Table2[[#This Row],[1W Return vs Nifty]]-AVERAGE(Table2[1W Return vs Nifty]))/_xlfn.STDEV.P(Table2[1W Return vs Nifty])</f>
        <v>1.5269122250044564</v>
      </c>
      <c r="O141">
        <v>1589.72</v>
      </c>
      <c r="P141">
        <v>1505.6766730684899</v>
      </c>
      <c r="Q141">
        <v>1214.9256289180901</v>
      </c>
      <c r="R141">
        <v>62.451617260617198</v>
      </c>
      <c r="S141" s="1">
        <f>(Table2[[#This Row],[Close Price]]-Table2[[#This Row],[20D EMA]])/Table2[[#This Row],[20D EMA]]</f>
        <v>6.0218151624185402E-2</v>
      </c>
      <c r="T141" s="1">
        <f>(Table2[[#This Row],[Close Price]]-Table2[[#This Row],[50D EMA]])/Table2[[#This Row],[50D EMA]]</f>
        <v>0.11939703267444635</v>
      </c>
      <c r="U141" s="1">
        <f>(Table2[[#This Row],[Close Price]]-Table2[[#This Row],[200D EMA]])/Table2[[#This Row],[200D EMA]]</f>
        <v>0.38728656296510855</v>
      </c>
      <c r="V141">
        <v>0.65240113276854605</v>
      </c>
      <c r="W141">
        <v>1600</v>
      </c>
      <c r="X141">
        <v>1702.65</v>
      </c>
      <c r="Y141">
        <v>1592.45</v>
      </c>
      <c r="Z141">
        <v>1711.8</v>
      </c>
      <c r="AA141">
        <v>1581.05</v>
      </c>
      <c r="AB141">
        <v>1711.8</v>
      </c>
      <c r="AC141" s="1">
        <f>(Table2[[#This Row],[Close Price]]/Table2[[#This Row],[Day Low]])-1</f>
        <v>5.3406250000000099E-2</v>
      </c>
      <c r="AD141" s="1">
        <f>(Table2[[#This Row],[Day High]]/Table2[[#This Row],[Close Price]])-1</f>
        <v>1.0204989765344674E-2</v>
      </c>
      <c r="AE141" s="1">
        <f>(Table2[[#This Row],[Close Price]]/Table2[[#This Row],[Current Week Low]])-1</f>
        <v>5.8400577726145153E-2</v>
      </c>
      <c r="AF141" s="1">
        <f>(Table2[[#This Row],[Current Week High]]/Table2[[#This Row],[Close Price]])-1</f>
        <v>1.5633806995164479E-2</v>
      </c>
      <c r="AG141" s="1">
        <f>(Table2[[#This Row],[Close Price]]/Table2[[#This Row],[Current Month Low]])-1</f>
        <v>6.6032067297049579E-2</v>
      </c>
      <c r="AH141" s="1">
        <f>(Table2[[#This Row],[Current Month High]]/Table2[[#This Row],[Close Price]])-1</f>
        <v>1.5633806995164479E-2</v>
      </c>
      <c r="AI141">
        <v>3.7556735589901802</v>
      </c>
      <c r="AJ141">
        <v>105.542682926829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0.41</v>
      </c>
      <c r="AM141" t="s">
        <v>3175</v>
      </c>
      <c r="AN141">
        <v>12.08</v>
      </c>
      <c r="AO141" t="s">
        <v>3175</v>
      </c>
      <c r="AP141">
        <v>3.4845784100297997E-2</v>
      </c>
      <c r="AQ141">
        <f>(Table2[[#This Row],[Sharpe Ratio]]-AVERAGE(Table2[Sharpe Ratio]))/_xlfn.STDEV.P(Table2[Sharpe Ratio])</f>
        <v>-0.31130968430167477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4.5736588304254324</v>
      </c>
      <c r="AS141">
        <f>_xlfn.RANK.AVG(Table2[[#This Row],[1Y Return vs Nifty Z-Score]],Table2[1Y Return vs Nifty Z-Score])</f>
        <v>131</v>
      </c>
      <c r="AT141">
        <f>_xlfn.RANK.AVG(Table2[[#This Row],[6M Return vs Nifty Z-Score]],Table2[6M Return vs Nifty Z-Score])</f>
        <v>41</v>
      </c>
      <c r="AU141">
        <f>_xlfn.RANK.AVG(Table2[[#This Row],[Sharpe Ratio Z-Score]],Table2[Sharpe Ratio Z-Score])</f>
        <v>420</v>
      </c>
      <c r="AV141">
        <f>(Table2[[#This Row],[Rank 1Y]]+Table2[[#This Row],[Rank 6M]]+Table2[[#This Row],[Rank Sharpe]])/3</f>
        <v>197.33333333333334</v>
      </c>
    </row>
    <row r="142" spans="1:48" x14ac:dyDescent="0.3">
      <c r="A142" t="s">
        <v>1294</v>
      </c>
      <c r="B142" t="s">
        <v>1295</v>
      </c>
      <c r="C142" t="s">
        <v>3139</v>
      </c>
      <c r="D142" t="s">
        <v>89</v>
      </c>
      <c r="E142">
        <v>8819.1714932649993</v>
      </c>
      <c r="F142">
        <v>4453.25</v>
      </c>
      <c r="G142">
        <v>99.403926008528302</v>
      </c>
      <c r="H142">
        <f>(Table2[[#This Row],[1Y Return vs Nifty]]-AVERAGE(Table2[1Y Return vs Nifty]))/_xlfn.STDEV.P(Table2[1Y Return vs Nifty])</f>
        <v>1.2742639325131293</v>
      </c>
      <c r="I142">
        <v>18.133629788153399</v>
      </c>
      <c r="J142">
        <f>(Table2[[#This Row],[1M Return vs Nifty]]-AVERAGE(Table2[1M Return vs Nifty]))/_xlfn.STDEV.P(Table2[1M Return vs Nifty])</f>
        <v>2.5190322952673068</v>
      </c>
      <c r="K142">
        <v>96.923421987455797</v>
      </c>
      <c r="L142">
        <f>(Table2[[#This Row],[6M Return vs Nifty]]-AVERAGE(Table2[6M Return vs Nifty]))/_xlfn.STDEV.P(Table2[6M Return vs Nifty])</f>
        <v>2.966290202862035</v>
      </c>
      <c r="M142">
        <v>4.9384823471298898</v>
      </c>
      <c r="N142">
        <f>(Table2[[#This Row],[1W Return vs Nifty]]-AVERAGE(Table2[1W Return vs Nifty]))/_xlfn.STDEV.P(Table2[1W Return vs Nifty])</f>
        <v>1.8348136488103597</v>
      </c>
      <c r="O142">
        <v>4022.48</v>
      </c>
      <c r="P142">
        <v>3719.6418581743101</v>
      </c>
      <c r="Q142">
        <v>2917.7063328792101</v>
      </c>
      <c r="R142">
        <v>86.637666601379806</v>
      </c>
      <c r="S142" s="1">
        <f>(Table2[[#This Row],[Close Price]]-Table2[[#This Row],[20D EMA]])/Table2[[#This Row],[20D EMA]]</f>
        <v>0.10709065054394304</v>
      </c>
      <c r="T142" s="1">
        <f>(Table2[[#This Row],[Close Price]]-Table2[[#This Row],[50D EMA]])/Table2[[#This Row],[50D EMA]]</f>
        <v>0.19722547755868156</v>
      </c>
      <c r="U142" s="1">
        <f>(Table2[[#This Row],[Close Price]]-Table2[[#This Row],[200D EMA]])/Table2[[#This Row],[200D EMA]]</f>
        <v>0.52628451664822151</v>
      </c>
      <c r="V142">
        <v>2.0091689813026599</v>
      </c>
      <c r="W142">
        <v>4140.55</v>
      </c>
      <c r="X142">
        <v>4476.25</v>
      </c>
      <c r="Y142">
        <v>4060.5</v>
      </c>
      <c r="Z142">
        <v>4500</v>
      </c>
      <c r="AA142">
        <v>4060.5</v>
      </c>
      <c r="AB142">
        <v>4500</v>
      </c>
      <c r="AC142" s="1">
        <f>(Table2[[#This Row],[Close Price]]/Table2[[#This Row],[Day Low]])-1</f>
        <v>7.5521367934211492E-2</v>
      </c>
      <c r="AD142" s="1">
        <f>(Table2[[#This Row],[Day High]]/Table2[[#This Row],[Close Price]])-1</f>
        <v>5.1647673047774401E-3</v>
      </c>
      <c r="AE142" s="1">
        <f>(Table2[[#This Row],[Close Price]]/Table2[[#This Row],[Current Week Low]])-1</f>
        <v>9.6724541312646295E-2</v>
      </c>
      <c r="AF142" s="1">
        <f>(Table2[[#This Row],[Current Week High]]/Table2[[#This Row],[Close Price]])-1</f>
        <v>1.0497950934710509E-2</v>
      </c>
      <c r="AG142" s="1">
        <f>(Table2[[#This Row],[Close Price]]/Table2[[#This Row],[Current Month Low]])-1</f>
        <v>9.6724541312646295E-2</v>
      </c>
      <c r="AH142" s="1">
        <f>(Table2[[#This Row],[Current Month High]]/Table2[[#This Row],[Close Price]])-1</f>
        <v>1.0497950934710509E-2</v>
      </c>
      <c r="AI142">
        <v>1.04979509347105</v>
      </c>
      <c r="AJ142">
        <v>179.20062695924699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0.27</v>
      </c>
      <c r="AM142" t="s">
        <v>3175</v>
      </c>
      <c r="AN142">
        <v>21.01</v>
      </c>
      <c r="AO142" t="s">
        <v>3175</v>
      </c>
      <c r="AP142">
        <v>4.3381856367399999E-4</v>
      </c>
      <c r="AQ142">
        <f>(Table2[[#This Row],[Sharpe Ratio]]-AVERAGE(Table2[Sharpe Ratio]))/_xlfn.STDEV.P(Table2[Sharpe Ratio])</f>
        <v>-0.71290262138248417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7.8814974580703465</v>
      </c>
      <c r="AS142">
        <f>_xlfn.RANK.AVG(Table2[[#This Row],[1Y Return vs Nifty Z-Score]],Table2[1Y Return vs Nifty Z-Score])</f>
        <v>69</v>
      </c>
      <c r="AT142">
        <f>_xlfn.RANK.AVG(Table2[[#This Row],[6M Return vs Nifty Z-Score]],Table2[6M Return vs Nifty Z-Score])</f>
        <v>11</v>
      </c>
      <c r="AU142">
        <f>_xlfn.RANK.AVG(Table2[[#This Row],[Sharpe Ratio Z-Score]],Table2[Sharpe Ratio Z-Score])</f>
        <v>515</v>
      </c>
      <c r="AV142">
        <f>(Table2[[#This Row],[Rank 1Y]]+Table2[[#This Row],[Rank 6M]]+Table2[[#This Row],[Rank Sharpe]])/3</f>
        <v>198.33333333333334</v>
      </c>
    </row>
    <row r="143" spans="1:48" x14ac:dyDescent="0.3">
      <c r="A143" t="s">
        <v>1538</v>
      </c>
      <c r="B143" t="s">
        <v>1539</v>
      </c>
      <c r="C143" t="s">
        <v>3127</v>
      </c>
      <c r="D143" t="s">
        <v>276</v>
      </c>
      <c r="E143">
        <v>6532.5308646650001</v>
      </c>
      <c r="F143">
        <v>1284.0999999999999</v>
      </c>
      <c r="G143">
        <v>117.063791567462</v>
      </c>
      <c r="H143">
        <f>(Table2[[#This Row],[1Y Return vs Nifty]]-AVERAGE(Table2[1Y Return vs Nifty]))/_xlfn.STDEV.P(Table2[1Y Return vs Nifty])</f>
        <v>1.5784307506860544</v>
      </c>
      <c r="I143">
        <v>-10.467528135013</v>
      </c>
      <c r="J143">
        <f>(Table2[[#This Row],[1M Return vs Nifty]]-AVERAGE(Table2[1M Return vs Nifty]))/_xlfn.STDEV.P(Table2[1M Return vs Nifty])</f>
        <v>-0.70706510875637085</v>
      </c>
      <c r="K143">
        <v>10.7590275702855</v>
      </c>
      <c r="L143">
        <f>(Table2[[#This Row],[6M Return vs Nifty]]-AVERAGE(Table2[6M Return vs Nifty]))/_xlfn.STDEV.P(Table2[6M Return vs Nifty])</f>
        <v>9.2225737777705069E-2</v>
      </c>
      <c r="M143">
        <v>-6.0237783344583899</v>
      </c>
      <c r="N143">
        <f>(Table2[[#This Row],[1W Return vs Nifty]]-AVERAGE(Table2[1W Return vs Nifty]))/_xlfn.STDEV.P(Table2[1W Return vs Nifty])</f>
        <v>-0.87001043336015593</v>
      </c>
      <c r="O143">
        <v>1362.04</v>
      </c>
      <c r="P143">
        <v>1329.1615142344001</v>
      </c>
      <c r="Q143">
        <v>1081.7599254199899</v>
      </c>
      <c r="R143">
        <v>31.271329363793999</v>
      </c>
      <c r="S143" s="1">
        <f>(Table2[[#This Row],[Close Price]]-Table2[[#This Row],[20D EMA]])/Table2[[#This Row],[20D EMA]]</f>
        <v>-5.722298904584304E-2</v>
      </c>
      <c r="T143" s="1">
        <f>(Table2[[#This Row],[Close Price]]-Table2[[#This Row],[50D EMA]])/Table2[[#This Row],[50D EMA]]</f>
        <v>-3.3902211094605547E-2</v>
      </c>
      <c r="U143" s="1">
        <f>(Table2[[#This Row],[Close Price]]-Table2[[#This Row],[200D EMA]])/Table2[[#This Row],[200D EMA]]</f>
        <v>0.18704711630119969</v>
      </c>
      <c r="V143">
        <v>0.69124143757835099</v>
      </c>
      <c r="W143">
        <v>1238.0999999999999</v>
      </c>
      <c r="X143">
        <v>1295.95</v>
      </c>
      <c r="Y143">
        <v>1238.0999999999999</v>
      </c>
      <c r="Z143">
        <v>1324.9</v>
      </c>
      <c r="AA143">
        <v>1238.0999999999999</v>
      </c>
      <c r="AB143">
        <v>1391.8</v>
      </c>
      <c r="AC143" s="1">
        <f>(Table2[[#This Row],[Close Price]]/Table2[[#This Row],[Day Low]])-1</f>
        <v>3.7153703254987569E-2</v>
      </c>
      <c r="AD143" s="1">
        <f>(Table2[[#This Row],[Day High]]/Table2[[#This Row],[Close Price]])-1</f>
        <v>9.2282532513046078E-3</v>
      </c>
      <c r="AE143" s="1">
        <f>(Table2[[#This Row],[Close Price]]/Table2[[#This Row],[Current Week Low]])-1</f>
        <v>3.7153703254987569E-2</v>
      </c>
      <c r="AF143" s="1">
        <f>(Table2[[#This Row],[Current Week High]]/Table2[[#This Row],[Close Price]])-1</f>
        <v>3.1773226384238074E-2</v>
      </c>
      <c r="AG143" s="1">
        <f>(Table2[[#This Row],[Close Price]]/Table2[[#This Row],[Current Month Low]])-1</f>
        <v>3.7153703254987569E-2</v>
      </c>
      <c r="AH143" s="1">
        <f>(Table2[[#This Row],[Current Month High]]/Table2[[#This Row],[Close Price]])-1</f>
        <v>8.3871972587804766E-2</v>
      </c>
      <c r="AI143">
        <v>17.868546063390699</v>
      </c>
      <c r="AJ143">
        <v>145.97260798773999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0.06</v>
      </c>
      <c r="AM143" t="s">
        <v>3175</v>
      </c>
      <c r="AN143">
        <v>-8.07</v>
      </c>
      <c r="AO143" t="s">
        <v>3174</v>
      </c>
      <c r="AP143">
        <v>9.1157770676206007E-2</v>
      </c>
      <c r="AQ143">
        <f>(Table2[[#This Row],[Sharpe Ratio]]-AVERAGE(Table2[Sharpe Ratio]))/_xlfn.STDEV.P(Table2[Sharpe Ratio])</f>
        <v>0.34585987079990266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0.43944081714713534</v>
      </c>
      <c r="AS143">
        <f>_xlfn.RANK.AVG(Table2[[#This Row],[1Y Return vs Nifty Z-Score]],Table2[1Y Return vs Nifty Z-Score])</f>
        <v>58</v>
      </c>
      <c r="AT143">
        <f>_xlfn.RANK.AVG(Table2[[#This Row],[6M Return vs Nifty Z-Score]],Table2[6M Return vs Nifty Z-Score])</f>
        <v>283</v>
      </c>
      <c r="AU143">
        <f>_xlfn.RANK.AVG(Table2[[#This Row],[Sharpe Ratio Z-Score]],Table2[Sharpe Ratio Z-Score])</f>
        <v>254</v>
      </c>
      <c r="AV143">
        <f>(Table2[[#This Row],[Rank 1Y]]+Table2[[#This Row],[Rank 6M]]+Table2[[#This Row],[Rank Sharpe]])/3</f>
        <v>198.33333333333334</v>
      </c>
    </row>
    <row r="144" spans="1:48" x14ac:dyDescent="0.3">
      <c r="A144" t="s">
        <v>1654</v>
      </c>
      <c r="B144" t="s">
        <v>1655</v>
      </c>
      <c r="C144" t="s">
        <v>3136</v>
      </c>
      <c r="D144" t="s">
        <v>130</v>
      </c>
      <c r="E144">
        <v>5487.12</v>
      </c>
      <c r="F144">
        <v>8983.7999999999993</v>
      </c>
      <c r="G144">
        <v>22.007717601161598</v>
      </c>
      <c r="H144">
        <f>(Table2[[#This Row],[1Y Return vs Nifty]]-AVERAGE(Table2[1Y Return vs Nifty]))/_xlfn.STDEV.P(Table2[1Y Return vs Nifty])</f>
        <v>-5.8778970410234846E-2</v>
      </c>
      <c r="I144">
        <v>12.1452894729407</v>
      </c>
      <c r="J144">
        <f>(Table2[[#This Row],[1M Return vs Nifty]]-AVERAGE(Table2[1M Return vs Nifty]))/_xlfn.STDEV.P(Table2[1M Return vs Nifty])</f>
        <v>1.8435712108868727</v>
      </c>
      <c r="K144">
        <v>33.164142481083303</v>
      </c>
      <c r="L144">
        <f>(Table2[[#This Row],[6M Return vs Nifty]]-AVERAGE(Table2[6M Return vs Nifty]))/_xlfn.STDEV.P(Table2[6M Return vs Nifty])</f>
        <v>0.839561630251906</v>
      </c>
      <c r="M144">
        <v>-2.2142821898794498</v>
      </c>
      <c r="N144">
        <f>(Table2[[#This Row],[1W Return vs Nifty]]-AVERAGE(Table2[1W Return vs Nifty]))/_xlfn.STDEV.P(Table2[1W Return vs Nifty])</f>
        <v>6.9943214166126033E-2</v>
      </c>
      <c r="O144">
        <v>8782.89</v>
      </c>
      <c r="P144">
        <v>8254.7635111857908</v>
      </c>
      <c r="Q144">
        <v>7071.83964100308</v>
      </c>
      <c r="R144">
        <v>58.805083279757604</v>
      </c>
      <c r="S144" s="1">
        <f>(Table2[[#This Row],[Close Price]]-Table2[[#This Row],[20D EMA]])/Table2[[#This Row],[20D EMA]]</f>
        <v>2.28751584045798E-2</v>
      </c>
      <c r="T144" s="1">
        <f>(Table2[[#This Row],[Close Price]]-Table2[[#This Row],[50D EMA]])/Table2[[#This Row],[50D EMA]]</f>
        <v>8.8317065392159597E-2</v>
      </c>
      <c r="U144" s="1">
        <f>(Table2[[#This Row],[Close Price]]-Table2[[#This Row],[200D EMA]])/Table2[[#This Row],[200D EMA]]</f>
        <v>0.27036251612822543</v>
      </c>
      <c r="V144">
        <v>0.92119412580961002</v>
      </c>
      <c r="W144">
        <v>8580.0499999999993</v>
      </c>
      <c r="X144">
        <v>9070</v>
      </c>
      <c r="Y144">
        <v>8580.0499999999993</v>
      </c>
      <c r="Z144">
        <v>9345</v>
      </c>
      <c r="AA144">
        <v>8580.0499999999993</v>
      </c>
      <c r="AB144">
        <v>9486.9500000000007</v>
      </c>
      <c r="AC144" s="1">
        <f>(Table2[[#This Row],[Close Price]]/Table2[[#This Row],[Day Low]])-1</f>
        <v>4.7056835333127323E-2</v>
      </c>
      <c r="AD144" s="1">
        <f>(Table2[[#This Row],[Day High]]/Table2[[#This Row],[Close Price]])-1</f>
        <v>9.5950488657361444E-3</v>
      </c>
      <c r="AE144" s="1">
        <f>(Table2[[#This Row],[Close Price]]/Table2[[#This Row],[Current Week Low]])-1</f>
        <v>4.7056835333127323E-2</v>
      </c>
      <c r="AF144" s="1">
        <f>(Table2[[#This Row],[Current Week High]]/Table2[[#This Row],[Close Price]])-1</f>
        <v>4.0205703599813125E-2</v>
      </c>
      <c r="AG144" s="1">
        <f>(Table2[[#This Row],[Close Price]]/Table2[[#This Row],[Current Month Low]])-1</f>
        <v>4.7056835333127323E-2</v>
      </c>
      <c r="AH144" s="1">
        <f>(Table2[[#This Row],[Current Month High]]/Table2[[#This Row],[Close Price]])-1</f>
        <v>5.6006367016184777E-2</v>
      </c>
      <c r="AI144">
        <v>7.1261604220930996</v>
      </c>
      <c r="AJ144">
        <v>89.769858788986099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0.2</v>
      </c>
      <c r="AM144" t="s">
        <v>3175</v>
      </c>
      <c r="AN144">
        <v>-3.18</v>
      </c>
      <c r="AO144" t="s">
        <v>3174</v>
      </c>
      <c r="AP144">
        <v>0.123679190444802</v>
      </c>
      <c r="AQ144">
        <f>(Table2[[#This Row],[Sharpe Ratio]]-AVERAGE(Table2[Sharpe Ratio]))/_xlfn.STDEV.P(Table2[Sharpe Ratio])</f>
        <v>0.7253898476333519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3.4196869325280219</v>
      </c>
      <c r="AS144">
        <f>_xlfn.RANK.AVG(Table2[[#This Row],[1Y Return vs Nifty Z-Score]],Table2[1Y Return vs Nifty Z-Score])</f>
        <v>323</v>
      </c>
      <c r="AT144">
        <f>_xlfn.RANK.AVG(Table2[[#This Row],[6M Return vs Nifty Z-Score]],Table2[6M Return vs Nifty Z-Score])</f>
        <v>113</v>
      </c>
      <c r="AU144">
        <f>_xlfn.RANK.AVG(Table2[[#This Row],[Sharpe Ratio Z-Score]],Table2[Sharpe Ratio Z-Score])</f>
        <v>165</v>
      </c>
      <c r="AV144">
        <f>(Table2[[#This Row],[Rank 1Y]]+Table2[[#This Row],[Rank 6M]]+Table2[[#This Row],[Rank Sharpe]])/3</f>
        <v>200.33333333333334</v>
      </c>
    </row>
    <row r="145" spans="1:48" x14ac:dyDescent="0.3">
      <c r="A145" t="s">
        <v>1109</v>
      </c>
      <c r="B145" t="s">
        <v>1110</v>
      </c>
      <c r="C145" t="s">
        <v>3146</v>
      </c>
      <c r="D145" t="s">
        <v>1111</v>
      </c>
      <c r="E145">
        <v>11692.301471999999</v>
      </c>
      <c r="F145">
        <v>634.85</v>
      </c>
      <c r="G145">
        <v>56.797130612594998</v>
      </c>
      <c r="H145">
        <f>(Table2[[#This Row],[1Y Return vs Nifty]]-AVERAGE(Table2[1Y Return vs Nifty]))/_xlfn.STDEV.P(Table2[1Y Return vs Nifty])</f>
        <v>0.54042066825509949</v>
      </c>
      <c r="I145">
        <v>16.5340234026812</v>
      </c>
      <c r="J145">
        <f>(Table2[[#This Row],[1M Return vs Nifty]]-AVERAGE(Table2[1M Return vs Nifty]))/_xlfn.STDEV.P(Table2[1M Return vs Nifty])</f>
        <v>2.3386030265819415</v>
      </c>
      <c r="K145">
        <v>50.550910795546599</v>
      </c>
      <c r="L145">
        <f>(Table2[[#This Row],[6M Return vs Nifty]]-AVERAGE(Table2[6M Return vs Nifty]))/_xlfn.STDEV.P(Table2[6M Return vs Nifty])</f>
        <v>1.4195075964861361</v>
      </c>
      <c r="M145">
        <v>-3.3291257281452999</v>
      </c>
      <c r="N145">
        <f>(Table2[[#This Row],[1W Return vs Nifty]]-AVERAGE(Table2[1W Return vs Nifty]))/_xlfn.STDEV.P(Table2[1W Return vs Nifty])</f>
        <v>-0.20513286163074695</v>
      </c>
      <c r="O145">
        <v>577.11</v>
      </c>
      <c r="P145">
        <v>546.28147846471404</v>
      </c>
      <c r="Q145">
        <v>475.98769472887102</v>
      </c>
      <c r="R145">
        <v>56.479364511761801</v>
      </c>
      <c r="S145" s="1">
        <f>(Table2[[#This Row],[Close Price]]-Table2[[#This Row],[20D EMA]])/Table2[[#This Row],[20D EMA]]</f>
        <v>0.10005025038554176</v>
      </c>
      <c r="T145" s="1">
        <f>(Table2[[#This Row],[Close Price]]-Table2[[#This Row],[50D EMA]])/Table2[[#This Row],[50D EMA]]</f>
        <v>0.1621298268874164</v>
      </c>
      <c r="U145" s="1">
        <f>(Table2[[#This Row],[Close Price]]-Table2[[#This Row],[200D EMA]])/Table2[[#This Row],[200D EMA]]</f>
        <v>0.33375296678965433</v>
      </c>
      <c r="V145">
        <v>4.7534941154207599</v>
      </c>
      <c r="W145">
        <v>576.9</v>
      </c>
      <c r="X145">
        <v>649</v>
      </c>
      <c r="Y145">
        <v>575.54999999999995</v>
      </c>
      <c r="Z145">
        <v>649</v>
      </c>
      <c r="AA145">
        <v>575.54999999999995</v>
      </c>
      <c r="AB145">
        <v>688.9</v>
      </c>
      <c r="AC145" s="1">
        <f>(Table2[[#This Row],[Close Price]]/Table2[[#This Row],[Day Low]])-1</f>
        <v>0.10045068469405449</v>
      </c>
      <c r="AD145" s="1">
        <f>(Table2[[#This Row],[Day High]]/Table2[[#This Row],[Close Price]])-1</f>
        <v>2.2288729621170233E-2</v>
      </c>
      <c r="AE145" s="1">
        <f>(Table2[[#This Row],[Close Price]]/Table2[[#This Row],[Current Week Low]])-1</f>
        <v>0.10303188254712903</v>
      </c>
      <c r="AF145" s="1">
        <f>(Table2[[#This Row],[Current Week High]]/Table2[[#This Row],[Close Price]])-1</f>
        <v>2.2288729621170233E-2</v>
      </c>
      <c r="AG145" s="1">
        <f>(Table2[[#This Row],[Close Price]]/Table2[[#This Row],[Current Month Low]])-1</f>
        <v>0.10303188254712903</v>
      </c>
      <c r="AH145" s="1">
        <f>(Table2[[#This Row],[Current Month High]]/Table2[[#This Row],[Close Price]])-1</f>
        <v>8.5138221627155897E-2</v>
      </c>
      <c r="AI145">
        <v>8.5138221627155897</v>
      </c>
      <c r="AJ145">
        <v>105.054909560723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0.14000000000000001</v>
      </c>
      <c r="AM145" t="s">
        <v>3175</v>
      </c>
      <c r="AN145">
        <v>23.02</v>
      </c>
      <c r="AO145" t="s">
        <v>3175</v>
      </c>
      <c r="AP145">
        <v>4.6708642628224002E-2</v>
      </c>
      <c r="AQ145">
        <f>(Table2[[#This Row],[Sharpe Ratio]]-AVERAGE(Table2[Sharpe Ratio]))/_xlfn.STDEV.P(Table2[Sharpe Ratio])</f>
        <v>-0.17286829846064647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3.920530131231784</v>
      </c>
      <c r="AS145">
        <f>_xlfn.RANK.AVG(Table2[[#This Row],[1Y Return vs Nifty Z-Score]],Table2[1Y Return vs Nifty Z-Score])</f>
        <v>163</v>
      </c>
      <c r="AT145">
        <f>_xlfn.RANK.AVG(Table2[[#This Row],[6M Return vs Nifty Z-Score]],Table2[6M Return vs Nifty Z-Score])</f>
        <v>62</v>
      </c>
      <c r="AU145">
        <f>_xlfn.RANK.AVG(Table2[[#This Row],[Sharpe Ratio Z-Score]],Table2[Sharpe Ratio Z-Score])</f>
        <v>384</v>
      </c>
      <c r="AV145">
        <f>(Table2[[#This Row],[Rank 1Y]]+Table2[[#This Row],[Rank 6M]]+Table2[[#This Row],[Rank Sharpe]])/3</f>
        <v>203</v>
      </c>
    </row>
    <row r="146" spans="1:48" x14ac:dyDescent="0.3">
      <c r="A146" t="s">
        <v>1452</v>
      </c>
      <c r="B146" t="s">
        <v>1453</v>
      </c>
      <c r="C146" t="s">
        <v>3128</v>
      </c>
      <c r="D146" t="s">
        <v>21</v>
      </c>
      <c r="E146">
        <v>7268.3835233899899</v>
      </c>
      <c r="F146">
        <v>882.45</v>
      </c>
      <c r="G146">
        <v>62.605562428788197</v>
      </c>
      <c r="H146">
        <f>(Table2[[#This Row],[1Y Return vs Nifty]]-AVERAGE(Table2[1Y Return vs Nifty]))/_xlfn.STDEV.P(Table2[1Y Return vs Nifty])</f>
        <v>0.64046289214463092</v>
      </c>
      <c r="I146">
        <v>7.9060148796907903</v>
      </c>
      <c r="J146">
        <f>(Table2[[#This Row],[1M Return vs Nifty]]-AVERAGE(Table2[1M Return vs Nifty]))/_xlfn.STDEV.P(Table2[1M Return vs Nifty])</f>
        <v>1.3653978167548291</v>
      </c>
      <c r="K146">
        <v>7.1650597374854499</v>
      </c>
      <c r="L146">
        <f>(Table2[[#This Row],[6M Return vs Nifty]]-AVERAGE(Table2[6M Return vs Nifty]))/_xlfn.STDEV.P(Table2[6M Return vs Nifty])</f>
        <v>-2.7653190250232277E-2</v>
      </c>
      <c r="M146">
        <v>3.7575802078276501</v>
      </c>
      <c r="N146">
        <f>(Table2[[#This Row],[1W Return vs Nifty]]-AVERAGE(Table2[1W Return vs Nifty]))/_xlfn.STDEV.P(Table2[1W Return vs Nifty])</f>
        <v>1.5434382986112807</v>
      </c>
      <c r="O146">
        <v>864.35</v>
      </c>
      <c r="P146">
        <v>847.79646196716601</v>
      </c>
      <c r="Q146">
        <v>733.97581984514795</v>
      </c>
      <c r="R146">
        <v>60.550307539893801</v>
      </c>
      <c r="S146" s="1">
        <f>(Table2[[#This Row],[Close Price]]-Table2[[#This Row],[20D EMA]])/Table2[[#This Row],[20D EMA]]</f>
        <v>2.0940591195696214E-2</v>
      </c>
      <c r="T146" s="1">
        <f>(Table2[[#This Row],[Close Price]]-Table2[[#This Row],[50D EMA]])/Table2[[#This Row],[50D EMA]]</f>
        <v>4.0874832094045847E-2</v>
      </c>
      <c r="U146" s="1">
        <f>(Table2[[#This Row],[Close Price]]-Table2[[#This Row],[200D EMA]])/Table2[[#This Row],[200D EMA]]</f>
        <v>0.20228756335076098</v>
      </c>
      <c r="V146">
        <v>0.67491790619436898</v>
      </c>
      <c r="W146">
        <v>863.05</v>
      </c>
      <c r="X146">
        <v>890</v>
      </c>
      <c r="Y146">
        <v>830.45</v>
      </c>
      <c r="Z146">
        <v>899</v>
      </c>
      <c r="AA146">
        <v>830</v>
      </c>
      <c r="AB146">
        <v>899</v>
      </c>
      <c r="AC146" s="1">
        <f>(Table2[[#This Row],[Close Price]]/Table2[[#This Row],[Day Low]])-1</f>
        <v>2.2478419558542573E-2</v>
      </c>
      <c r="AD146" s="1">
        <f>(Table2[[#This Row],[Day High]]/Table2[[#This Row],[Close Price]])-1</f>
        <v>8.5557255368575724E-3</v>
      </c>
      <c r="AE146" s="1">
        <f>(Table2[[#This Row],[Close Price]]/Table2[[#This Row],[Current Week Low]])-1</f>
        <v>6.261665362153046E-2</v>
      </c>
      <c r="AF146" s="1">
        <f>(Table2[[#This Row],[Current Week High]]/Table2[[#This Row],[Close Price]])-1</f>
        <v>1.8754603660263935E-2</v>
      </c>
      <c r="AG146" s="1">
        <f>(Table2[[#This Row],[Close Price]]/Table2[[#This Row],[Current Month Low]])-1</f>
        <v>6.3192771084337407E-2</v>
      </c>
      <c r="AH146" s="1">
        <f>(Table2[[#This Row],[Current Month High]]/Table2[[#This Row],[Close Price]])-1</f>
        <v>1.8754603660263935E-2</v>
      </c>
      <c r="AI146">
        <v>5.1277692787126696</v>
      </c>
      <c r="AJ146">
        <v>112.63855421686701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-0.04</v>
      </c>
      <c r="AM146" t="s">
        <v>3174</v>
      </c>
      <c r="AN146">
        <v>3.26</v>
      </c>
      <c r="AO146" t="s">
        <v>3175</v>
      </c>
      <c r="AP146">
        <v>0.129813389078592</v>
      </c>
      <c r="AQ146">
        <f>(Table2[[#This Row],[Sharpe Ratio]]-AVERAGE(Table2[Sharpe Ratio]))/_xlfn.STDEV.P(Table2[Sharpe Ratio])</f>
        <v>0.79697689032520314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4.3186227075857113</v>
      </c>
      <c r="AS146">
        <f>_xlfn.RANK.AVG(Table2[[#This Row],[1Y Return vs Nifty Z-Score]],Table2[1Y Return vs Nifty Z-Score])</f>
        <v>141</v>
      </c>
      <c r="AT146">
        <f>_xlfn.RANK.AVG(Table2[[#This Row],[6M Return vs Nifty Z-Score]],Table2[6M Return vs Nifty Z-Score])</f>
        <v>317</v>
      </c>
      <c r="AU146">
        <f>_xlfn.RANK.AVG(Table2[[#This Row],[Sharpe Ratio Z-Score]],Table2[Sharpe Ratio Z-Score])</f>
        <v>151</v>
      </c>
      <c r="AV146">
        <f>(Table2[[#This Row],[Rank 1Y]]+Table2[[#This Row],[Rank 6M]]+Table2[[#This Row],[Rank Sharpe]])/3</f>
        <v>203</v>
      </c>
    </row>
    <row r="147" spans="1:48" x14ac:dyDescent="0.3">
      <c r="A147" t="s">
        <v>386</v>
      </c>
      <c r="B147" t="s">
        <v>387</v>
      </c>
      <c r="C147" t="s">
        <v>3142</v>
      </c>
      <c r="D147" t="s">
        <v>135</v>
      </c>
      <c r="E147">
        <v>59783.026277659999</v>
      </c>
      <c r="F147">
        <v>1656.4</v>
      </c>
      <c r="G147">
        <v>56.727729693439102</v>
      </c>
      <c r="H147">
        <f>(Table2[[#This Row],[1Y Return vs Nifty]]-AVERAGE(Table2[1Y Return vs Nifty]))/_xlfn.STDEV.P(Table2[1Y Return vs Nifty])</f>
        <v>0.53922533317808663</v>
      </c>
      <c r="I147">
        <v>-9.1823340543239294</v>
      </c>
      <c r="J147">
        <f>(Table2[[#This Row],[1M Return vs Nifty]]-AVERAGE(Table2[1M Return vs Nifty]))/_xlfn.STDEV.P(Table2[1M Return vs Nifty])</f>
        <v>-0.5621003035370935</v>
      </c>
      <c r="K147">
        <v>3.97518245494014</v>
      </c>
      <c r="L147">
        <f>(Table2[[#This Row],[6M Return vs Nifty]]-AVERAGE(Table2[6M Return vs Nifty]))/_xlfn.STDEV.P(Table2[6M Return vs Nifty])</f>
        <v>-0.13405343837773862</v>
      </c>
      <c r="M147">
        <v>-5.3749769475424296</v>
      </c>
      <c r="N147">
        <f>(Table2[[#This Row],[1W Return vs Nifty]]-AVERAGE(Table2[1W Return vs Nifty]))/_xlfn.STDEV.P(Table2[1W Return vs Nifty])</f>
        <v>-0.70992542290028238</v>
      </c>
      <c r="O147">
        <v>1749.19</v>
      </c>
      <c r="P147">
        <v>1761.3844831256099</v>
      </c>
      <c r="Q147">
        <v>1559.3892675744501</v>
      </c>
      <c r="R147">
        <v>34.089015756377499</v>
      </c>
      <c r="S147" s="1">
        <f>(Table2[[#This Row],[Close Price]]-Table2[[#This Row],[20D EMA]])/Table2[[#This Row],[20D EMA]]</f>
        <v>-5.3047410515724397E-2</v>
      </c>
      <c r="T147" s="1">
        <f>(Table2[[#This Row],[Close Price]]-Table2[[#This Row],[50D EMA]])/Table2[[#This Row],[50D EMA]]</f>
        <v>-5.9603388204779048E-2</v>
      </c>
      <c r="U147" s="1">
        <f>(Table2[[#This Row],[Close Price]]-Table2[[#This Row],[200D EMA]])/Table2[[#This Row],[200D EMA]]</f>
        <v>6.2210722135112063E-2</v>
      </c>
      <c r="V147">
        <v>1.33608063843184</v>
      </c>
      <c r="W147">
        <v>1640</v>
      </c>
      <c r="X147">
        <v>1711.15</v>
      </c>
      <c r="Y147">
        <v>1640</v>
      </c>
      <c r="Z147">
        <v>1711.15</v>
      </c>
      <c r="AA147">
        <v>1560</v>
      </c>
      <c r="AB147">
        <v>1850.85</v>
      </c>
      <c r="AC147" s="1">
        <f>(Table2[[#This Row],[Close Price]]/Table2[[#This Row],[Day Low]])-1</f>
        <v>1.0000000000000009E-2</v>
      </c>
      <c r="AD147" s="1">
        <f>(Table2[[#This Row],[Day High]]/Table2[[#This Row],[Close Price]])-1</f>
        <v>3.3053610239072606E-2</v>
      </c>
      <c r="AE147" s="1">
        <f>(Table2[[#This Row],[Close Price]]/Table2[[#This Row],[Current Week Low]])-1</f>
        <v>1.0000000000000009E-2</v>
      </c>
      <c r="AF147" s="1">
        <f>(Table2[[#This Row],[Current Week High]]/Table2[[#This Row],[Close Price]])-1</f>
        <v>3.3053610239072606E-2</v>
      </c>
      <c r="AG147" s="1">
        <f>(Table2[[#This Row],[Close Price]]/Table2[[#This Row],[Current Month Low]])-1</f>
        <v>6.1794871794871753E-2</v>
      </c>
      <c r="AH147" s="1">
        <f>(Table2[[#This Row],[Current Month High]]/Table2[[#This Row],[Close Price]])-1</f>
        <v>0.1173931417531997</v>
      </c>
      <c r="AI147">
        <v>24.8792562183047</v>
      </c>
      <c r="AJ147">
        <v>91.707415873383297</v>
      </c>
      <c r="AK147" t="str">
        <f>IF(AND(Table2[[#This Row],[20D EMA]]&gt;Table2[[#This Row],[50D EMA]],Table2[[#This Row],[50D EMA]]&gt;Table2[[#This Row],[200D EMA]]),"Uptrend","Downtrend/NoTrend")</f>
        <v>Downtrend/NoTrend</v>
      </c>
      <c r="AL147">
        <v>-0.11</v>
      </c>
      <c r="AM147" t="s">
        <v>3174</v>
      </c>
      <c r="AN147">
        <v>-6.2</v>
      </c>
      <c r="AO147" t="s">
        <v>3174</v>
      </c>
      <c r="AP147">
        <v>0.165421392416088</v>
      </c>
      <c r="AQ147">
        <f>(Table2[[#This Row],[Sharpe Ratio]]-AVERAGE(Table2[Sharpe Ratio]))/_xlfn.STDEV.P(Table2[Sharpe Ratio])</f>
        <v>1.2125277727259525</v>
      </c>
      <c r="AR1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7">
        <f>_xlfn.RANK.AVG(Table2[[#This Row],[1Y Return vs Nifty Z-Score]],Table2[1Y Return vs Nifty Z-Score])</f>
        <v>164</v>
      </c>
      <c r="AT147">
        <f>_xlfn.RANK.AVG(Table2[[#This Row],[6M Return vs Nifty Z-Score]],Table2[6M Return vs Nifty Z-Score])</f>
        <v>363</v>
      </c>
      <c r="AU147">
        <f>_xlfn.RANK.AVG(Table2[[#This Row],[Sharpe Ratio Z-Score]],Table2[Sharpe Ratio Z-Score])</f>
        <v>83</v>
      </c>
      <c r="AV147">
        <f>(Table2[[#This Row],[Rank 1Y]]+Table2[[#This Row],[Rank 6M]]+Table2[[#This Row],[Rank Sharpe]])/3</f>
        <v>203.33333333333334</v>
      </c>
    </row>
    <row r="148" spans="1:48" x14ac:dyDescent="0.3">
      <c r="A148" t="s">
        <v>388</v>
      </c>
      <c r="B148" t="s">
        <v>389</v>
      </c>
      <c r="C148" t="s">
        <v>3135</v>
      </c>
      <c r="D148" t="s">
        <v>190</v>
      </c>
      <c r="E148">
        <v>59776.19790295</v>
      </c>
      <c r="F148">
        <v>994</v>
      </c>
      <c r="G148">
        <v>39.395951526869602</v>
      </c>
      <c r="H148">
        <f>(Table2[[#This Row],[1Y Return vs Nifty]]-AVERAGE(Table2[1Y Return vs Nifty]))/_xlfn.STDEV.P(Table2[1Y Return vs Nifty])</f>
        <v>0.24070936766228088</v>
      </c>
      <c r="I148">
        <v>-10.3234897375134</v>
      </c>
      <c r="J148">
        <f>(Table2[[#This Row],[1M Return vs Nifty]]-AVERAGE(Table2[1M Return vs Nifty]))/_xlfn.STDEV.P(Table2[1M Return vs Nifty])</f>
        <v>-0.69081814765425387</v>
      </c>
      <c r="K148">
        <v>20.936532913011199</v>
      </c>
      <c r="L148">
        <f>(Table2[[#This Row],[6M Return vs Nifty]]-AVERAGE(Table2[6M Return vs Nifty]))/_xlfn.STDEV.P(Table2[6M Return vs Nifty])</f>
        <v>0.43170246301428289</v>
      </c>
      <c r="M148">
        <v>-5.6320986107291899</v>
      </c>
      <c r="N148">
        <f>(Table2[[#This Row],[1W Return vs Nifty]]-AVERAGE(Table2[1W Return vs Nifty]))/_xlfn.STDEV.P(Table2[1W Return vs Nifty])</f>
        <v>-0.77336752547711352</v>
      </c>
      <c r="O148">
        <v>1073.77</v>
      </c>
      <c r="P148">
        <v>1068.44903122343</v>
      </c>
      <c r="Q148">
        <v>899.67093035410699</v>
      </c>
      <c r="R148">
        <v>30.742793653401101</v>
      </c>
      <c r="S148" s="1">
        <f>(Table2[[#This Row],[Close Price]]-Table2[[#This Row],[20D EMA]])/Table2[[#This Row],[20D EMA]]</f>
        <v>-7.4289652346405638E-2</v>
      </c>
      <c r="T148" s="1">
        <f>(Table2[[#This Row],[Close Price]]-Table2[[#This Row],[50D EMA]])/Table2[[#This Row],[50D EMA]]</f>
        <v>-6.9679534584988059E-2</v>
      </c>
      <c r="U148" s="1">
        <f>(Table2[[#This Row],[Close Price]]-Table2[[#This Row],[200D EMA]])/Table2[[#This Row],[200D EMA]]</f>
        <v>0.10484841341796546</v>
      </c>
      <c r="V148">
        <v>0.84233191243799199</v>
      </c>
      <c r="W148">
        <v>966</v>
      </c>
      <c r="X148">
        <v>997.2</v>
      </c>
      <c r="Y148">
        <v>966</v>
      </c>
      <c r="Z148">
        <v>1050.25</v>
      </c>
      <c r="AA148">
        <v>966</v>
      </c>
      <c r="AB148">
        <v>1117.75</v>
      </c>
      <c r="AC148" s="1">
        <f>(Table2[[#This Row],[Close Price]]/Table2[[#This Row],[Day Low]])-1</f>
        <v>2.8985507246376718E-2</v>
      </c>
      <c r="AD148" s="1">
        <f>(Table2[[#This Row],[Day High]]/Table2[[#This Row],[Close Price]])-1</f>
        <v>3.2193158953723877E-3</v>
      </c>
      <c r="AE148" s="1">
        <f>(Table2[[#This Row],[Close Price]]/Table2[[#This Row],[Current Week Low]])-1</f>
        <v>2.8985507246376718E-2</v>
      </c>
      <c r="AF148" s="1">
        <f>(Table2[[#This Row],[Current Week High]]/Table2[[#This Row],[Close Price]])-1</f>
        <v>5.6589537223340036E-2</v>
      </c>
      <c r="AG148" s="1">
        <f>(Table2[[#This Row],[Close Price]]/Table2[[#This Row],[Current Month Low]])-1</f>
        <v>2.8985507246376718E-2</v>
      </c>
      <c r="AH148" s="1">
        <f>(Table2[[#This Row],[Current Month High]]/Table2[[#This Row],[Close Price]])-1</f>
        <v>0.12449698189134817</v>
      </c>
      <c r="AI148">
        <v>26.257545271629699</v>
      </c>
      <c r="AJ148">
        <v>81.188479766678796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-0.01</v>
      </c>
      <c r="AM148" t="s">
        <v>3174</v>
      </c>
      <c r="AN148">
        <v>-6.06</v>
      </c>
      <c r="AO148" t="s">
        <v>3174</v>
      </c>
      <c r="AP148">
        <v>0.114025514208084</v>
      </c>
      <c r="AQ148">
        <f>(Table2[[#This Row],[Sharpe Ratio]]-AVERAGE(Table2[Sharpe Ratio]))/_xlfn.STDEV.P(Table2[Sharpe Ratio])</f>
        <v>0.61272995933360519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-0.17904388312119845</v>
      </c>
      <c r="AS148">
        <f>_xlfn.RANK.AVG(Table2[[#This Row],[1Y Return vs Nifty Z-Score]],Table2[1Y Return vs Nifty Z-Score])</f>
        <v>232</v>
      </c>
      <c r="AT148">
        <f>_xlfn.RANK.AVG(Table2[[#This Row],[6M Return vs Nifty Z-Score]],Table2[6M Return vs Nifty Z-Score])</f>
        <v>190</v>
      </c>
      <c r="AU148">
        <f>_xlfn.RANK.AVG(Table2[[#This Row],[Sharpe Ratio Z-Score]],Table2[Sharpe Ratio Z-Score])</f>
        <v>190</v>
      </c>
      <c r="AV148">
        <f>(Table2[[#This Row],[Rank 1Y]]+Table2[[#This Row],[Rank 6M]]+Table2[[#This Row],[Rank Sharpe]])/3</f>
        <v>204</v>
      </c>
    </row>
    <row r="149" spans="1:48" x14ac:dyDescent="0.3">
      <c r="A149" t="s">
        <v>532</v>
      </c>
      <c r="B149" t="s">
        <v>533</v>
      </c>
      <c r="C149" t="s">
        <v>3136</v>
      </c>
      <c r="D149" t="s">
        <v>164</v>
      </c>
      <c r="E149">
        <v>40470.181426545001</v>
      </c>
      <c r="F149">
        <v>212.79</v>
      </c>
      <c r="G149">
        <v>100.069028449946</v>
      </c>
      <c r="H149">
        <f>(Table2[[#This Row],[1Y Return vs Nifty]]-AVERAGE(Table2[1Y Return vs Nifty]))/_xlfn.STDEV.P(Table2[1Y Return vs Nifty])</f>
        <v>1.2857194043959674</v>
      </c>
      <c r="I149">
        <v>23.926081769322799</v>
      </c>
      <c r="J149">
        <f>(Table2[[#This Row],[1M Return vs Nifty]]-AVERAGE(Table2[1M Return vs Nifty]))/_xlfn.STDEV.P(Table2[1M Return vs Nifty])</f>
        <v>3.1723979509370124</v>
      </c>
      <c r="K149">
        <v>9.1910263303829502</v>
      </c>
      <c r="L149">
        <f>(Table2[[#This Row],[6M Return vs Nifty]]-AVERAGE(Table2[6M Return vs Nifty]))/_xlfn.STDEV.P(Table2[6M Return vs Nifty])</f>
        <v>3.9924126708596762E-2</v>
      </c>
      <c r="M149">
        <v>3.2246446279964802</v>
      </c>
      <c r="N149">
        <f>(Table2[[#This Row],[1W Return vs Nifty]]-AVERAGE(Table2[1W Return vs Nifty]))/_xlfn.STDEV.P(Table2[1W Return vs Nifty])</f>
        <v>1.4119419738619587</v>
      </c>
      <c r="O149">
        <v>200.61</v>
      </c>
      <c r="P149">
        <v>190.93712738814401</v>
      </c>
      <c r="Q149">
        <v>168.43780636461599</v>
      </c>
      <c r="R149">
        <v>78.406035658063402</v>
      </c>
      <c r="S149" s="1">
        <f>(Table2[[#This Row],[Close Price]]-Table2[[#This Row],[20D EMA]])/Table2[[#This Row],[20D EMA]]</f>
        <v>6.0714819799611075E-2</v>
      </c>
      <c r="T149" s="1">
        <f>(Table2[[#This Row],[Close Price]]-Table2[[#This Row],[50D EMA]])/Table2[[#This Row],[50D EMA]]</f>
        <v>0.11445062000661958</v>
      </c>
      <c r="U149" s="1">
        <f>(Table2[[#This Row],[Close Price]]-Table2[[#This Row],[200D EMA]])/Table2[[#This Row],[200D EMA]]</f>
        <v>0.26331495637846974</v>
      </c>
      <c r="V149">
        <v>2.0936092809278102</v>
      </c>
      <c r="W149">
        <v>200</v>
      </c>
      <c r="X149">
        <v>215.85</v>
      </c>
      <c r="Y149">
        <v>200</v>
      </c>
      <c r="Z149">
        <v>222.85</v>
      </c>
      <c r="AA149">
        <v>200</v>
      </c>
      <c r="AB149">
        <v>227.39</v>
      </c>
      <c r="AC149" s="1">
        <f>(Table2[[#This Row],[Close Price]]/Table2[[#This Row],[Day Low]])-1</f>
        <v>6.3949999999999951E-2</v>
      </c>
      <c r="AD149" s="1">
        <f>(Table2[[#This Row],[Day High]]/Table2[[#This Row],[Close Price]])-1</f>
        <v>1.4380375017623015E-2</v>
      </c>
      <c r="AE149" s="1">
        <f>(Table2[[#This Row],[Close Price]]/Table2[[#This Row],[Current Week Low]])-1</f>
        <v>6.3949999999999951E-2</v>
      </c>
      <c r="AF149" s="1">
        <f>(Table2[[#This Row],[Current Week High]]/Table2[[#This Row],[Close Price]])-1</f>
        <v>4.7276657737675754E-2</v>
      </c>
      <c r="AG149" s="1">
        <f>(Table2[[#This Row],[Close Price]]/Table2[[#This Row],[Current Month Low]])-1</f>
        <v>6.3949999999999951E-2</v>
      </c>
      <c r="AH149" s="1">
        <f>(Table2[[#This Row],[Current Month High]]/Table2[[#This Row],[Close Price]])-1</f>
        <v>6.8612246816109668E-2</v>
      </c>
      <c r="AI149">
        <v>6.8612246816109597</v>
      </c>
      <c r="AJ149">
        <v>140.169300225733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0.08</v>
      </c>
      <c r="AM149" t="s">
        <v>3175</v>
      </c>
      <c r="AN149">
        <v>16.79</v>
      </c>
      <c r="AO149" t="s">
        <v>3175</v>
      </c>
      <c r="AP149">
        <v>9.5483905721974002E-2</v>
      </c>
      <c r="AQ149">
        <f>(Table2[[#This Row],[Sharpe Ratio]]-AVERAGE(Table2[Sharpe Ratio]))/_xlfn.STDEV.P(Table2[Sharpe Ratio])</f>
        <v>0.39634653298690176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6.3063299888904369</v>
      </c>
      <c r="AS149">
        <f>_xlfn.RANK.AVG(Table2[[#This Row],[1Y Return vs Nifty Z-Score]],Table2[1Y Return vs Nifty Z-Score])</f>
        <v>67</v>
      </c>
      <c r="AT149">
        <f>_xlfn.RANK.AVG(Table2[[#This Row],[6M Return vs Nifty Z-Score]],Table2[6M Return vs Nifty Z-Score])</f>
        <v>301</v>
      </c>
      <c r="AU149">
        <f>_xlfn.RANK.AVG(Table2[[#This Row],[Sharpe Ratio Z-Score]],Table2[Sharpe Ratio Z-Score])</f>
        <v>244</v>
      </c>
      <c r="AV149">
        <f>(Table2[[#This Row],[Rank 1Y]]+Table2[[#This Row],[Rank 6M]]+Table2[[#This Row],[Rank Sharpe]])/3</f>
        <v>204</v>
      </c>
    </row>
    <row r="150" spans="1:48" x14ac:dyDescent="0.3">
      <c r="A150" t="s">
        <v>851</v>
      </c>
      <c r="B150" t="s">
        <v>852</v>
      </c>
      <c r="C150" t="s">
        <v>3132</v>
      </c>
      <c r="D150" t="s">
        <v>48</v>
      </c>
      <c r="E150">
        <v>18866.789969400001</v>
      </c>
      <c r="F150">
        <v>300.60000000000002</v>
      </c>
      <c r="G150">
        <v>68.815390535349707</v>
      </c>
      <c r="H150">
        <f>(Table2[[#This Row],[1Y Return vs Nifty]]-AVERAGE(Table2[1Y Return vs Nifty]))/_xlfn.STDEV.P(Table2[1Y Return vs Nifty])</f>
        <v>0.74741861331194759</v>
      </c>
      <c r="I150">
        <v>-6.3734458657493303</v>
      </c>
      <c r="J150">
        <f>(Table2[[#This Row],[1M Return vs Nifty]]-AVERAGE(Table2[1M Return vs Nifty]))/_xlfn.STDEV.P(Table2[1M Return vs Nifty])</f>
        <v>-0.24526883406664107</v>
      </c>
      <c r="K150">
        <v>2.5899111782025899</v>
      </c>
      <c r="L150">
        <f>(Table2[[#This Row],[6M Return vs Nifty]]-AVERAGE(Table2[6M Return vs Nifty]))/_xlfn.STDEV.P(Table2[6M Return vs Nifty])</f>
        <v>-0.18025998317972949</v>
      </c>
      <c r="M150">
        <v>0.22586012934498301</v>
      </c>
      <c r="N150">
        <f>(Table2[[#This Row],[1W Return vs Nifty]]-AVERAGE(Table2[1W Return vs Nifty]))/_xlfn.STDEV.P(Table2[1W Return vs Nifty])</f>
        <v>0.67202301327608382</v>
      </c>
      <c r="O150">
        <v>307.52999999999997</v>
      </c>
      <c r="P150">
        <v>312.68240474696</v>
      </c>
      <c r="Q150">
        <v>272.70164258303998</v>
      </c>
      <c r="R150">
        <v>33.170988132929999</v>
      </c>
      <c r="S150" s="1">
        <f>(Table2[[#This Row],[Close Price]]-Table2[[#This Row],[20D EMA]])/Table2[[#This Row],[20D EMA]]</f>
        <v>-2.2534386889083831E-2</v>
      </c>
      <c r="T150" s="1">
        <f>(Table2[[#This Row],[Close Price]]-Table2[[#This Row],[50D EMA]])/Table2[[#This Row],[50D EMA]]</f>
        <v>-3.864114054239072E-2</v>
      </c>
      <c r="U150" s="1">
        <f>(Table2[[#This Row],[Close Price]]-Table2[[#This Row],[200D EMA]])/Table2[[#This Row],[200D EMA]]</f>
        <v>0.10230359140013155</v>
      </c>
      <c r="V150">
        <v>0.61044935718005799</v>
      </c>
      <c r="W150">
        <v>289.14999999999998</v>
      </c>
      <c r="X150">
        <v>302.60000000000002</v>
      </c>
      <c r="Y150">
        <v>289.14999999999998</v>
      </c>
      <c r="Z150">
        <v>303</v>
      </c>
      <c r="AA150">
        <v>289.14999999999998</v>
      </c>
      <c r="AB150">
        <v>310.45</v>
      </c>
      <c r="AC150" s="1">
        <f>(Table2[[#This Row],[Close Price]]/Table2[[#This Row],[Day Low]])-1</f>
        <v>3.9598824139720046E-2</v>
      </c>
      <c r="AD150" s="1">
        <f>(Table2[[#This Row],[Day High]]/Table2[[#This Row],[Close Price]])-1</f>
        <v>6.6533599467730742E-3</v>
      </c>
      <c r="AE150" s="1">
        <f>(Table2[[#This Row],[Close Price]]/Table2[[#This Row],[Current Week Low]])-1</f>
        <v>3.9598824139720046E-2</v>
      </c>
      <c r="AF150" s="1">
        <f>(Table2[[#This Row],[Current Week High]]/Table2[[#This Row],[Close Price]])-1</f>
        <v>7.9840319361277334E-3</v>
      </c>
      <c r="AG150" s="1">
        <f>(Table2[[#This Row],[Close Price]]/Table2[[#This Row],[Current Month Low]])-1</f>
        <v>3.9598824139720046E-2</v>
      </c>
      <c r="AH150" s="1">
        <f>(Table2[[#This Row],[Current Month High]]/Table2[[#This Row],[Close Price]])-1</f>
        <v>3.276779773785754E-2</v>
      </c>
      <c r="AI150">
        <v>21.257485029940099</v>
      </c>
      <c r="AJ150">
        <v>120.13914317099901</v>
      </c>
      <c r="AK150" t="str">
        <f>IF(AND(Table2[[#This Row],[20D EMA]]&gt;Table2[[#This Row],[50D EMA]],Table2[[#This Row],[50D EMA]]&gt;Table2[[#This Row],[200D EMA]]),"Uptrend","Downtrend/NoTrend")</f>
        <v>Downtrend/NoTrend</v>
      </c>
      <c r="AL150">
        <v>-0.03</v>
      </c>
      <c r="AM150" t="s">
        <v>3174</v>
      </c>
      <c r="AN150">
        <v>-1.64</v>
      </c>
      <c r="AO150" t="s">
        <v>3174</v>
      </c>
      <c r="AP150">
        <v>0.15278517834590599</v>
      </c>
      <c r="AQ150">
        <f>(Table2[[#This Row],[Sharpe Ratio]]-AVERAGE(Table2[Sharpe Ratio]))/_xlfn.STDEV.P(Table2[Sharpe Ratio])</f>
        <v>1.0650612086139599</v>
      </c>
      <c r="AR1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0">
        <f>_xlfn.RANK.AVG(Table2[[#This Row],[1Y Return vs Nifty Z-Score]],Table2[1Y Return vs Nifty Z-Score])</f>
        <v>129</v>
      </c>
      <c r="AT150">
        <f>_xlfn.RANK.AVG(Table2[[#This Row],[6M Return vs Nifty Z-Score]],Table2[6M Return vs Nifty Z-Score])</f>
        <v>381</v>
      </c>
      <c r="AU150">
        <f>_xlfn.RANK.AVG(Table2[[#This Row],[Sharpe Ratio Z-Score]],Table2[Sharpe Ratio Z-Score])</f>
        <v>103</v>
      </c>
      <c r="AV150">
        <f>(Table2[[#This Row],[Rank 1Y]]+Table2[[#This Row],[Rank 6M]]+Table2[[#This Row],[Rank Sharpe]])/3</f>
        <v>204.33333333333334</v>
      </c>
    </row>
    <row r="151" spans="1:48" x14ac:dyDescent="0.3">
      <c r="A151" t="s">
        <v>831</v>
      </c>
      <c r="B151" t="s">
        <v>832</v>
      </c>
      <c r="C151" t="s">
        <v>3136</v>
      </c>
      <c r="D151" t="s">
        <v>117</v>
      </c>
      <c r="E151">
        <v>19360.712098889999</v>
      </c>
      <c r="F151">
        <v>1067.9000000000001</v>
      </c>
      <c r="G151">
        <v>85.925531616042505</v>
      </c>
      <c r="H151">
        <f>(Table2[[#This Row],[1Y Return vs Nifty]]-AVERAGE(Table2[1Y Return vs Nifty]))/_xlfn.STDEV.P(Table2[1Y Return vs Nifty])</f>
        <v>1.0421171858257929</v>
      </c>
      <c r="I151">
        <v>-4.7901498415446104</v>
      </c>
      <c r="J151">
        <f>(Table2[[#This Row],[1M Return vs Nifty]]-AVERAGE(Table2[1M Return vs Nifty]))/_xlfn.STDEV.P(Table2[1M Return vs Nifty])</f>
        <v>-6.6679309572229589E-2</v>
      </c>
      <c r="K151">
        <v>-8.5619052889075995</v>
      </c>
      <c r="L151">
        <f>(Table2[[#This Row],[6M Return vs Nifty]]-AVERAGE(Table2[6M Return vs Nifty]))/_xlfn.STDEV.P(Table2[6M Return vs Nifty])</f>
        <v>-0.55223543366669703</v>
      </c>
      <c r="M151">
        <v>2.5489428908821301</v>
      </c>
      <c r="N151">
        <f>(Table2[[#This Row],[1W Return vs Nifty]]-AVERAGE(Table2[1W Return vs Nifty]))/_xlfn.STDEV.P(Table2[1W Return vs Nifty])</f>
        <v>1.2452195811003097</v>
      </c>
      <c r="O151">
        <v>1075</v>
      </c>
      <c r="P151">
        <v>1025.5223675719701</v>
      </c>
      <c r="Q151">
        <v>891.30919749146301</v>
      </c>
      <c r="R151">
        <v>42.622522796886898</v>
      </c>
      <c r="S151" s="1">
        <f>(Table2[[#This Row],[Close Price]]-Table2[[#This Row],[20D EMA]])/Table2[[#This Row],[20D EMA]]</f>
        <v>-6.604651162790613E-3</v>
      </c>
      <c r="T151" s="1">
        <f>(Table2[[#This Row],[Close Price]]-Table2[[#This Row],[50D EMA]])/Table2[[#This Row],[50D EMA]]</f>
        <v>4.1322972338831962E-2</v>
      </c>
      <c r="U151" s="1">
        <f>(Table2[[#This Row],[Close Price]]-Table2[[#This Row],[200D EMA]])/Table2[[#This Row],[200D EMA]]</f>
        <v>0.19812518821250968</v>
      </c>
      <c r="V151">
        <v>1.5102636464227199</v>
      </c>
      <c r="W151">
        <v>972.25</v>
      </c>
      <c r="X151">
        <v>1067.9000000000001</v>
      </c>
      <c r="Y151">
        <v>972.25</v>
      </c>
      <c r="Z151">
        <v>1099.8</v>
      </c>
      <c r="AA151">
        <v>972.25</v>
      </c>
      <c r="AB151">
        <v>1134</v>
      </c>
      <c r="AC151" s="1">
        <f>(Table2[[#This Row],[Close Price]]/Table2[[#This Row],[Day Low]])-1</f>
        <v>9.8380046284392009E-2</v>
      </c>
      <c r="AD151" s="1">
        <f>(Table2[[#This Row],[Day High]]/Table2[[#This Row],[Close Price]])-1</f>
        <v>0</v>
      </c>
      <c r="AE151" s="1">
        <f>(Table2[[#This Row],[Close Price]]/Table2[[#This Row],[Current Week Low]])-1</f>
        <v>9.8380046284392009E-2</v>
      </c>
      <c r="AF151" s="1">
        <f>(Table2[[#This Row],[Current Week High]]/Table2[[#This Row],[Close Price]])-1</f>
        <v>2.9871710834347587E-2</v>
      </c>
      <c r="AG151" s="1">
        <f>(Table2[[#This Row],[Close Price]]/Table2[[#This Row],[Current Month Low]])-1</f>
        <v>9.8380046284392009E-2</v>
      </c>
      <c r="AH151" s="1">
        <f>(Table2[[#This Row],[Current Month High]]/Table2[[#This Row],[Close Price]])-1</f>
        <v>6.1897181384024558E-2</v>
      </c>
      <c r="AI151">
        <v>23.045228954021901</v>
      </c>
      <c r="AJ151">
        <v>121.097308488612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0.23</v>
      </c>
      <c r="AM151" t="s">
        <v>3175</v>
      </c>
      <c r="AN151">
        <v>-1.5</v>
      </c>
      <c r="AO151" t="s">
        <v>3174</v>
      </c>
      <c r="AP151">
        <v>0.240064080836635</v>
      </c>
      <c r="AQ151">
        <f>(Table2[[#This Row],[Sharpe Ratio]]-AVERAGE(Table2[Sharpe Ratio]))/_xlfn.STDEV.P(Table2[Sharpe Ratio])</f>
        <v>2.083619441189712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3.7520414648768883</v>
      </c>
      <c r="AS151">
        <f>_xlfn.RANK.AVG(Table2[[#This Row],[1Y Return vs Nifty Z-Score]],Table2[1Y Return vs Nifty Z-Score])</f>
        <v>93</v>
      </c>
      <c r="AT151">
        <f>_xlfn.RANK.AVG(Table2[[#This Row],[6M Return vs Nifty Z-Score]],Table2[6M Return vs Nifty Z-Score])</f>
        <v>508</v>
      </c>
      <c r="AU151">
        <f>_xlfn.RANK.AVG(Table2[[#This Row],[Sharpe Ratio Z-Score]],Table2[Sharpe Ratio Z-Score])</f>
        <v>14</v>
      </c>
      <c r="AV151">
        <f>(Table2[[#This Row],[Rank 1Y]]+Table2[[#This Row],[Rank 6M]]+Table2[[#This Row],[Rank Sharpe]])/3</f>
        <v>205</v>
      </c>
    </row>
    <row r="152" spans="1:48" x14ac:dyDescent="0.3">
      <c r="A152" t="s">
        <v>314</v>
      </c>
      <c r="B152" t="s">
        <v>315</v>
      </c>
      <c r="C152" t="s">
        <v>3127</v>
      </c>
      <c r="D152" t="s">
        <v>18</v>
      </c>
      <c r="E152">
        <v>86581.098216729995</v>
      </c>
      <c r="F152">
        <v>390.25</v>
      </c>
      <c r="G152">
        <v>105.297818829213</v>
      </c>
      <c r="H152">
        <f>(Table2[[#This Row],[1Y Return vs Nifty]]-AVERAGE(Table2[1Y Return vs Nifty]))/_xlfn.STDEV.P(Table2[1Y Return vs Nifty])</f>
        <v>1.3757781042907855</v>
      </c>
      <c r="I152">
        <v>-9.2182644410349308</v>
      </c>
      <c r="J152">
        <f>(Table2[[#This Row],[1M Return vs Nifty]]-AVERAGE(Table2[1M Return vs Nifty]))/_xlfn.STDEV.P(Table2[1M Return vs Nifty])</f>
        <v>-0.56615310893767634</v>
      </c>
      <c r="K152">
        <v>16.104280825128999</v>
      </c>
      <c r="L152">
        <f>(Table2[[#This Row],[6M Return vs Nifty]]-AVERAGE(Table2[6M Return vs Nifty]))/_xlfn.STDEV.P(Table2[6M Return vs Nifty])</f>
        <v>0.27051982944442127</v>
      </c>
      <c r="M152">
        <v>-7.9812836739421504</v>
      </c>
      <c r="N152">
        <f>(Table2[[#This Row],[1W Return vs Nifty]]-AVERAGE(Table2[1W Return vs Nifty]))/_xlfn.STDEV.P(Table2[1W Return vs Nifty])</f>
        <v>-1.3530045654104728</v>
      </c>
      <c r="O152">
        <v>413.01</v>
      </c>
      <c r="P152">
        <v>402.21913092557099</v>
      </c>
      <c r="Q152">
        <v>343.51574063765202</v>
      </c>
      <c r="R152">
        <v>38.868885447571103</v>
      </c>
      <c r="S152" s="1">
        <f>(Table2[[#This Row],[Close Price]]-Table2[[#This Row],[20D EMA]])/Table2[[#This Row],[20D EMA]]</f>
        <v>-5.5107624512723642E-2</v>
      </c>
      <c r="T152" s="1">
        <f>(Table2[[#This Row],[Close Price]]-Table2[[#This Row],[50D EMA]])/Table2[[#This Row],[50D EMA]]</f>
        <v>-2.9757736530403454E-2</v>
      </c>
      <c r="U152" s="1">
        <f>(Table2[[#This Row],[Close Price]]-Table2[[#This Row],[200D EMA]])/Table2[[#This Row],[200D EMA]]</f>
        <v>0.13604692255323553</v>
      </c>
      <c r="V152">
        <v>0.848498169984505</v>
      </c>
      <c r="W152">
        <v>381.5</v>
      </c>
      <c r="X152">
        <v>395</v>
      </c>
      <c r="Y152">
        <v>381.5</v>
      </c>
      <c r="Z152">
        <v>409.35</v>
      </c>
      <c r="AA152">
        <v>381.5</v>
      </c>
      <c r="AB152">
        <v>446.05</v>
      </c>
      <c r="AC152" s="1">
        <f>(Table2[[#This Row],[Close Price]]/Table2[[#This Row],[Day Low]])-1</f>
        <v>2.2935779816513735E-2</v>
      </c>
      <c r="AD152" s="1">
        <f>(Table2[[#This Row],[Day High]]/Table2[[#This Row],[Close Price]])-1</f>
        <v>1.2171684817424699E-2</v>
      </c>
      <c r="AE152" s="1">
        <f>(Table2[[#This Row],[Close Price]]/Table2[[#This Row],[Current Week Low]])-1</f>
        <v>2.2935779816513735E-2</v>
      </c>
      <c r="AF152" s="1">
        <f>(Table2[[#This Row],[Current Week High]]/Table2[[#This Row],[Close Price]])-1</f>
        <v>4.8942985265855388E-2</v>
      </c>
      <c r="AG152" s="1">
        <f>(Table2[[#This Row],[Close Price]]/Table2[[#This Row],[Current Month Low]])-1</f>
        <v>2.2935779816513735E-2</v>
      </c>
      <c r="AH152" s="1">
        <f>(Table2[[#This Row],[Current Month High]]/Table2[[#This Row],[Close Price]])-1</f>
        <v>0.14298526585522109</v>
      </c>
      <c r="AI152">
        <v>17.1428571428571</v>
      </c>
      <c r="AJ152">
        <v>144.72198996655499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0.15</v>
      </c>
      <c r="AM152" t="s">
        <v>3175</v>
      </c>
      <c r="AN152">
        <v>-1.96</v>
      </c>
      <c r="AO152" t="s">
        <v>3174</v>
      </c>
      <c r="AP152">
        <v>6.9663252701089001E-2</v>
      </c>
      <c r="AQ152">
        <f>(Table2[[#This Row],[Sharpe Ratio]]-AVERAGE(Table2[Sharpe Ratio]))/_xlfn.STDEV.P(Table2[Sharpe Ratio])</f>
        <v>9.5015535983381721E-2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-0.17784420462956052</v>
      </c>
      <c r="AS152">
        <f>_xlfn.RANK.AVG(Table2[[#This Row],[1Y Return vs Nifty Z-Score]],Table2[1Y Return vs Nifty Z-Score])</f>
        <v>62</v>
      </c>
      <c r="AT152">
        <f>_xlfn.RANK.AVG(Table2[[#This Row],[6M Return vs Nifty Z-Score]],Table2[6M Return vs Nifty Z-Score])</f>
        <v>233</v>
      </c>
      <c r="AU152">
        <f>_xlfn.RANK.AVG(Table2[[#This Row],[Sharpe Ratio Z-Score]],Table2[Sharpe Ratio Z-Score])</f>
        <v>323</v>
      </c>
      <c r="AV152">
        <f>(Table2[[#This Row],[Rank 1Y]]+Table2[[#This Row],[Rank 6M]]+Table2[[#This Row],[Rank Sharpe]])/3</f>
        <v>206</v>
      </c>
    </row>
    <row r="153" spans="1:48" x14ac:dyDescent="0.3">
      <c r="A153" t="s">
        <v>777</v>
      </c>
      <c r="B153" t="s">
        <v>778</v>
      </c>
      <c r="C153" t="s">
        <v>3140</v>
      </c>
      <c r="D153" t="s">
        <v>779</v>
      </c>
      <c r="E153">
        <v>20976.579039619999</v>
      </c>
      <c r="F153">
        <v>316.45</v>
      </c>
      <c r="G153">
        <v>70.078832724250404</v>
      </c>
      <c r="H153">
        <f>(Table2[[#This Row],[1Y Return vs Nifty]]-AVERAGE(Table2[1Y Return vs Nifty]))/_xlfn.STDEV.P(Table2[1Y Return vs Nifty])</f>
        <v>0.76917966178997266</v>
      </c>
      <c r="I153">
        <v>-5.6470377493180202</v>
      </c>
      <c r="J153">
        <f>(Table2[[#This Row],[1M Return vs Nifty]]-AVERAGE(Table2[1M Return vs Nifty]))/_xlfn.STDEV.P(Table2[1M Return vs Nifty])</f>
        <v>-0.16333287381719194</v>
      </c>
      <c r="K153">
        <v>48.706147853209202</v>
      </c>
      <c r="L153">
        <f>(Table2[[#This Row],[6M Return vs Nifty]]-AVERAGE(Table2[6M Return vs Nifty]))/_xlfn.STDEV.P(Table2[6M Return vs Nifty])</f>
        <v>1.3579744347324945</v>
      </c>
      <c r="M153">
        <v>-1.1398496952164501</v>
      </c>
      <c r="N153">
        <f>(Table2[[#This Row],[1W Return vs Nifty]]-AVERAGE(Table2[1W Return vs Nifty]))/_xlfn.STDEV.P(Table2[1W Return vs Nifty])</f>
        <v>0.33504828424643035</v>
      </c>
      <c r="O153">
        <v>312.94</v>
      </c>
      <c r="P153">
        <v>299.54762850763302</v>
      </c>
      <c r="Q153">
        <v>239.55100921248501</v>
      </c>
      <c r="R153">
        <v>37.560165541081403</v>
      </c>
      <c r="S153" s="1">
        <f>(Table2[[#This Row],[Close Price]]-Table2[[#This Row],[20D EMA]])/Table2[[#This Row],[20D EMA]]</f>
        <v>1.1216207579727714E-2</v>
      </c>
      <c r="T153" s="1">
        <f>(Table2[[#This Row],[Close Price]]-Table2[[#This Row],[50D EMA]])/Table2[[#This Row],[50D EMA]]</f>
        <v>5.6426323842307648E-2</v>
      </c>
      <c r="U153" s="1">
        <f>(Table2[[#This Row],[Close Price]]-Table2[[#This Row],[200D EMA]])/Table2[[#This Row],[200D EMA]]</f>
        <v>0.32101301113411101</v>
      </c>
      <c r="V153">
        <v>0.86295121321017498</v>
      </c>
      <c r="W153">
        <v>298.85000000000002</v>
      </c>
      <c r="X153">
        <v>319.60000000000002</v>
      </c>
      <c r="Y153">
        <v>295.05</v>
      </c>
      <c r="Z153">
        <v>319.60000000000002</v>
      </c>
      <c r="AA153">
        <v>295.05</v>
      </c>
      <c r="AB153">
        <v>319.60000000000002</v>
      </c>
      <c r="AC153" s="1">
        <f>(Table2[[#This Row],[Close Price]]/Table2[[#This Row],[Day Low]])-1</f>
        <v>5.8892420946963231E-2</v>
      </c>
      <c r="AD153" s="1">
        <f>(Table2[[#This Row],[Day High]]/Table2[[#This Row],[Close Price]])-1</f>
        <v>9.9541791752253417E-3</v>
      </c>
      <c r="AE153" s="1">
        <f>(Table2[[#This Row],[Close Price]]/Table2[[#This Row],[Current Week Low]])-1</f>
        <v>7.2530079647517232E-2</v>
      </c>
      <c r="AF153" s="1">
        <f>(Table2[[#This Row],[Current Week High]]/Table2[[#This Row],[Close Price]])-1</f>
        <v>9.9541791752253417E-3</v>
      </c>
      <c r="AG153" s="1">
        <f>(Table2[[#This Row],[Close Price]]/Table2[[#This Row],[Current Month Low]])-1</f>
        <v>7.2530079647517232E-2</v>
      </c>
      <c r="AH153" s="1">
        <f>(Table2[[#This Row],[Current Month High]]/Table2[[#This Row],[Close Price]])-1</f>
        <v>9.9541791752253417E-3</v>
      </c>
      <c r="AI153">
        <v>9.0219623953231096</v>
      </c>
      <c r="AJ153">
        <v>113.385030343897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0.22</v>
      </c>
      <c r="AM153" t="s">
        <v>3175</v>
      </c>
      <c r="AN153">
        <v>2.59</v>
      </c>
      <c r="AO153" t="s">
        <v>3175</v>
      </c>
      <c r="AP153">
        <v>3.0909408073175E-2</v>
      </c>
      <c r="AQ153">
        <f>(Table2[[#This Row],[Sharpe Ratio]]-AVERAGE(Table2[Sharpe Ratio]))/_xlfn.STDEV.P(Table2[Sharpe Ratio])</f>
        <v>-0.35724779872017187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1.9416217082315337</v>
      </c>
      <c r="AS153">
        <f>_xlfn.RANK.AVG(Table2[[#This Row],[1Y Return vs Nifty Z-Score]],Table2[1Y Return vs Nifty Z-Score])</f>
        <v>124</v>
      </c>
      <c r="AT153">
        <f>_xlfn.RANK.AVG(Table2[[#This Row],[6M Return vs Nifty Z-Score]],Table2[6M Return vs Nifty Z-Score])</f>
        <v>66</v>
      </c>
      <c r="AU153">
        <f>_xlfn.RANK.AVG(Table2[[#This Row],[Sharpe Ratio Z-Score]],Table2[Sharpe Ratio Z-Score])</f>
        <v>432</v>
      </c>
      <c r="AV153">
        <f>(Table2[[#This Row],[Rank 1Y]]+Table2[[#This Row],[Rank 6M]]+Table2[[#This Row],[Rank Sharpe]])/3</f>
        <v>207.33333333333334</v>
      </c>
    </row>
    <row r="154" spans="1:48" x14ac:dyDescent="0.3">
      <c r="A154" t="s">
        <v>894</v>
      </c>
      <c r="B154" t="s">
        <v>895</v>
      </c>
      <c r="C154" t="s">
        <v>3135</v>
      </c>
      <c r="D154" t="s">
        <v>788</v>
      </c>
      <c r="E154">
        <v>17327.214657320001</v>
      </c>
      <c r="F154">
        <v>916.7</v>
      </c>
      <c r="G154">
        <v>17.914587362578601</v>
      </c>
      <c r="H154">
        <f>(Table2[[#This Row],[1Y Return vs Nifty]]-AVERAGE(Table2[1Y Return vs Nifty]))/_xlfn.STDEV.P(Table2[1Y Return vs Nifty])</f>
        <v>-0.12927749130114635</v>
      </c>
      <c r="I154">
        <v>-6.1894979408220197</v>
      </c>
      <c r="J154">
        <f>(Table2[[#This Row],[1M Return vs Nifty]]-AVERAGE(Table2[1M Return vs Nifty]))/_xlfn.STDEV.P(Table2[1M Return vs Nifty])</f>
        <v>-0.22452023624141565</v>
      </c>
      <c r="K154">
        <v>20.8938454137304</v>
      </c>
      <c r="L154">
        <f>(Table2[[#This Row],[6M Return vs Nifty]]-AVERAGE(Table2[6M Return vs Nifty]))/_xlfn.STDEV.P(Table2[6M Return vs Nifty])</f>
        <v>0.43027859616514957</v>
      </c>
      <c r="M154">
        <v>-6.2591685836867699</v>
      </c>
      <c r="N154">
        <f>(Table2[[#This Row],[1W Return vs Nifty]]-AVERAGE(Table2[1W Return vs Nifty]))/_xlfn.STDEV.P(Table2[1W Return vs Nifty])</f>
        <v>-0.92809053502115701</v>
      </c>
      <c r="O154">
        <v>976.08</v>
      </c>
      <c r="P154">
        <v>952.22964241455099</v>
      </c>
      <c r="Q154">
        <v>817.63266011420797</v>
      </c>
      <c r="R154">
        <v>31.403428169896301</v>
      </c>
      <c r="S154" s="1">
        <f>(Table2[[#This Row],[Close Price]]-Table2[[#This Row],[20D EMA]])/Table2[[#This Row],[20D EMA]]</f>
        <v>-6.0835177444471755E-2</v>
      </c>
      <c r="T154" s="1">
        <f>(Table2[[#This Row],[Close Price]]-Table2[[#This Row],[50D EMA]])/Table2[[#This Row],[50D EMA]]</f>
        <v>-3.7312052504959933E-2</v>
      </c>
      <c r="U154" s="1">
        <f>(Table2[[#This Row],[Close Price]]-Table2[[#This Row],[200D EMA]])/Table2[[#This Row],[200D EMA]]</f>
        <v>0.12116362850764087</v>
      </c>
      <c r="V154">
        <v>0.50543833940265803</v>
      </c>
      <c r="W154">
        <v>874.25</v>
      </c>
      <c r="X154">
        <v>920.7</v>
      </c>
      <c r="Y154">
        <v>874.25</v>
      </c>
      <c r="Z154">
        <v>984</v>
      </c>
      <c r="AA154">
        <v>874.25</v>
      </c>
      <c r="AB154">
        <v>1018.95</v>
      </c>
      <c r="AC154" s="1">
        <f>(Table2[[#This Row],[Close Price]]/Table2[[#This Row],[Day Low]])-1</f>
        <v>4.8555905061481219E-2</v>
      </c>
      <c r="AD154" s="1">
        <f>(Table2[[#This Row],[Day High]]/Table2[[#This Row],[Close Price]])-1</f>
        <v>4.3634776917202966E-3</v>
      </c>
      <c r="AE154" s="1">
        <f>(Table2[[#This Row],[Close Price]]/Table2[[#This Row],[Current Week Low]])-1</f>
        <v>4.8555905061481219E-2</v>
      </c>
      <c r="AF154" s="1">
        <f>(Table2[[#This Row],[Current Week High]]/Table2[[#This Row],[Close Price]])-1</f>
        <v>7.3415512163194085E-2</v>
      </c>
      <c r="AG154" s="1">
        <f>(Table2[[#This Row],[Close Price]]/Table2[[#This Row],[Current Month Low]])-1</f>
        <v>4.8555905061481219E-2</v>
      </c>
      <c r="AH154" s="1">
        <f>(Table2[[#This Row],[Current Month High]]/Table2[[#This Row],[Close Price]])-1</f>
        <v>0.1115413984946001</v>
      </c>
      <c r="AI154">
        <v>13.3086069597469</v>
      </c>
      <c r="AJ154">
        <v>57.1036846615252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0.01</v>
      </c>
      <c r="AM154" t="s">
        <v>3175</v>
      </c>
      <c r="AN154">
        <v>-8.58</v>
      </c>
      <c r="AO154" t="s">
        <v>3174</v>
      </c>
      <c r="AP154">
        <v>0.16354372717339599</v>
      </c>
      <c r="AQ154">
        <f>(Table2[[#This Row],[Sharpe Ratio]]-AVERAGE(Table2[Sharpe Ratio]))/_xlfn.STDEV.P(Table2[Sharpe Ratio])</f>
        <v>1.1906151301927992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0.33900546379422991</v>
      </c>
      <c r="AS154">
        <f>_xlfn.RANK.AVG(Table2[[#This Row],[1Y Return vs Nifty Z-Score]],Table2[1Y Return vs Nifty Z-Score])</f>
        <v>342</v>
      </c>
      <c r="AT154">
        <f>_xlfn.RANK.AVG(Table2[[#This Row],[6M Return vs Nifty Z-Score]],Table2[6M Return vs Nifty Z-Score])</f>
        <v>191</v>
      </c>
      <c r="AU154">
        <f>_xlfn.RANK.AVG(Table2[[#This Row],[Sharpe Ratio Z-Score]],Table2[Sharpe Ratio Z-Score])</f>
        <v>89</v>
      </c>
      <c r="AV154">
        <f>(Table2[[#This Row],[Rank 1Y]]+Table2[[#This Row],[Rank 6M]]+Table2[[#This Row],[Rank Sharpe]])/3</f>
        <v>207.33333333333334</v>
      </c>
    </row>
    <row r="155" spans="1:48" x14ac:dyDescent="0.3">
      <c r="A155" t="s">
        <v>1211</v>
      </c>
      <c r="B155" t="s">
        <v>1212</v>
      </c>
      <c r="C155" t="s">
        <v>3132</v>
      </c>
      <c r="D155" t="s">
        <v>48</v>
      </c>
      <c r="E155">
        <v>9869.8159551000008</v>
      </c>
      <c r="F155">
        <v>3126.1</v>
      </c>
      <c r="G155">
        <v>23.395598087665199</v>
      </c>
      <c r="H155">
        <f>(Table2[[#This Row],[1Y Return vs Nifty]]-AVERAGE(Table2[1Y Return vs Nifty]))/_xlfn.STDEV.P(Table2[1Y Return vs Nifty])</f>
        <v>-3.4874643948896784E-2</v>
      </c>
      <c r="I155">
        <v>-0.71433768441175904</v>
      </c>
      <c r="J155">
        <f>(Table2[[#This Row],[1M Return vs Nifty]]-AVERAGE(Table2[1M Return vs Nifty]))/_xlfn.STDEV.P(Table2[1M Return vs Nifty])</f>
        <v>0.39305616878628902</v>
      </c>
      <c r="K155">
        <v>10.7528998775445</v>
      </c>
      <c r="L155">
        <f>(Table2[[#This Row],[6M Return vs Nifty]]-AVERAGE(Table2[6M Return vs Nifty]))/_xlfn.STDEV.P(Table2[6M Return vs Nifty])</f>
        <v>9.2021344953047174E-2</v>
      </c>
      <c r="M155">
        <v>-4.5282139663730199</v>
      </c>
      <c r="N155">
        <f>(Table2[[#This Row],[1W Return vs Nifty]]-AVERAGE(Table2[1W Return vs Nifty]))/_xlfn.STDEV.P(Table2[1W Return vs Nifty])</f>
        <v>-0.50099544304637522</v>
      </c>
      <c r="O155">
        <v>3237.03</v>
      </c>
      <c r="P155">
        <v>3146.4343134652099</v>
      </c>
      <c r="Q155">
        <v>2693.1391181947902</v>
      </c>
      <c r="R155">
        <v>28.5135211964867</v>
      </c>
      <c r="S155" s="1">
        <f>(Table2[[#This Row],[Close Price]]-Table2[[#This Row],[20D EMA]])/Table2[[#This Row],[20D EMA]]</f>
        <v>-3.4269067632984644E-2</v>
      </c>
      <c r="T155" s="1">
        <f>(Table2[[#This Row],[Close Price]]-Table2[[#This Row],[50D EMA]])/Table2[[#This Row],[50D EMA]]</f>
        <v>-6.4626530985214077E-3</v>
      </c>
      <c r="U155" s="1">
        <f>(Table2[[#This Row],[Close Price]]-Table2[[#This Row],[200D EMA]])/Table2[[#This Row],[200D EMA]]</f>
        <v>0.1607643953036571</v>
      </c>
      <c r="V155">
        <v>0.53232771182048</v>
      </c>
      <c r="W155">
        <v>3024.35</v>
      </c>
      <c r="X155">
        <v>3200</v>
      </c>
      <c r="Y155">
        <v>3024.35</v>
      </c>
      <c r="Z155">
        <v>3248.92</v>
      </c>
      <c r="AA155">
        <v>3024.35</v>
      </c>
      <c r="AB155">
        <v>3377.85</v>
      </c>
      <c r="AC155" s="1">
        <f>(Table2[[#This Row],[Close Price]]/Table2[[#This Row],[Day Low]])-1</f>
        <v>3.3643592838130454E-2</v>
      </c>
      <c r="AD155" s="1">
        <f>(Table2[[#This Row],[Day High]]/Table2[[#This Row],[Close Price]])-1</f>
        <v>2.3639678833050848E-2</v>
      </c>
      <c r="AE155" s="1">
        <f>(Table2[[#This Row],[Close Price]]/Table2[[#This Row],[Current Week Low]])-1</f>
        <v>3.3643592838130454E-2</v>
      </c>
      <c r="AF155" s="1">
        <f>(Table2[[#This Row],[Current Week High]]/Table2[[#This Row],[Close Price]])-1</f>
        <v>3.92885704232111E-2</v>
      </c>
      <c r="AG155" s="1">
        <f>(Table2[[#This Row],[Close Price]]/Table2[[#This Row],[Current Month Low]])-1</f>
        <v>3.3643592838130454E-2</v>
      </c>
      <c r="AH155" s="1">
        <f>(Table2[[#This Row],[Current Month High]]/Table2[[#This Row],[Close Price]])-1</f>
        <v>8.0531652858193858E-2</v>
      </c>
      <c r="AI155">
        <v>19.158056364159801</v>
      </c>
      <c r="AJ155">
        <v>85.803652357390106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0.03</v>
      </c>
      <c r="AM155" t="s">
        <v>3175</v>
      </c>
      <c r="AN155">
        <v>-2.68</v>
      </c>
      <c r="AO155" t="s">
        <v>3174</v>
      </c>
      <c r="AP155">
        <v>0.20426562353090899</v>
      </c>
      <c r="AQ155">
        <f>(Table2[[#This Row],[Sharpe Ratio]]-AVERAGE(Table2[Sharpe Ratio]))/_xlfn.STDEV.P(Table2[Sharpe Ratio])</f>
        <v>1.6658459316507719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1.6150533583948361</v>
      </c>
      <c r="AS155">
        <f>_xlfn.RANK.AVG(Table2[[#This Row],[1Y Return vs Nifty Z-Score]],Table2[1Y Return vs Nifty Z-Score])</f>
        <v>308</v>
      </c>
      <c r="AT155">
        <f>_xlfn.RANK.AVG(Table2[[#This Row],[6M Return vs Nifty Z-Score]],Table2[6M Return vs Nifty Z-Score])</f>
        <v>284</v>
      </c>
      <c r="AU155">
        <f>_xlfn.RANK.AVG(Table2[[#This Row],[Sharpe Ratio Z-Score]],Table2[Sharpe Ratio Z-Score])</f>
        <v>30</v>
      </c>
      <c r="AV155">
        <f>(Table2[[#This Row],[Rank 1Y]]+Table2[[#This Row],[Rank 6M]]+Table2[[#This Row],[Rank Sharpe]])/3</f>
        <v>207.33333333333334</v>
      </c>
    </row>
    <row r="156" spans="1:48" x14ac:dyDescent="0.3">
      <c r="A156" t="s">
        <v>782</v>
      </c>
      <c r="B156" t="s">
        <v>783</v>
      </c>
      <c r="C156" t="s">
        <v>3141</v>
      </c>
      <c r="D156" t="s">
        <v>117</v>
      </c>
      <c r="E156">
        <v>20922.6843656399</v>
      </c>
      <c r="F156">
        <v>13491.5</v>
      </c>
      <c r="G156">
        <v>122.896167856679</v>
      </c>
      <c r="H156">
        <f>(Table2[[#This Row],[1Y Return vs Nifty]]-AVERAGE(Table2[1Y Return vs Nifty]))/_xlfn.STDEV.P(Table2[1Y Return vs Nifty])</f>
        <v>1.6788853850861964</v>
      </c>
      <c r="I156">
        <v>-0.97097819494495297</v>
      </c>
      <c r="J156">
        <f>(Table2[[#This Row],[1M Return vs Nifty]]-AVERAGE(Table2[1M Return vs Nifty]))/_xlfn.STDEV.P(Table2[1M Return vs Nifty])</f>
        <v>0.36410813503805295</v>
      </c>
      <c r="K156">
        <v>66.581466964132602</v>
      </c>
      <c r="L156">
        <f>(Table2[[#This Row],[6M Return vs Nifty]]-AVERAGE(Table2[6M Return vs Nifty]))/_xlfn.STDEV.P(Table2[6M Return vs Nifty])</f>
        <v>1.9542163024581973</v>
      </c>
      <c r="M156">
        <v>-0.62217548643791398</v>
      </c>
      <c r="N156">
        <f>(Table2[[#This Row],[1W Return vs Nifty]]-AVERAGE(Table2[1W Return vs Nifty]))/_xlfn.STDEV.P(Table2[1W Return vs Nifty])</f>
        <v>0.46277902403576004</v>
      </c>
      <c r="O156">
        <v>13855.35</v>
      </c>
      <c r="P156">
        <v>13730.6672643949</v>
      </c>
      <c r="Q156">
        <v>10824.648784171901</v>
      </c>
      <c r="R156">
        <v>53.906078772078303</v>
      </c>
      <c r="S156" s="1">
        <f>(Table2[[#This Row],[Close Price]]-Table2[[#This Row],[20D EMA]])/Table2[[#This Row],[20D EMA]]</f>
        <v>-2.6260614131003574E-2</v>
      </c>
      <c r="T156" s="1">
        <f>(Table2[[#This Row],[Close Price]]-Table2[[#This Row],[50D EMA]])/Table2[[#This Row],[50D EMA]]</f>
        <v>-1.7418473537341259E-2</v>
      </c>
      <c r="U156" s="1">
        <f>(Table2[[#This Row],[Close Price]]-Table2[[#This Row],[200D EMA]])/Table2[[#This Row],[200D EMA]]</f>
        <v>0.24636838284560719</v>
      </c>
      <c r="V156">
        <v>0.80370675858316598</v>
      </c>
      <c r="W156">
        <v>13251</v>
      </c>
      <c r="X156">
        <v>13699.9</v>
      </c>
      <c r="Y156">
        <v>13251</v>
      </c>
      <c r="Z156">
        <v>14076.1</v>
      </c>
      <c r="AA156">
        <v>13251</v>
      </c>
      <c r="AB156">
        <v>14440</v>
      </c>
      <c r="AC156" s="1">
        <f>(Table2[[#This Row],[Close Price]]/Table2[[#This Row],[Day Low]])-1</f>
        <v>1.8149573617085579E-2</v>
      </c>
      <c r="AD156" s="1">
        <f>(Table2[[#This Row],[Day High]]/Table2[[#This Row],[Close Price]])-1</f>
        <v>1.5446762776563094E-2</v>
      </c>
      <c r="AE156" s="1">
        <f>(Table2[[#This Row],[Close Price]]/Table2[[#This Row],[Current Week Low]])-1</f>
        <v>1.8149573617085579E-2</v>
      </c>
      <c r="AF156" s="1">
        <f>(Table2[[#This Row],[Current Week High]]/Table2[[#This Row],[Close Price]])-1</f>
        <v>4.3330986176481456E-2</v>
      </c>
      <c r="AG156" s="1">
        <f>(Table2[[#This Row],[Close Price]]/Table2[[#This Row],[Current Month Low]])-1</f>
        <v>1.8149573617085579E-2</v>
      </c>
      <c r="AH156" s="1">
        <f>(Table2[[#This Row],[Current Month High]]/Table2[[#This Row],[Close Price]])-1</f>
        <v>7.0303524441314824E-2</v>
      </c>
      <c r="AI156">
        <v>16.3851313790164</v>
      </c>
      <c r="AJ156">
        <v>201.86716189155001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-0.06</v>
      </c>
      <c r="AM156" t="s">
        <v>3174</v>
      </c>
      <c r="AN156">
        <v>-2.76</v>
      </c>
      <c r="AO156" t="s">
        <v>3174</v>
      </c>
      <c r="AQ156">
        <f>(Table2[[#This Row],[Sharpe Ratio]]-AVERAGE(Table2[Sharpe Ratio]))/_xlfn.STDEV.P(Table2[Sharpe Ratio])</f>
        <v>-0.71796535082642143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3.7420234957917851</v>
      </c>
      <c r="AS156">
        <f>_xlfn.RANK.AVG(Table2[[#This Row],[1Y Return vs Nifty Z-Score]],Table2[1Y Return vs Nifty Z-Score])</f>
        <v>51</v>
      </c>
      <c r="AT156">
        <f>_xlfn.RANK.AVG(Table2[[#This Row],[6M Return vs Nifty Z-Score]],Table2[6M Return vs Nifty Z-Score])</f>
        <v>35</v>
      </c>
      <c r="AU156">
        <f>_xlfn.RANK.AVG(Table2[[#This Row],[Sharpe Ratio Z-Score]],Table2[Sharpe Ratio Z-Score])</f>
        <v>540.5</v>
      </c>
      <c r="AV156">
        <f>(Table2[[#This Row],[Rank 1Y]]+Table2[[#This Row],[Rank 6M]]+Table2[[#This Row],[Rank Sharpe]])/3</f>
        <v>208.83333333333334</v>
      </c>
    </row>
    <row r="157" spans="1:48" x14ac:dyDescent="0.3">
      <c r="A157" t="s">
        <v>1248</v>
      </c>
      <c r="B157" t="s">
        <v>1249</v>
      </c>
      <c r="C157" t="s">
        <v>3132</v>
      </c>
      <c r="D157" t="s">
        <v>945</v>
      </c>
      <c r="E157">
        <v>9437.5126084999993</v>
      </c>
      <c r="F157">
        <v>1327.35</v>
      </c>
      <c r="G157">
        <v>58.307753926962803</v>
      </c>
      <c r="H157">
        <f>(Table2[[#This Row],[1Y Return vs Nifty]]-AVERAGE(Table2[1Y Return vs Nifty]))/_xlfn.STDEV.P(Table2[1Y Return vs Nifty])</f>
        <v>0.56643907057281428</v>
      </c>
      <c r="I157">
        <v>-10.5244195609963</v>
      </c>
      <c r="J157">
        <f>(Table2[[#This Row],[1M Return vs Nifty]]-AVERAGE(Table2[1M Return vs Nifty]))/_xlfn.STDEV.P(Table2[1M Return vs Nifty])</f>
        <v>-0.713482236418439</v>
      </c>
      <c r="K157">
        <v>31.464555719197101</v>
      </c>
      <c r="L157">
        <f>(Table2[[#This Row],[6M Return vs Nifty]]-AVERAGE(Table2[6M Return vs Nifty]))/_xlfn.STDEV.P(Table2[6M Return vs Nifty])</f>
        <v>0.78287090607626586</v>
      </c>
      <c r="M157">
        <v>-7.8406715200794297</v>
      </c>
      <c r="N157">
        <f>(Table2[[#This Row],[1W Return vs Nifty]]-AVERAGE(Table2[1W Return vs Nifty]))/_xlfn.STDEV.P(Table2[1W Return vs Nifty])</f>
        <v>-1.3183099753928735</v>
      </c>
      <c r="O157">
        <v>1356.23</v>
      </c>
      <c r="P157">
        <v>1363.1463808127701</v>
      </c>
      <c r="Q157">
        <v>1169.31894021881</v>
      </c>
      <c r="R157">
        <v>25.882553952160301</v>
      </c>
      <c r="S157" s="1">
        <f>(Table2[[#This Row],[Close Price]]-Table2[[#This Row],[20D EMA]])/Table2[[#This Row],[20D EMA]]</f>
        <v>-2.1294323234259754E-2</v>
      </c>
      <c r="T157" s="1">
        <f>(Table2[[#This Row],[Close Price]]-Table2[[#This Row],[50D EMA]])/Table2[[#This Row],[50D EMA]]</f>
        <v>-2.6260115066605489E-2</v>
      </c>
      <c r="U157" s="1">
        <f>(Table2[[#This Row],[Close Price]]-Table2[[#This Row],[200D EMA]])/Table2[[#This Row],[200D EMA]]</f>
        <v>0.13514795180827072</v>
      </c>
      <c r="V157">
        <v>0.58697532902878702</v>
      </c>
      <c r="W157">
        <v>1227.0999999999999</v>
      </c>
      <c r="X157">
        <v>1338</v>
      </c>
      <c r="Y157">
        <v>1216.95</v>
      </c>
      <c r="Z157">
        <v>1338</v>
      </c>
      <c r="AA157">
        <v>1216.95</v>
      </c>
      <c r="AB157">
        <v>1400</v>
      </c>
      <c r="AC157" s="1">
        <f>(Table2[[#This Row],[Close Price]]/Table2[[#This Row],[Day Low]])-1</f>
        <v>8.1696683236899936E-2</v>
      </c>
      <c r="AD157" s="1">
        <f>(Table2[[#This Row],[Day High]]/Table2[[#This Row],[Close Price]])-1</f>
        <v>8.0235054808452944E-3</v>
      </c>
      <c r="AE157" s="1">
        <f>(Table2[[#This Row],[Close Price]]/Table2[[#This Row],[Current Week Low]])-1</f>
        <v>9.0718599778133679E-2</v>
      </c>
      <c r="AF157" s="1">
        <f>(Table2[[#This Row],[Current Week High]]/Table2[[#This Row],[Close Price]])-1</f>
        <v>8.0235054808452944E-3</v>
      </c>
      <c r="AG157" s="1">
        <f>(Table2[[#This Row],[Close Price]]/Table2[[#This Row],[Current Month Low]])-1</f>
        <v>9.0718599778133679E-2</v>
      </c>
      <c r="AH157" s="1">
        <f>(Table2[[#This Row],[Current Month High]]/Table2[[#This Row],[Close Price]])-1</f>
        <v>5.4733114852902442E-2</v>
      </c>
      <c r="AI157">
        <v>19.881719214977199</v>
      </c>
      <c r="AJ157">
        <v>102.33993902439001</v>
      </c>
      <c r="AK157" t="str">
        <f>IF(AND(Table2[[#This Row],[20D EMA]]&gt;Table2[[#This Row],[50D EMA]],Table2[[#This Row],[50D EMA]]&gt;Table2[[#This Row],[200D EMA]]),"Uptrend","Downtrend/NoTrend")</f>
        <v>Downtrend/NoTrend</v>
      </c>
      <c r="AL157">
        <v>-0.05</v>
      </c>
      <c r="AM157" t="s">
        <v>3174</v>
      </c>
      <c r="AN157">
        <v>-1.1100000000000001</v>
      </c>
      <c r="AO157" t="s">
        <v>3174</v>
      </c>
      <c r="AP157">
        <v>5.9018911509077003E-2</v>
      </c>
      <c r="AQ157">
        <f>(Table2[[#This Row],[Sharpe Ratio]]-AVERAGE(Table2[Sharpe Ratio]))/_xlfn.STDEV.P(Table2[Sharpe Ratio])</f>
        <v>-2.9205564902031779E-2</v>
      </c>
      <c r="AR1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7">
        <f>_xlfn.RANK.AVG(Table2[[#This Row],[1Y Return vs Nifty Z-Score]],Table2[1Y Return vs Nifty Z-Score])</f>
        <v>160</v>
      </c>
      <c r="AT157">
        <f>_xlfn.RANK.AVG(Table2[[#This Row],[6M Return vs Nifty Z-Score]],Table2[6M Return vs Nifty Z-Score])</f>
        <v>122</v>
      </c>
      <c r="AU157">
        <f>_xlfn.RANK.AVG(Table2[[#This Row],[Sharpe Ratio Z-Score]],Table2[Sharpe Ratio Z-Score])</f>
        <v>349</v>
      </c>
      <c r="AV157">
        <f>(Table2[[#This Row],[Rank 1Y]]+Table2[[#This Row],[Rank 6M]]+Table2[[#This Row],[Rank Sharpe]])/3</f>
        <v>210.33333333333334</v>
      </c>
    </row>
    <row r="158" spans="1:48" x14ac:dyDescent="0.3">
      <c r="A158" t="s">
        <v>49</v>
      </c>
      <c r="B158" t="s">
        <v>50</v>
      </c>
      <c r="C158" t="s">
        <v>3133</v>
      </c>
      <c r="D158" t="s">
        <v>51</v>
      </c>
      <c r="E158">
        <v>458284.97594485001</v>
      </c>
      <c r="F158">
        <v>1917.15</v>
      </c>
      <c r="G158">
        <v>43.438514191043097</v>
      </c>
      <c r="H158">
        <f>(Table2[[#This Row],[1Y Return vs Nifty]]-AVERAGE(Table2[1Y Return vs Nifty]))/_xlfn.STDEV.P(Table2[1Y Return vs Nifty])</f>
        <v>0.31033693185425648</v>
      </c>
      <c r="I158">
        <v>3.6208785356681501</v>
      </c>
      <c r="J158">
        <f>(Table2[[#This Row],[1M Return vs Nifty]]-AVERAGE(Table2[1M Return vs Nifty]))/_xlfn.STDEV.P(Table2[1M Return vs Nifty])</f>
        <v>0.88205139866657567</v>
      </c>
      <c r="K158">
        <v>9.4904283249985202</v>
      </c>
      <c r="L158">
        <f>(Table2[[#This Row],[6M Return vs Nifty]]-AVERAGE(Table2[6M Return vs Nifty]))/_xlfn.STDEV.P(Table2[6M Return vs Nifty])</f>
        <v>4.991085776288598E-2</v>
      </c>
      <c r="M158">
        <v>2.0198945841884801</v>
      </c>
      <c r="N158">
        <f>(Table2[[#This Row],[1W Return vs Nifty]]-AVERAGE(Table2[1W Return vs Nifty]))/_xlfn.STDEV.P(Table2[1W Return vs Nifty])</f>
        <v>1.1146824006645324</v>
      </c>
      <c r="O158">
        <v>1880.41</v>
      </c>
      <c r="P158">
        <v>1807.30983967667</v>
      </c>
      <c r="Q158">
        <v>1580.1498399975501</v>
      </c>
      <c r="R158">
        <v>61.957330177223298</v>
      </c>
      <c r="S158" s="1">
        <f>(Table2[[#This Row],[Close Price]]-Table2[[#This Row],[20D EMA]])/Table2[[#This Row],[20D EMA]]</f>
        <v>1.953829218096054E-2</v>
      </c>
      <c r="T158" s="1">
        <f>(Table2[[#This Row],[Close Price]]-Table2[[#This Row],[50D EMA]])/Table2[[#This Row],[50D EMA]]</f>
        <v>6.0775500642978104E-2</v>
      </c>
      <c r="U158" s="1">
        <f>(Table2[[#This Row],[Close Price]]-Table2[[#This Row],[200D EMA]])/Table2[[#This Row],[200D EMA]]</f>
        <v>0.21327101485702932</v>
      </c>
      <c r="V158">
        <v>1.1023050137443999</v>
      </c>
      <c r="W158">
        <v>1901.55</v>
      </c>
      <c r="X158">
        <v>1921.45</v>
      </c>
      <c r="Y158">
        <v>1888.05</v>
      </c>
      <c r="Z158">
        <v>1921.45</v>
      </c>
      <c r="AA158">
        <v>1888.05</v>
      </c>
      <c r="AB158">
        <v>1952.25</v>
      </c>
      <c r="AC158" s="1">
        <f>(Table2[[#This Row],[Close Price]]/Table2[[#This Row],[Day Low]])-1</f>
        <v>8.2038337146013163E-3</v>
      </c>
      <c r="AD158" s="1">
        <f>(Table2[[#This Row],[Day High]]/Table2[[#This Row],[Close Price]])-1</f>
        <v>2.2429126568082047E-3</v>
      </c>
      <c r="AE158" s="1">
        <f>(Table2[[#This Row],[Close Price]]/Table2[[#This Row],[Current Week Low]])-1</f>
        <v>1.5412727417176475E-2</v>
      </c>
      <c r="AF158" s="1">
        <f>(Table2[[#This Row],[Current Week High]]/Table2[[#This Row],[Close Price]])-1</f>
        <v>2.2429126568082047E-3</v>
      </c>
      <c r="AG158" s="1">
        <f>(Table2[[#This Row],[Close Price]]/Table2[[#This Row],[Current Month Low]])-1</f>
        <v>1.5412727417176475E-2</v>
      </c>
      <c r="AH158" s="1">
        <f>(Table2[[#This Row],[Current Month High]]/Table2[[#This Row],[Close Price]])-1</f>
        <v>1.8308426570690761E-2</v>
      </c>
      <c r="AI158">
        <v>2.2533448087004002</v>
      </c>
      <c r="AJ158">
        <v>79.449618570693104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7.0000000000000007E-2</v>
      </c>
      <c r="AM158" t="s">
        <v>3175</v>
      </c>
      <c r="AN158">
        <v>3.85</v>
      </c>
      <c r="AO158" t="s">
        <v>3175</v>
      </c>
      <c r="AP158">
        <v>0.14103625041791701</v>
      </c>
      <c r="AQ158">
        <f>(Table2[[#This Row],[Sharpe Ratio]]-AVERAGE(Table2[Sharpe Ratio]))/_xlfn.STDEV.P(Table2[Sharpe Ratio])</f>
        <v>0.9279494104189322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3.2849309993671829</v>
      </c>
      <c r="AS158">
        <f>_xlfn.RANK.AVG(Table2[[#This Row],[1Y Return vs Nifty Z-Score]],Table2[1Y Return vs Nifty Z-Score])</f>
        <v>215</v>
      </c>
      <c r="AT158">
        <f>_xlfn.RANK.AVG(Table2[[#This Row],[6M Return vs Nifty Z-Score]],Table2[6M Return vs Nifty Z-Score])</f>
        <v>297</v>
      </c>
      <c r="AU158">
        <f>_xlfn.RANK.AVG(Table2[[#This Row],[Sharpe Ratio Z-Score]],Table2[Sharpe Ratio Z-Score])</f>
        <v>123</v>
      </c>
      <c r="AV158">
        <f>(Table2[[#This Row],[Rank 1Y]]+Table2[[#This Row],[Rank 6M]]+Table2[[#This Row],[Rank Sharpe]])/3</f>
        <v>211.66666666666666</v>
      </c>
    </row>
    <row r="159" spans="1:48" x14ac:dyDescent="0.3">
      <c r="A159" t="s">
        <v>880</v>
      </c>
      <c r="B159" t="s">
        <v>881</v>
      </c>
      <c r="C159" t="s">
        <v>3140</v>
      </c>
      <c r="D159" t="s">
        <v>439</v>
      </c>
      <c r="E159">
        <v>17609.615473545</v>
      </c>
      <c r="F159">
        <v>1272.75</v>
      </c>
      <c r="G159">
        <v>22.844281616704698</v>
      </c>
      <c r="H159">
        <f>(Table2[[#This Row],[1Y Return vs Nifty]]-AVERAGE(Table2[1Y Return vs Nifty]))/_xlfn.STDEV.P(Table2[1Y Return vs Nifty])</f>
        <v>-4.4370309486030497E-2</v>
      </c>
      <c r="I159">
        <v>-6.7604820411642104</v>
      </c>
      <c r="J159">
        <f>(Table2[[#This Row],[1M Return vs Nifty]]-AVERAGE(Table2[1M Return vs Nifty]))/_xlfn.STDEV.P(Table2[1M Return vs Nifty])</f>
        <v>-0.2889249826786468</v>
      </c>
      <c r="K159">
        <v>18.643193947851401</v>
      </c>
      <c r="L159">
        <f>(Table2[[#This Row],[6M Return vs Nifty]]-AVERAGE(Table2[6M Return vs Nifty]))/_xlfn.STDEV.P(Table2[6M Return vs Nifty])</f>
        <v>0.35520678204602446</v>
      </c>
      <c r="M159">
        <v>2.4307177308670802</v>
      </c>
      <c r="N159">
        <f>(Table2[[#This Row],[1W Return vs Nifty]]-AVERAGE(Table2[1W Return vs Nifty]))/_xlfn.STDEV.P(Table2[1W Return vs Nifty])</f>
        <v>1.2160487495341297</v>
      </c>
      <c r="O159">
        <v>1241.48</v>
      </c>
      <c r="P159">
        <v>1262.1542817714601</v>
      </c>
      <c r="Q159">
        <v>1129.32403213058</v>
      </c>
      <c r="R159">
        <v>51.794153703148098</v>
      </c>
      <c r="S159" s="1">
        <f>(Table2[[#This Row],[Close Price]]-Table2[[#This Row],[20D EMA]])/Table2[[#This Row],[20D EMA]]</f>
        <v>2.5187679221574236E-2</v>
      </c>
      <c r="T159" s="1">
        <f>(Table2[[#This Row],[Close Price]]-Table2[[#This Row],[50D EMA]])/Table2[[#This Row],[50D EMA]]</f>
        <v>8.394946942356837E-3</v>
      </c>
      <c r="U159" s="1">
        <f>(Table2[[#This Row],[Close Price]]-Table2[[#This Row],[200D EMA]])/Table2[[#This Row],[200D EMA]]</f>
        <v>0.1270016078545968</v>
      </c>
      <c r="V159">
        <v>0.36418926007205699</v>
      </c>
      <c r="W159">
        <v>1191.7</v>
      </c>
      <c r="X159">
        <v>1282</v>
      </c>
      <c r="Y159">
        <v>1178.0999999999999</v>
      </c>
      <c r="Z159">
        <v>1282</v>
      </c>
      <c r="AA159">
        <v>1175.4000000000001</v>
      </c>
      <c r="AB159">
        <v>1282</v>
      </c>
      <c r="AC159" s="1">
        <f>(Table2[[#This Row],[Close Price]]/Table2[[#This Row],[Day Low]])-1</f>
        <v>6.801208357808175E-2</v>
      </c>
      <c r="AD159" s="1">
        <f>(Table2[[#This Row],[Day High]]/Table2[[#This Row],[Close Price]])-1</f>
        <v>7.2677273620114224E-3</v>
      </c>
      <c r="AE159" s="1">
        <f>(Table2[[#This Row],[Close Price]]/Table2[[#This Row],[Current Week Low]])-1</f>
        <v>8.0341227400051007E-2</v>
      </c>
      <c r="AF159" s="1">
        <f>(Table2[[#This Row],[Current Week High]]/Table2[[#This Row],[Close Price]])-1</f>
        <v>7.2677273620114224E-3</v>
      </c>
      <c r="AG159" s="1">
        <f>(Table2[[#This Row],[Close Price]]/Table2[[#This Row],[Current Month Low]])-1</f>
        <v>8.2822868810617623E-2</v>
      </c>
      <c r="AH159" s="1">
        <f>(Table2[[#This Row],[Current Month High]]/Table2[[#This Row],[Close Price]])-1</f>
        <v>7.2677273620114224E-3</v>
      </c>
      <c r="AI159">
        <v>21.288548418778198</v>
      </c>
      <c r="AJ159">
        <v>74.948453608247405</v>
      </c>
      <c r="AK159" t="str">
        <f>IF(AND(Table2[[#This Row],[20D EMA]]&gt;Table2[[#This Row],[50D EMA]],Table2[[#This Row],[50D EMA]]&gt;Table2[[#This Row],[200D EMA]]),"Uptrend","Downtrend/NoTrend")</f>
        <v>Downtrend/NoTrend</v>
      </c>
      <c r="AL159">
        <v>-0.02</v>
      </c>
      <c r="AM159" t="s">
        <v>3174</v>
      </c>
      <c r="AN159">
        <v>5.46</v>
      </c>
      <c r="AO159" t="s">
        <v>3175</v>
      </c>
      <c r="AP159">
        <v>0.148717584201463</v>
      </c>
      <c r="AQ159">
        <f>(Table2[[#This Row],[Sharpe Ratio]]-AVERAGE(Table2[Sharpe Ratio]))/_xlfn.STDEV.P(Table2[Sharpe Ratio])</f>
        <v>1.0175917585594132</v>
      </c>
      <c r="AR1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9">
        <f>_xlfn.RANK.AVG(Table2[[#This Row],[1Y Return vs Nifty Z-Score]],Table2[1Y Return vs Nifty Z-Score])</f>
        <v>316</v>
      </c>
      <c r="AT159">
        <f>_xlfn.RANK.AVG(Table2[[#This Row],[6M Return vs Nifty Z-Score]],Table2[6M Return vs Nifty Z-Score])</f>
        <v>212</v>
      </c>
      <c r="AU159">
        <f>_xlfn.RANK.AVG(Table2[[#This Row],[Sharpe Ratio Z-Score]],Table2[Sharpe Ratio Z-Score])</f>
        <v>108</v>
      </c>
      <c r="AV159">
        <f>(Table2[[#This Row],[Rank 1Y]]+Table2[[#This Row],[Rank 6M]]+Table2[[#This Row],[Rank Sharpe]])/3</f>
        <v>212</v>
      </c>
    </row>
    <row r="160" spans="1:48" x14ac:dyDescent="0.3">
      <c r="A160" t="s">
        <v>1028</v>
      </c>
      <c r="B160" t="s">
        <v>1029</v>
      </c>
      <c r="C160" t="s">
        <v>3141</v>
      </c>
      <c r="D160" t="s">
        <v>117</v>
      </c>
      <c r="E160">
        <v>13837.7466339</v>
      </c>
      <c r="F160">
        <v>191.05</v>
      </c>
      <c r="G160">
        <v>37.144086925607397</v>
      </c>
      <c r="H160">
        <f>(Table2[[#This Row],[1Y Return vs Nifty]]-AVERAGE(Table2[1Y Return vs Nifty]))/_xlfn.STDEV.P(Table2[1Y Return vs Nifty])</f>
        <v>0.20192410690044729</v>
      </c>
      <c r="I160">
        <v>3.1364792666924499</v>
      </c>
      <c r="J160">
        <f>(Table2[[#This Row],[1M Return vs Nifty]]-AVERAGE(Table2[1M Return vs Nifty]))/_xlfn.STDEV.P(Table2[1M Return vs Nifty])</f>
        <v>0.82741307848557</v>
      </c>
      <c r="K160">
        <v>17.259468389525001</v>
      </c>
      <c r="L160">
        <f>(Table2[[#This Row],[6M Return vs Nifty]]-AVERAGE(Table2[6M Return vs Nifty]))/_xlfn.STDEV.P(Table2[6M Return vs Nifty])</f>
        <v>0.3090517955981375</v>
      </c>
      <c r="M160">
        <v>-10.6143824265601</v>
      </c>
      <c r="N160">
        <f>(Table2[[#This Row],[1W Return vs Nifty]]-AVERAGE(Table2[1W Return vs Nifty]))/_xlfn.STDEV.P(Table2[1W Return vs Nifty])</f>
        <v>-2.0026943624042697</v>
      </c>
      <c r="O160">
        <v>200.16</v>
      </c>
      <c r="P160">
        <v>199.838715421833</v>
      </c>
      <c r="Q160">
        <v>179.93491466577501</v>
      </c>
      <c r="R160">
        <v>53.883465157343601</v>
      </c>
      <c r="S160" s="1">
        <f>(Table2[[#This Row],[Close Price]]-Table2[[#This Row],[20D EMA]])/Table2[[#This Row],[20D EMA]]</f>
        <v>-4.551358912869697E-2</v>
      </c>
      <c r="T160" s="1">
        <f>(Table2[[#This Row],[Close Price]]-Table2[[#This Row],[50D EMA]])/Table2[[#This Row],[50D EMA]]</f>
        <v>-4.3979042816008791E-2</v>
      </c>
      <c r="U160" s="1">
        <f>(Table2[[#This Row],[Close Price]]-Table2[[#This Row],[200D EMA]])/Table2[[#This Row],[200D EMA]]</f>
        <v>6.1772810212353819E-2</v>
      </c>
      <c r="V160">
        <v>1.8465927318550901</v>
      </c>
      <c r="W160">
        <v>183.5</v>
      </c>
      <c r="X160">
        <v>194.75</v>
      </c>
      <c r="Y160">
        <v>183.5</v>
      </c>
      <c r="Z160">
        <v>204.4</v>
      </c>
      <c r="AA160">
        <v>183.5</v>
      </c>
      <c r="AB160">
        <v>224</v>
      </c>
      <c r="AC160" s="1">
        <f>(Table2[[#This Row],[Close Price]]/Table2[[#This Row],[Day Low]])-1</f>
        <v>4.1144414168937438E-2</v>
      </c>
      <c r="AD160" s="1">
        <f>(Table2[[#This Row],[Day High]]/Table2[[#This Row],[Close Price]])-1</f>
        <v>1.9366657942946786E-2</v>
      </c>
      <c r="AE160" s="1">
        <f>(Table2[[#This Row],[Close Price]]/Table2[[#This Row],[Current Week Low]])-1</f>
        <v>4.1144414168937438E-2</v>
      </c>
      <c r="AF160" s="1">
        <f>(Table2[[#This Row],[Current Week High]]/Table2[[#This Row],[Close Price]])-1</f>
        <v>6.9876995550902876E-2</v>
      </c>
      <c r="AG160" s="1">
        <f>(Table2[[#This Row],[Close Price]]/Table2[[#This Row],[Current Month Low]])-1</f>
        <v>4.1144414168937438E-2</v>
      </c>
      <c r="AH160" s="1">
        <f>(Table2[[#This Row],[Current Month High]]/Table2[[#This Row],[Close Price]])-1</f>
        <v>0.17246794032975643</v>
      </c>
      <c r="AI160">
        <v>28.128762104161201</v>
      </c>
      <c r="AJ160">
        <v>66.753949550493104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-0.17</v>
      </c>
      <c r="AM160" t="s">
        <v>3174</v>
      </c>
      <c r="AN160">
        <v>2.12</v>
      </c>
      <c r="AO160" t="s">
        <v>3175</v>
      </c>
      <c r="AP160">
        <v>0.121276358975141</v>
      </c>
      <c r="AQ160">
        <f>(Table2[[#This Row],[Sharpe Ratio]]-AVERAGE(Table2[Sharpe Ratio]))/_xlfn.STDEV.P(Table2[Sharpe Ratio])</f>
        <v>0.69734843435853122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3.3043052938416029E-2</v>
      </c>
      <c r="AS160">
        <f>_xlfn.RANK.AVG(Table2[[#This Row],[1Y Return vs Nifty Z-Score]],Table2[1Y Return vs Nifty Z-Score])</f>
        <v>240</v>
      </c>
      <c r="AT160">
        <f>_xlfn.RANK.AVG(Table2[[#This Row],[6M Return vs Nifty Z-Score]],Table2[6M Return vs Nifty Z-Score])</f>
        <v>225</v>
      </c>
      <c r="AU160">
        <f>_xlfn.RANK.AVG(Table2[[#This Row],[Sharpe Ratio Z-Score]],Table2[Sharpe Ratio Z-Score])</f>
        <v>171</v>
      </c>
      <c r="AV160">
        <f>(Table2[[#This Row],[Rank 1Y]]+Table2[[#This Row],[Rank 6M]]+Table2[[#This Row],[Rank Sharpe]])/3</f>
        <v>212</v>
      </c>
    </row>
    <row r="161" spans="1:48" x14ac:dyDescent="0.3">
      <c r="A161" t="s">
        <v>1685</v>
      </c>
      <c r="B161" t="s">
        <v>1686</v>
      </c>
      <c r="C161" t="s">
        <v>3133</v>
      </c>
      <c r="D161" t="s">
        <v>51</v>
      </c>
      <c r="E161">
        <v>5165.5379835949998</v>
      </c>
      <c r="F161">
        <v>205.45</v>
      </c>
      <c r="G161">
        <v>93.524556219687099</v>
      </c>
      <c r="H161">
        <f>(Table2[[#This Row],[1Y Return vs Nifty]]-AVERAGE(Table2[1Y Return vs Nifty]))/_xlfn.STDEV.P(Table2[1Y Return vs Nifty])</f>
        <v>1.1729998999209226</v>
      </c>
      <c r="I161">
        <v>13.5278855562761</v>
      </c>
      <c r="J161">
        <f>(Table2[[#This Row],[1M Return vs Nifty]]-AVERAGE(Table2[1M Return vs Nifty]))/_xlfn.STDEV.P(Table2[1M Return vs Nifty])</f>
        <v>1.9995225764659847</v>
      </c>
      <c r="K161">
        <v>53.940364797243397</v>
      </c>
      <c r="L161">
        <f>(Table2[[#This Row],[6M Return vs Nifty]]-AVERAGE(Table2[6M Return vs Nifty]))/_xlfn.STDEV.P(Table2[6M Return vs Nifty])</f>
        <v>1.5325648444156059</v>
      </c>
      <c r="M161">
        <v>-10.896092963999999</v>
      </c>
      <c r="N161">
        <f>(Table2[[#This Row],[1W Return vs Nifty]]-AVERAGE(Table2[1W Return vs Nifty]))/_xlfn.STDEV.P(Table2[1W Return vs Nifty])</f>
        <v>-2.0722035145765423</v>
      </c>
      <c r="O161">
        <v>194.85</v>
      </c>
      <c r="P161">
        <v>174.747977575742</v>
      </c>
      <c r="Q161">
        <v>140.22268339156301</v>
      </c>
      <c r="R161">
        <v>57.325316768277801</v>
      </c>
      <c r="S161" s="1">
        <f>(Table2[[#This Row],[Close Price]]-Table2[[#This Row],[20D EMA]])/Table2[[#This Row],[20D EMA]]</f>
        <v>5.4400821144470077E-2</v>
      </c>
      <c r="T161" s="1">
        <f>(Table2[[#This Row],[Close Price]]-Table2[[#This Row],[50D EMA]])/Table2[[#This Row],[50D EMA]]</f>
        <v>0.17569314878594597</v>
      </c>
      <c r="U161" s="1">
        <f>(Table2[[#This Row],[Close Price]]-Table2[[#This Row],[200D EMA]])/Table2[[#This Row],[200D EMA]]</f>
        <v>0.46516950774857024</v>
      </c>
      <c r="V161">
        <v>3.0397530413581899</v>
      </c>
      <c r="W161">
        <v>188.76</v>
      </c>
      <c r="X161">
        <v>207.3</v>
      </c>
      <c r="Y161">
        <v>188.5</v>
      </c>
      <c r="Z161">
        <v>213.2</v>
      </c>
      <c r="AA161">
        <v>188.5</v>
      </c>
      <c r="AB161">
        <v>240.7</v>
      </c>
      <c r="AC161" s="1">
        <f>(Table2[[#This Row],[Close Price]]/Table2[[#This Row],[Day Low]])-1</f>
        <v>8.841915660097488E-2</v>
      </c>
      <c r="AD161" s="1">
        <f>(Table2[[#This Row],[Day High]]/Table2[[#This Row],[Close Price]])-1</f>
        <v>9.0046239961061314E-3</v>
      </c>
      <c r="AE161" s="1">
        <f>(Table2[[#This Row],[Close Price]]/Table2[[#This Row],[Current Week Low]])-1</f>
        <v>8.9920424403183041E-2</v>
      </c>
      <c r="AF161" s="1">
        <f>(Table2[[#This Row],[Current Week High]]/Table2[[#This Row],[Close Price]])-1</f>
        <v>3.7722073497201247E-2</v>
      </c>
      <c r="AG161" s="1">
        <f>(Table2[[#This Row],[Close Price]]/Table2[[#This Row],[Current Month Low]])-1</f>
        <v>8.9920424403183041E-2</v>
      </c>
      <c r="AH161" s="1">
        <f>(Table2[[#This Row],[Current Month High]]/Table2[[#This Row],[Close Price]])-1</f>
        <v>0.17157459235823813</v>
      </c>
      <c r="AI161">
        <v>17.157459235823801</v>
      </c>
      <c r="AJ161">
        <v>126.515986769569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0.28000000000000003</v>
      </c>
      <c r="AM161" t="s">
        <v>3175</v>
      </c>
      <c r="AN161">
        <v>19.059999999999999</v>
      </c>
      <c r="AO161" t="s">
        <v>3175</v>
      </c>
      <c r="AP161">
        <v>2.0642545923809999E-3</v>
      </c>
      <c r="AQ161">
        <f>(Table2[[#This Row],[Sharpe Ratio]]-AVERAGE(Table2[Sharpe Ratio]))/_xlfn.STDEV.P(Table2[Sharpe Ratio])</f>
        <v>-0.69387518184858266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1.9390086243773883</v>
      </c>
      <c r="AS161">
        <f>_xlfn.RANK.AVG(Table2[[#This Row],[1Y Return vs Nifty Z-Score]],Table2[1Y Return vs Nifty Z-Score])</f>
        <v>83</v>
      </c>
      <c r="AT161">
        <f>_xlfn.RANK.AVG(Table2[[#This Row],[6M Return vs Nifty Z-Score]],Table2[6M Return vs Nifty Z-Score])</f>
        <v>53</v>
      </c>
      <c r="AU161">
        <f>_xlfn.RANK.AVG(Table2[[#This Row],[Sharpe Ratio Z-Score]],Table2[Sharpe Ratio Z-Score])</f>
        <v>504</v>
      </c>
      <c r="AV161">
        <f>(Table2[[#This Row],[Rank 1Y]]+Table2[[#This Row],[Rank 6M]]+Table2[[#This Row],[Rank Sharpe]])/3</f>
        <v>213.33333333333334</v>
      </c>
    </row>
    <row r="162" spans="1:48" x14ac:dyDescent="0.3">
      <c r="A162" t="s">
        <v>1201</v>
      </c>
      <c r="B162" t="s">
        <v>1202</v>
      </c>
      <c r="C162" t="s">
        <v>3133</v>
      </c>
      <c r="D162" t="s">
        <v>284</v>
      </c>
      <c r="E162">
        <v>10151.3949484</v>
      </c>
      <c r="F162">
        <v>947.8</v>
      </c>
      <c r="G162">
        <v>61.308672046832498</v>
      </c>
      <c r="H162">
        <f>(Table2[[#This Row],[1Y Return vs Nifty]]-AVERAGE(Table2[1Y Return vs Nifty]))/_xlfn.STDEV.P(Table2[1Y Return vs Nifty])</f>
        <v>0.61812574469115078</v>
      </c>
      <c r="I162">
        <v>6.8521687258446402</v>
      </c>
      <c r="J162">
        <f>(Table2[[#This Row],[1M Return vs Nifty]]-AVERAGE(Table2[1M Return vs Nifty]))/_xlfn.STDEV.P(Table2[1M Return vs Nifty])</f>
        <v>1.2465281419571661</v>
      </c>
      <c r="K162">
        <v>33.056583342356703</v>
      </c>
      <c r="L162">
        <f>(Table2[[#This Row],[6M Return vs Nifty]]-AVERAGE(Table2[6M Return vs Nifty]))/_xlfn.STDEV.P(Table2[6M Return vs Nifty])</f>
        <v>0.83597393140483334</v>
      </c>
      <c r="M162">
        <v>7.1328691704281004</v>
      </c>
      <c r="N162">
        <f>(Table2[[#This Row],[1W Return vs Nifty]]-AVERAGE(Table2[1W Return vs Nifty]))/_xlfn.STDEV.P(Table2[1W Return vs Nifty])</f>
        <v>2.3762558291832034</v>
      </c>
      <c r="O162">
        <v>933.23</v>
      </c>
      <c r="P162">
        <v>892.628198823611</v>
      </c>
      <c r="Q162">
        <v>760.50009125909901</v>
      </c>
      <c r="R162">
        <v>71.389289568210202</v>
      </c>
      <c r="S162" s="1">
        <f>(Table2[[#This Row],[Close Price]]-Table2[[#This Row],[20D EMA]])/Table2[[#This Row],[20D EMA]]</f>
        <v>1.5612442806167756E-2</v>
      </c>
      <c r="T162" s="1">
        <f>(Table2[[#This Row],[Close Price]]-Table2[[#This Row],[50D EMA]])/Table2[[#This Row],[50D EMA]]</f>
        <v>6.1808266027333122E-2</v>
      </c>
      <c r="U162" s="1">
        <f>(Table2[[#This Row],[Close Price]]-Table2[[#This Row],[200D EMA]])/Table2[[#This Row],[200D EMA]]</f>
        <v>0.24628518904028468</v>
      </c>
      <c r="V162">
        <v>1.42144518646833</v>
      </c>
      <c r="W162">
        <v>946.5</v>
      </c>
      <c r="X162">
        <v>985</v>
      </c>
      <c r="Y162">
        <v>946.5</v>
      </c>
      <c r="Z162">
        <v>1011.3</v>
      </c>
      <c r="AA162">
        <v>924.05</v>
      </c>
      <c r="AB162">
        <v>1011.3</v>
      </c>
      <c r="AC162" s="1">
        <f>(Table2[[#This Row],[Close Price]]/Table2[[#This Row],[Day Low]])-1</f>
        <v>1.3734812466983382E-3</v>
      </c>
      <c r="AD162" s="1">
        <f>(Table2[[#This Row],[Day High]]/Table2[[#This Row],[Close Price]])-1</f>
        <v>3.9248786663853119E-2</v>
      </c>
      <c r="AE162" s="1">
        <f>(Table2[[#This Row],[Close Price]]/Table2[[#This Row],[Current Week Low]])-1</f>
        <v>1.3734812466983382E-3</v>
      </c>
      <c r="AF162" s="1">
        <f>(Table2[[#This Row],[Current Week High]]/Table2[[#This Row],[Close Price]])-1</f>
        <v>6.6997256805233274E-2</v>
      </c>
      <c r="AG162" s="1">
        <f>(Table2[[#This Row],[Close Price]]/Table2[[#This Row],[Current Month Low]])-1</f>
        <v>2.5702072398679832E-2</v>
      </c>
      <c r="AH162" s="1">
        <f>(Table2[[#This Row],[Current Month High]]/Table2[[#This Row],[Close Price]])-1</f>
        <v>6.6997256805233274E-2</v>
      </c>
      <c r="AI162">
        <v>6.6997256805233203</v>
      </c>
      <c r="AJ162">
        <v>94.281029004817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0.09</v>
      </c>
      <c r="AM162" t="s">
        <v>3175</v>
      </c>
      <c r="AN162">
        <v>5.08</v>
      </c>
      <c r="AO162" t="s">
        <v>3175</v>
      </c>
      <c r="AP162">
        <v>4.7957073555075003E-2</v>
      </c>
      <c r="AQ162">
        <f>(Table2[[#This Row],[Sharpe Ratio]]-AVERAGE(Table2[Sharpe Ratio]))/_xlfn.STDEV.P(Table2[Sharpe Ratio])</f>
        <v>-0.15829891729225545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4.9185847299440981</v>
      </c>
      <c r="AS162">
        <f>_xlfn.RANK.AVG(Table2[[#This Row],[1Y Return vs Nifty Z-Score]],Table2[1Y Return vs Nifty Z-Score])</f>
        <v>150</v>
      </c>
      <c r="AT162">
        <f>_xlfn.RANK.AVG(Table2[[#This Row],[6M Return vs Nifty Z-Score]],Table2[6M Return vs Nifty Z-Score])</f>
        <v>114</v>
      </c>
      <c r="AU162">
        <f>_xlfn.RANK.AVG(Table2[[#This Row],[Sharpe Ratio Z-Score]],Table2[Sharpe Ratio Z-Score])</f>
        <v>381</v>
      </c>
      <c r="AV162">
        <f>(Table2[[#This Row],[Rank 1Y]]+Table2[[#This Row],[Rank 6M]]+Table2[[#This Row],[Rank Sharpe]])/3</f>
        <v>215</v>
      </c>
    </row>
    <row r="163" spans="1:48" x14ac:dyDescent="0.3">
      <c r="A163" t="s">
        <v>1005</v>
      </c>
      <c r="B163" t="s">
        <v>1006</v>
      </c>
      <c r="C163" t="s">
        <v>3133</v>
      </c>
      <c r="D163" t="s">
        <v>51</v>
      </c>
      <c r="E163">
        <v>14111.014510879901</v>
      </c>
      <c r="F163">
        <v>1203.25</v>
      </c>
      <c r="G163">
        <v>54.207796726784103</v>
      </c>
      <c r="H163">
        <f>(Table2[[#This Row],[1Y Return vs Nifty]]-AVERAGE(Table2[1Y Return vs Nifty]))/_xlfn.STDEV.P(Table2[1Y Return vs Nifty])</f>
        <v>0.49582296468787079</v>
      </c>
      <c r="I163">
        <v>-3.9172017600735498</v>
      </c>
      <c r="J163">
        <f>(Table2[[#This Row],[1M Return vs Nifty]]-AVERAGE(Table2[1M Return vs Nifty]))/_xlfn.STDEV.P(Table2[1M Return vs Nifty])</f>
        <v>3.1785778696107866E-2</v>
      </c>
      <c r="K163">
        <v>38.103824644643097</v>
      </c>
      <c r="L163">
        <f>(Table2[[#This Row],[6M Return vs Nifty]]-AVERAGE(Table2[6M Return vs Nifty]))/_xlfn.STDEV.P(Table2[6M Return vs Nifty])</f>
        <v>1.0043276576943156</v>
      </c>
      <c r="M163">
        <v>10.0192967409206</v>
      </c>
      <c r="N163">
        <f>(Table2[[#This Row],[1W Return vs Nifty]]-AVERAGE(Table2[1W Return vs Nifty]))/_xlfn.STDEV.P(Table2[1W Return vs Nifty])</f>
        <v>3.088451883526429</v>
      </c>
      <c r="O163">
        <v>1133.3800000000001</v>
      </c>
      <c r="P163">
        <v>1076.3104853796001</v>
      </c>
      <c r="Q163">
        <v>893.61797902797605</v>
      </c>
      <c r="R163">
        <v>56.645727568012802</v>
      </c>
      <c r="S163" s="1">
        <f>(Table2[[#This Row],[Close Price]]-Table2[[#This Row],[20D EMA]])/Table2[[#This Row],[20D EMA]]</f>
        <v>6.1647461575111508E-2</v>
      </c>
      <c r="T163" s="1">
        <f>(Table2[[#This Row],[Close Price]]-Table2[[#This Row],[50D EMA]])/Table2[[#This Row],[50D EMA]]</f>
        <v>0.1179394945461579</v>
      </c>
      <c r="U163" s="1">
        <f>(Table2[[#This Row],[Close Price]]-Table2[[#This Row],[200D EMA]])/Table2[[#This Row],[200D EMA]]</f>
        <v>0.34649260448947444</v>
      </c>
      <c r="V163">
        <v>0.91354465427655096</v>
      </c>
      <c r="W163">
        <v>1112</v>
      </c>
      <c r="X163">
        <v>1220</v>
      </c>
      <c r="Y163">
        <v>1110</v>
      </c>
      <c r="Z163">
        <v>1220</v>
      </c>
      <c r="AA163">
        <v>1054.05</v>
      </c>
      <c r="AB163">
        <v>1220</v>
      </c>
      <c r="AC163" s="1">
        <f>(Table2[[#This Row],[Close Price]]/Table2[[#This Row],[Day Low]])-1</f>
        <v>8.2059352517985573E-2</v>
      </c>
      <c r="AD163" s="1">
        <f>(Table2[[#This Row],[Day High]]/Table2[[#This Row],[Close Price]])-1</f>
        <v>1.3920631622688528E-2</v>
      </c>
      <c r="AE163" s="1">
        <f>(Table2[[#This Row],[Close Price]]/Table2[[#This Row],[Current Week Low]])-1</f>
        <v>8.4009009009009095E-2</v>
      </c>
      <c r="AF163" s="1">
        <f>(Table2[[#This Row],[Current Week High]]/Table2[[#This Row],[Close Price]])-1</f>
        <v>1.3920631622688528E-2</v>
      </c>
      <c r="AG163" s="1">
        <f>(Table2[[#This Row],[Close Price]]/Table2[[#This Row],[Current Month Low]])-1</f>
        <v>0.14154926236895782</v>
      </c>
      <c r="AH163" s="1">
        <f>(Table2[[#This Row],[Current Month High]]/Table2[[#This Row],[Close Price]])-1</f>
        <v>1.3920631622688528E-2</v>
      </c>
      <c r="AI163">
        <v>10.957822563889399</v>
      </c>
      <c r="AJ163">
        <v>96.866819371727701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0.24</v>
      </c>
      <c r="AM163" t="s">
        <v>3175</v>
      </c>
      <c r="AN163">
        <v>1.21</v>
      </c>
      <c r="AO163" t="s">
        <v>3175</v>
      </c>
      <c r="AP163">
        <v>5.0858865367352998E-2</v>
      </c>
      <c r="AQ163">
        <f>(Table2[[#This Row],[Sharpe Ratio]]-AVERAGE(Table2[Sharpe Ratio]))/_xlfn.STDEV.P(Table2[Sharpe Ratio])</f>
        <v>-0.12443455998172878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4.4959537246229946</v>
      </c>
      <c r="AS163">
        <f>_xlfn.RANK.AVG(Table2[[#This Row],[1Y Return vs Nifty Z-Score]],Table2[1Y Return vs Nifty Z-Score])</f>
        <v>179</v>
      </c>
      <c r="AT163">
        <f>_xlfn.RANK.AVG(Table2[[#This Row],[6M Return vs Nifty Z-Score]],Table2[6M Return vs Nifty Z-Score])</f>
        <v>94</v>
      </c>
      <c r="AU163">
        <f>_xlfn.RANK.AVG(Table2[[#This Row],[Sharpe Ratio Z-Score]],Table2[Sharpe Ratio Z-Score])</f>
        <v>373</v>
      </c>
      <c r="AV163">
        <f>(Table2[[#This Row],[Rank 1Y]]+Table2[[#This Row],[Rank 6M]]+Table2[[#This Row],[Rank Sharpe]])/3</f>
        <v>215.33333333333334</v>
      </c>
    </row>
    <row r="164" spans="1:48" x14ac:dyDescent="0.3">
      <c r="A164" t="s">
        <v>964</v>
      </c>
      <c r="B164" t="s">
        <v>965</v>
      </c>
      <c r="C164" t="s">
        <v>3135</v>
      </c>
      <c r="D164" t="s">
        <v>271</v>
      </c>
      <c r="E164">
        <v>15308.3661669299</v>
      </c>
      <c r="F164">
        <v>6199.65</v>
      </c>
      <c r="G164">
        <v>10.135920645570501</v>
      </c>
      <c r="H164">
        <f>(Table2[[#This Row],[1Y Return vs Nifty]]-AVERAGE(Table2[1Y Return vs Nifty]))/_xlfn.STDEV.P(Table2[1Y Return vs Nifty])</f>
        <v>-0.26325429293897523</v>
      </c>
      <c r="I164">
        <v>-3.8655502866429701</v>
      </c>
      <c r="J164">
        <f>(Table2[[#This Row],[1M Return vs Nifty]]-AVERAGE(Table2[1M Return vs Nifty]))/_xlfn.STDEV.P(Table2[1M Return vs Nifty])</f>
        <v>3.7611860451120381E-2</v>
      </c>
      <c r="K164">
        <v>28.323650147249801</v>
      </c>
      <c r="L164">
        <f>(Table2[[#This Row],[6M Return vs Nifty]]-AVERAGE(Table2[6M Return vs Nifty]))/_xlfn.STDEV.P(Table2[6M Return vs Nifty])</f>
        <v>0.67810413839246453</v>
      </c>
      <c r="M164">
        <v>-3.6010912911301101</v>
      </c>
      <c r="N164">
        <f>(Table2[[#This Row],[1W Return vs Nifty]]-AVERAGE(Table2[1W Return vs Nifty]))/_xlfn.STDEV.P(Table2[1W Return vs Nifty])</f>
        <v>-0.27223754246705378</v>
      </c>
      <c r="O164">
        <v>6285.71</v>
      </c>
      <c r="P164">
        <v>5984.4663698935801</v>
      </c>
      <c r="Q164">
        <v>5152.0874873712801</v>
      </c>
      <c r="R164">
        <v>52.248222675419598</v>
      </c>
      <c r="S164" s="1">
        <f>(Table2[[#This Row],[Close Price]]-Table2[[#This Row],[20D EMA]])/Table2[[#This Row],[20D EMA]]</f>
        <v>-1.3691372971390725E-2</v>
      </c>
      <c r="T164" s="1">
        <f>(Table2[[#This Row],[Close Price]]-Table2[[#This Row],[50D EMA]])/Table2[[#This Row],[50D EMA]]</f>
        <v>3.5957028882133403E-2</v>
      </c>
      <c r="U164" s="1">
        <f>(Table2[[#This Row],[Close Price]]-Table2[[#This Row],[200D EMA]])/Table2[[#This Row],[200D EMA]]</f>
        <v>0.20332778028255327</v>
      </c>
      <c r="V164">
        <v>1.51485898086794</v>
      </c>
      <c r="W164">
        <v>5932.2</v>
      </c>
      <c r="X164">
        <v>6260.9</v>
      </c>
      <c r="Y164">
        <v>5932.2</v>
      </c>
      <c r="Z164">
        <v>6435.05</v>
      </c>
      <c r="AA164">
        <v>5932.2</v>
      </c>
      <c r="AB164">
        <v>6618.95</v>
      </c>
      <c r="AC164" s="1">
        <f>(Table2[[#This Row],[Close Price]]/Table2[[#This Row],[Day Low]])-1</f>
        <v>4.50844543339739E-2</v>
      </c>
      <c r="AD164" s="1">
        <f>(Table2[[#This Row],[Day High]]/Table2[[#This Row],[Close Price]])-1</f>
        <v>9.8795899768535644E-3</v>
      </c>
      <c r="AE164" s="1">
        <f>(Table2[[#This Row],[Close Price]]/Table2[[#This Row],[Current Week Low]])-1</f>
        <v>4.50844543339739E-2</v>
      </c>
      <c r="AF164" s="1">
        <f>(Table2[[#This Row],[Current Week High]]/Table2[[#This Row],[Close Price]])-1</f>
        <v>3.7969885396756275E-2</v>
      </c>
      <c r="AG164" s="1">
        <f>(Table2[[#This Row],[Close Price]]/Table2[[#This Row],[Current Month Low]])-1</f>
        <v>4.50844543339739E-2</v>
      </c>
      <c r="AH164" s="1">
        <f>(Table2[[#This Row],[Current Month High]]/Table2[[#This Row],[Close Price]])-1</f>
        <v>6.7632850241545972E-2</v>
      </c>
      <c r="AI164">
        <v>14.8653553023154</v>
      </c>
      <c r="AJ164">
        <v>63.923004719662501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0.16</v>
      </c>
      <c r="AM164" t="s">
        <v>3175</v>
      </c>
      <c r="AN164">
        <v>1</v>
      </c>
      <c r="AO164" t="s">
        <v>3175</v>
      </c>
      <c r="AP164">
        <v>0.141081032775631</v>
      </c>
      <c r="AQ164">
        <f>(Table2[[#This Row],[Sharpe Ratio]]-AVERAGE(Table2[Sharpe Ratio]))/_xlfn.STDEV.P(Table2[Sharpe Ratio])</f>
        <v>0.92847202742971069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1.1086961908672668</v>
      </c>
      <c r="AS164">
        <f>_xlfn.RANK.AVG(Table2[[#This Row],[1Y Return vs Nifty Z-Score]],Table2[1Y Return vs Nifty Z-Score])</f>
        <v>384</v>
      </c>
      <c r="AT164">
        <f>_xlfn.RANK.AVG(Table2[[#This Row],[6M Return vs Nifty Z-Score]],Table2[6M Return vs Nifty Z-Score])</f>
        <v>141</v>
      </c>
      <c r="AU164">
        <f>_xlfn.RANK.AVG(Table2[[#This Row],[Sharpe Ratio Z-Score]],Table2[Sharpe Ratio Z-Score])</f>
        <v>122</v>
      </c>
      <c r="AV164">
        <f>(Table2[[#This Row],[Rank 1Y]]+Table2[[#This Row],[Rank 6M]]+Table2[[#This Row],[Rank Sharpe]])/3</f>
        <v>215.66666666666666</v>
      </c>
    </row>
    <row r="165" spans="1:48" x14ac:dyDescent="0.3">
      <c r="A165" t="s">
        <v>805</v>
      </c>
      <c r="B165" t="s">
        <v>806</v>
      </c>
      <c r="C165" t="s">
        <v>3142</v>
      </c>
      <c r="D165" t="s">
        <v>135</v>
      </c>
      <c r="E165">
        <v>20335.44522768</v>
      </c>
      <c r="F165">
        <v>1750.95</v>
      </c>
      <c r="G165">
        <v>124.837531104826</v>
      </c>
      <c r="H165">
        <f>(Table2[[#This Row],[1Y Return vs Nifty]]-AVERAGE(Table2[1Y Return vs Nifty]))/_xlfn.STDEV.P(Table2[1Y Return vs Nifty])</f>
        <v>1.7123226884527563</v>
      </c>
      <c r="I165">
        <v>1.5256354198874</v>
      </c>
      <c r="J165">
        <f>(Table2[[#This Row],[1M Return vs Nifty]]-AVERAGE(Table2[1M Return vs Nifty]))/_xlfn.STDEV.P(Table2[1M Return vs Nifty])</f>
        <v>0.64571626864221654</v>
      </c>
      <c r="K165">
        <v>6.4513802881279503</v>
      </c>
      <c r="L165">
        <f>(Table2[[#This Row],[6M Return vs Nifty]]-AVERAGE(Table2[6M Return vs Nifty]))/_xlfn.STDEV.P(Table2[6M Return vs Nifty])</f>
        <v>-5.1458391444225683E-2</v>
      </c>
      <c r="M165">
        <v>-6.5707914981083002</v>
      </c>
      <c r="N165">
        <f>(Table2[[#This Row],[1W Return vs Nifty]]-AVERAGE(Table2[1W Return vs Nifty]))/_xlfn.STDEV.P(Table2[1W Return vs Nifty])</f>
        <v>-1.0049802558521157</v>
      </c>
      <c r="O165">
        <v>1843.9</v>
      </c>
      <c r="P165">
        <v>1822.31827684416</v>
      </c>
      <c r="Q165">
        <v>1595.8747298591099</v>
      </c>
      <c r="R165">
        <v>32.402830558681302</v>
      </c>
      <c r="S165" s="1">
        <f>(Table2[[#This Row],[Close Price]]-Table2[[#This Row],[20D EMA]])/Table2[[#This Row],[20D EMA]]</f>
        <v>-5.040945821356909E-2</v>
      </c>
      <c r="T165" s="1">
        <f>(Table2[[#This Row],[Close Price]]-Table2[[#This Row],[50D EMA]])/Table2[[#This Row],[50D EMA]]</f>
        <v>-3.9163453361041593E-2</v>
      </c>
      <c r="U165" s="1">
        <f>(Table2[[#This Row],[Close Price]]-Table2[[#This Row],[200D EMA]])/Table2[[#This Row],[200D EMA]]</f>
        <v>9.7172583310834643E-2</v>
      </c>
      <c r="V165">
        <v>0.88307752518825899</v>
      </c>
      <c r="W165">
        <v>1675.55</v>
      </c>
      <c r="X165">
        <v>1765.6</v>
      </c>
      <c r="Y165">
        <v>1675.55</v>
      </c>
      <c r="Z165">
        <v>1778.65</v>
      </c>
      <c r="AA165">
        <v>1675.55</v>
      </c>
      <c r="AB165">
        <v>1941.9</v>
      </c>
      <c r="AC165" s="1">
        <f>(Table2[[#This Row],[Close Price]]/Table2[[#This Row],[Day Low]])-1</f>
        <v>4.5000149204738715E-2</v>
      </c>
      <c r="AD165" s="1">
        <f>(Table2[[#This Row],[Day High]]/Table2[[#This Row],[Close Price]])-1</f>
        <v>8.3668865473027765E-3</v>
      </c>
      <c r="AE165" s="1">
        <f>(Table2[[#This Row],[Close Price]]/Table2[[#This Row],[Current Week Low]])-1</f>
        <v>4.5000149204738715E-2</v>
      </c>
      <c r="AF165" s="1">
        <f>(Table2[[#This Row],[Current Week High]]/Table2[[#This Row],[Close Price]])-1</f>
        <v>1.5819983437562524E-2</v>
      </c>
      <c r="AG165" s="1">
        <f>(Table2[[#This Row],[Close Price]]/Table2[[#This Row],[Current Month Low]])-1</f>
        <v>4.5000149204738715E-2</v>
      </c>
      <c r="AH165" s="1">
        <f>(Table2[[#This Row],[Current Month High]]/Table2[[#This Row],[Close Price]])-1</f>
        <v>0.10905508438276357</v>
      </c>
      <c r="AI165">
        <v>23.4074881334131</v>
      </c>
      <c r="AJ165">
        <v>165.99414329121799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0.01</v>
      </c>
      <c r="AM165" t="s">
        <v>3175</v>
      </c>
      <c r="AN165">
        <v>-6.42</v>
      </c>
      <c r="AO165" t="s">
        <v>3174</v>
      </c>
      <c r="AP165">
        <v>8.1311209063450005E-2</v>
      </c>
      <c r="AQ165">
        <f>(Table2[[#This Row],[Sharpe Ratio]]-AVERAGE(Table2[Sharpe Ratio]))/_xlfn.STDEV.P(Table2[Sharpe Ratio])</f>
        <v>0.23094898045842135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1.5325492902570526</v>
      </c>
      <c r="AS165">
        <f>_xlfn.RANK.AVG(Table2[[#This Row],[1Y Return vs Nifty Z-Score]],Table2[1Y Return vs Nifty Z-Score])</f>
        <v>49</v>
      </c>
      <c r="AT165">
        <f>_xlfn.RANK.AVG(Table2[[#This Row],[6M Return vs Nifty Z-Score]],Table2[6M Return vs Nifty Z-Score])</f>
        <v>322</v>
      </c>
      <c r="AU165">
        <f>_xlfn.RANK.AVG(Table2[[#This Row],[Sharpe Ratio Z-Score]],Table2[Sharpe Ratio Z-Score])</f>
        <v>284</v>
      </c>
      <c r="AV165">
        <f>(Table2[[#This Row],[Rank 1Y]]+Table2[[#This Row],[Rank 6M]]+Table2[[#This Row],[Rank Sharpe]])/3</f>
        <v>218.33333333333334</v>
      </c>
    </row>
    <row r="166" spans="1:48" x14ac:dyDescent="0.3">
      <c r="A166" t="s">
        <v>244</v>
      </c>
      <c r="B166" t="s">
        <v>245</v>
      </c>
      <c r="C166" t="s">
        <v>3141</v>
      </c>
      <c r="D166" t="s">
        <v>217</v>
      </c>
      <c r="E166">
        <v>108053.38530749999</v>
      </c>
      <c r="F166">
        <v>7262.75</v>
      </c>
      <c r="G166">
        <v>12.9652400248599</v>
      </c>
      <c r="H166">
        <f>(Table2[[#This Row],[1Y Return vs Nifty]]-AVERAGE(Table2[1Y Return vs Nifty]))/_xlfn.STDEV.P(Table2[1Y Return vs Nifty])</f>
        <v>-0.21452317036493601</v>
      </c>
      <c r="I166">
        <v>6.5738648737178202</v>
      </c>
      <c r="J166">
        <f>(Table2[[#This Row],[1M Return vs Nifty]]-AVERAGE(Table2[1M Return vs Nifty]))/_xlfn.STDEV.P(Table2[1M Return vs Nifty])</f>
        <v>1.2151365690254667</v>
      </c>
      <c r="K166">
        <v>27.161703368264</v>
      </c>
      <c r="L166">
        <f>(Table2[[#This Row],[6M Return vs Nifty]]-AVERAGE(Table2[6M Return vs Nifty]))/_xlfn.STDEV.P(Table2[6M Return vs Nifty])</f>
        <v>0.63934671462837656</v>
      </c>
      <c r="M166">
        <v>4.5434734849012903</v>
      </c>
      <c r="N166">
        <f>(Table2[[#This Row],[1W Return vs Nifty]]-AVERAGE(Table2[1W Return vs Nifty]))/_xlfn.STDEV.P(Table2[1W Return vs Nifty])</f>
        <v>1.7373493105446973</v>
      </c>
      <c r="O166">
        <v>6931.29</v>
      </c>
      <c r="P166">
        <v>6778.7622907884697</v>
      </c>
      <c r="Q166">
        <v>6053.1008244770401</v>
      </c>
      <c r="R166">
        <v>65.991276139377305</v>
      </c>
      <c r="S166" s="1">
        <f>(Table2[[#This Row],[Close Price]]-Table2[[#This Row],[20D EMA]])/Table2[[#This Row],[20D EMA]]</f>
        <v>4.7820824117877053E-2</v>
      </c>
      <c r="T166" s="1">
        <f>(Table2[[#This Row],[Close Price]]-Table2[[#This Row],[50D EMA]])/Table2[[#This Row],[50D EMA]]</f>
        <v>7.1397651731970588E-2</v>
      </c>
      <c r="U166" s="1">
        <f>(Table2[[#This Row],[Close Price]]-Table2[[#This Row],[200D EMA]])/Table2[[#This Row],[200D EMA]]</f>
        <v>0.19983958810523664</v>
      </c>
      <c r="V166">
        <v>1.36212965586062</v>
      </c>
      <c r="W166">
        <v>7036</v>
      </c>
      <c r="X166">
        <v>7297.9</v>
      </c>
      <c r="Y166">
        <v>6980.1</v>
      </c>
      <c r="Z166">
        <v>7297.9</v>
      </c>
      <c r="AA166">
        <v>6902.4</v>
      </c>
      <c r="AB166">
        <v>7430</v>
      </c>
      <c r="AC166" s="1">
        <f>(Table2[[#This Row],[Close Price]]/Table2[[#This Row],[Day Low]])-1</f>
        <v>3.2227117680500239E-2</v>
      </c>
      <c r="AD166" s="1">
        <f>(Table2[[#This Row],[Day High]]/Table2[[#This Row],[Close Price]])-1</f>
        <v>4.8397645519946408E-3</v>
      </c>
      <c r="AE166" s="1">
        <f>(Table2[[#This Row],[Close Price]]/Table2[[#This Row],[Current Week Low]])-1</f>
        <v>4.0493689202160343E-2</v>
      </c>
      <c r="AF166" s="1">
        <f>(Table2[[#This Row],[Current Week High]]/Table2[[#This Row],[Close Price]])-1</f>
        <v>4.8397645519946408E-3</v>
      </c>
      <c r="AG166" s="1">
        <f>(Table2[[#This Row],[Close Price]]/Table2[[#This Row],[Current Month Low]])-1</f>
        <v>5.220647890588781E-2</v>
      </c>
      <c r="AH166" s="1">
        <f>(Table2[[#This Row],[Current Month High]]/Table2[[#This Row],[Close Price]])-1</f>
        <v>2.302846717841045E-2</v>
      </c>
      <c r="AI166">
        <v>2.3028467178410401</v>
      </c>
      <c r="AJ166">
        <v>91.0747171796895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0.05</v>
      </c>
      <c r="AM166" t="s">
        <v>3175</v>
      </c>
      <c r="AN166">
        <v>12.15</v>
      </c>
      <c r="AO166" t="s">
        <v>3175</v>
      </c>
      <c r="AP166">
        <v>0.13463251102872401</v>
      </c>
      <c r="AQ166">
        <f>(Table2[[#This Row],[Sharpe Ratio]]-AVERAGE(Table2[Sharpe Ratio]))/_xlfn.STDEV.P(Table2[Sharpe Ratio])</f>
        <v>0.85321678560361669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4.2305262094372216</v>
      </c>
      <c r="AS166">
        <f>_xlfn.RANK.AVG(Table2[[#This Row],[1Y Return vs Nifty Z-Score]],Table2[1Y Return vs Nifty Z-Score])</f>
        <v>370</v>
      </c>
      <c r="AT166">
        <f>_xlfn.RANK.AVG(Table2[[#This Row],[6M Return vs Nifty Z-Score]],Table2[6M Return vs Nifty Z-Score])</f>
        <v>148</v>
      </c>
      <c r="AU166">
        <f>_xlfn.RANK.AVG(Table2[[#This Row],[Sharpe Ratio Z-Score]],Table2[Sharpe Ratio Z-Score])</f>
        <v>139</v>
      </c>
      <c r="AV166">
        <f>(Table2[[#This Row],[Rank 1Y]]+Table2[[#This Row],[Rank 6M]]+Table2[[#This Row],[Rank Sharpe]])/3</f>
        <v>219</v>
      </c>
    </row>
    <row r="167" spans="1:48" x14ac:dyDescent="0.3">
      <c r="A167" t="s">
        <v>1134</v>
      </c>
      <c r="B167" t="s">
        <v>1135</v>
      </c>
      <c r="C167" t="s">
        <v>3137</v>
      </c>
      <c r="D167" t="s">
        <v>77</v>
      </c>
      <c r="E167">
        <v>11252.367368310001</v>
      </c>
      <c r="F167">
        <v>360.65</v>
      </c>
      <c r="G167">
        <v>33.018173749091901</v>
      </c>
      <c r="H167">
        <f>(Table2[[#This Row],[1Y Return vs Nifty]]-AVERAGE(Table2[1Y Return vs Nifty]))/_xlfn.STDEV.P(Table2[1Y Return vs Nifty])</f>
        <v>0.13086094513568475</v>
      </c>
      <c r="I167">
        <v>-0.60652602838913205</v>
      </c>
      <c r="J167">
        <f>(Table2[[#This Row],[1M Return vs Nifty]]-AVERAGE(Table2[1M Return vs Nifty]))/_xlfn.STDEV.P(Table2[1M Return vs Nifty])</f>
        <v>0.4052168968432594</v>
      </c>
      <c r="K167">
        <v>45.974647746395704</v>
      </c>
      <c r="L167">
        <f>(Table2[[#This Row],[6M Return vs Nifty]]-AVERAGE(Table2[6M Return vs Nifty]))/_xlfn.STDEV.P(Table2[6M Return vs Nifty])</f>
        <v>1.266863629086278</v>
      </c>
      <c r="M167">
        <v>2.0299813604750199</v>
      </c>
      <c r="N167">
        <f>(Table2[[#This Row],[1W Return vs Nifty]]-AVERAGE(Table2[1W Return vs Nifty]))/_xlfn.STDEV.P(Table2[1W Return vs Nifty])</f>
        <v>1.1171712080559786</v>
      </c>
      <c r="O167">
        <v>364.02</v>
      </c>
      <c r="P167">
        <v>353.15450795189997</v>
      </c>
      <c r="Q167">
        <v>290.42227060019297</v>
      </c>
      <c r="R167">
        <v>45.880125085979302</v>
      </c>
      <c r="S167" s="1">
        <f>(Table2[[#This Row],[Close Price]]-Table2[[#This Row],[20D EMA]])/Table2[[#This Row],[20D EMA]]</f>
        <v>-9.2577330915883868E-3</v>
      </c>
      <c r="T167" s="1">
        <f>(Table2[[#This Row],[Close Price]]-Table2[[#This Row],[50D EMA]])/Table2[[#This Row],[50D EMA]]</f>
        <v>2.1224398611162282E-2</v>
      </c>
      <c r="U167" s="1">
        <f>(Table2[[#This Row],[Close Price]]-Table2[[#This Row],[200D EMA]])/Table2[[#This Row],[200D EMA]]</f>
        <v>0.24181247965134647</v>
      </c>
      <c r="V167">
        <v>0.19042135843237101</v>
      </c>
      <c r="W167">
        <v>358.5</v>
      </c>
      <c r="X167">
        <v>362.1</v>
      </c>
      <c r="Y167">
        <v>358.5</v>
      </c>
      <c r="Z167">
        <v>365.95</v>
      </c>
      <c r="AA167">
        <v>358.5</v>
      </c>
      <c r="AB167">
        <v>367.9</v>
      </c>
      <c r="AC167" s="1">
        <f>(Table2[[#This Row],[Close Price]]/Table2[[#This Row],[Day Low]])-1</f>
        <v>5.9972105997210257E-3</v>
      </c>
      <c r="AD167" s="1">
        <f>(Table2[[#This Row],[Day High]]/Table2[[#This Row],[Close Price]])-1</f>
        <v>4.0205185082491379E-3</v>
      </c>
      <c r="AE167" s="1">
        <f>(Table2[[#This Row],[Close Price]]/Table2[[#This Row],[Current Week Low]])-1</f>
        <v>5.9972105997210257E-3</v>
      </c>
      <c r="AF167" s="1">
        <f>(Table2[[#This Row],[Current Week High]]/Table2[[#This Row],[Close Price]])-1</f>
        <v>1.4695688340496282E-2</v>
      </c>
      <c r="AG167" s="1">
        <f>(Table2[[#This Row],[Close Price]]/Table2[[#This Row],[Current Month Low]])-1</f>
        <v>5.9972105997210257E-3</v>
      </c>
      <c r="AH167" s="1">
        <f>(Table2[[#This Row],[Current Month High]]/Table2[[#This Row],[Close Price]])-1</f>
        <v>2.0102592541245023E-2</v>
      </c>
      <c r="AI167">
        <v>6.7516983224733096</v>
      </c>
      <c r="AJ167">
        <v>109.01188061431399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0.04</v>
      </c>
      <c r="AM167" t="s">
        <v>3175</v>
      </c>
      <c r="AN167">
        <v>-1.86</v>
      </c>
      <c r="AO167" t="s">
        <v>3174</v>
      </c>
      <c r="AP167">
        <v>6.7325425779985001E-2</v>
      </c>
      <c r="AQ167">
        <f>(Table2[[#This Row],[Sharpe Ratio]]-AVERAGE(Table2[Sharpe Ratio]))/_xlfn.STDEV.P(Table2[Sharpe Ratio])</f>
        <v>6.7732735800592511E-2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2.987845414921793</v>
      </c>
      <c r="AS167">
        <f>_xlfn.RANK.AVG(Table2[[#This Row],[1Y Return vs Nifty Z-Score]],Table2[1Y Return vs Nifty Z-Score])</f>
        <v>256</v>
      </c>
      <c r="AT167">
        <f>_xlfn.RANK.AVG(Table2[[#This Row],[6M Return vs Nifty Z-Score]],Table2[6M Return vs Nifty Z-Score])</f>
        <v>70</v>
      </c>
      <c r="AU167">
        <f>_xlfn.RANK.AVG(Table2[[#This Row],[Sharpe Ratio Z-Score]],Table2[Sharpe Ratio Z-Score])</f>
        <v>332</v>
      </c>
      <c r="AV167">
        <f>(Table2[[#This Row],[Rank 1Y]]+Table2[[#This Row],[Rank 6M]]+Table2[[#This Row],[Rank Sharpe]])/3</f>
        <v>219.33333333333334</v>
      </c>
    </row>
    <row r="168" spans="1:48" x14ac:dyDescent="0.3">
      <c r="A168" t="s">
        <v>1003</v>
      </c>
      <c r="B168" t="s">
        <v>1004</v>
      </c>
      <c r="C168" t="s">
        <v>3128</v>
      </c>
      <c r="D168" t="s">
        <v>21</v>
      </c>
      <c r="E168">
        <v>14168.64168746</v>
      </c>
      <c r="F168">
        <v>2467.6</v>
      </c>
      <c r="G168">
        <v>176.26578772015699</v>
      </c>
      <c r="H168">
        <f>(Table2[[#This Row],[1Y Return vs Nifty]]-AVERAGE(Table2[1Y Return vs Nifty]))/_xlfn.STDEV.P(Table2[1Y Return vs Nifty])</f>
        <v>2.5981034508636354</v>
      </c>
      <c r="I168">
        <v>-6.8874144079318604</v>
      </c>
      <c r="J168">
        <f>(Table2[[#This Row],[1M Return vs Nifty]]-AVERAGE(Table2[1M Return vs Nifty]))/_xlfn.STDEV.P(Table2[1M Return vs Nifty])</f>
        <v>-0.30324245122365329</v>
      </c>
      <c r="K168">
        <v>37.8636396474378</v>
      </c>
      <c r="L168">
        <f>(Table2[[#This Row],[6M Return vs Nifty]]-AVERAGE(Table2[6M Return vs Nifty]))/_xlfn.STDEV.P(Table2[6M Return vs Nifty])</f>
        <v>0.99631614470007401</v>
      </c>
      <c r="M168">
        <v>-0.86335419782184397</v>
      </c>
      <c r="N168">
        <f>(Table2[[#This Row],[1W Return vs Nifty]]-AVERAGE(Table2[1W Return vs Nifty]))/_xlfn.STDEV.P(Table2[1W Return vs Nifty])</f>
        <v>0.40327067939716216</v>
      </c>
      <c r="O168">
        <v>2556.9699999999998</v>
      </c>
      <c r="P168">
        <v>2535.2240896302601</v>
      </c>
      <c r="Q168">
        <v>2020.4981173410399</v>
      </c>
      <c r="R168">
        <v>42.421236706089303</v>
      </c>
      <c r="S168" s="1">
        <f>(Table2[[#This Row],[Close Price]]-Table2[[#This Row],[20D EMA]])/Table2[[#This Row],[20D EMA]]</f>
        <v>-3.4951524656135935E-2</v>
      </c>
      <c r="T168" s="1">
        <f>(Table2[[#This Row],[Close Price]]-Table2[[#This Row],[50D EMA]])/Table2[[#This Row],[50D EMA]]</f>
        <v>-2.6673811560429972E-2</v>
      </c>
      <c r="U168" s="1">
        <f>(Table2[[#This Row],[Close Price]]-Table2[[#This Row],[200D EMA]])/Table2[[#This Row],[200D EMA]]</f>
        <v>0.22128299889105696</v>
      </c>
      <c r="V168">
        <v>1.08464728309834</v>
      </c>
      <c r="W168">
        <v>2416.4499999999998</v>
      </c>
      <c r="X168">
        <v>2513.65</v>
      </c>
      <c r="Y168">
        <v>2416.15</v>
      </c>
      <c r="Z168">
        <v>2640.4</v>
      </c>
      <c r="AA168">
        <v>2356</v>
      </c>
      <c r="AB168">
        <v>2640.4</v>
      </c>
      <c r="AC168" s="1">
        <f>(Table2[[#This Row],[Close Price]]/Table2[[#This Row],[Day Low]])-1</f>
        <v>2.1167415009621493E-2</v>
      </c>
      <c r="AD168" s="1">
        <f>(Table2[[#This Row],[Day High]]/Table2[[#This Row],[Close Price]])-1</f>
        <v>1.8661857675474236E-2</v>
      </c>
      <c r="AE168" s="1">
        <f>(Table2[[#This Row],[Close Price]]/Table2[[#This Row],[Current Week Low]])-1</f>
        <v>2.1294207727169168E-2</v>
      </c>
      <c r="AF168" s="1">
        <f>(Table2[[#This Row],[Current Week High]]/Table2[[#This Row],[Close Price]])-1</f>
        <v>7.0027557140541541E-2</v>
      </c>
      <c r="AG168" s="1">
        <f>(Table2[[#This Row],[Close Price]]/Table2[[#This Row],[Current Month Low]])-1</f>
        <v>4.7368421052631504E-2</v>
      </c>
      <c r="AH168" s="1">
        <f>(Table2[[#This Row],[Current Month High]]/Table2[[#This Row],[Close Price]])-1</f>
        <v>7.0027557140541541E-2</v>
      </c>
      <c r="AI168">
        <v>18.536229534770602</v>
      </c>
      <c r="AJ168">
        <v>234.09152450582101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-0.05</v>
      </c>
      <c r="AM168" t="s">
        <v>3174</v>
      </c>
      <c r="AN168">
        <v>-7.3</v>
      </c>
      <c r="AO168" t="s">
        <v>3174</v>
      </c>
      <c r="AQ168">
        <f>(Table2[[#This Row],[Sharpe Ratio]]-AVERAGE(Table2[Sharpe Ratio]))/_xlfn.STDEV.P(Table2[Sharpe Ratio])</f>
        <v>-0.71796535082642143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2.9764824729107966</v>
      </c>
      <c r="AS168">
        <f>_xlfn.RANK.AVG(Table2[[#This Row],[1Y Return vs Nifty Z-Score]],Table2[1Y Return vs Nifty Z-Score])</f>
        <v>19</v>
      </c>
      <c r="AT168">
        <f>_xlfn.RANK.AVG(Table2[[#This Row],[6M Return vs Nifty Z-Score]],Table2[6M Return vs Nifty Z-Score])</f>
        <v>99</v>
      </c>
      <c r="AU168">
        <f>_xlfn.RANK.AVG(Table2[[#This Row],[Sharpe Ratio Z-Score]],Table2[Sharpe Ratio Z-Score])</f>
        <v>540.5</v>
      </c>
      <c r="AV168">
        <f>(Table2[[#This Row],[Rank 1Y]]+Table2[[#This Row],[Rank 6M]]+Table2[[#This Row],[Rank Sharpe]])/3</f>
        <v>219.5</v>
      </c>
    </row>
    <row r="169" spans="1:48" x14ac:dyDescent="0.3">
      <c r="A169" t="s">
        <v>635</v>
      </c>
      <c r="B169" t="s">
        <v>636</v>
      </c>
      <c r="C169" t="s">
        <v>3133</v>
      </c>
      <c r="D169" t="s">
        <v>51</v>
      </c>
      <c r="E169">
        <v>30246.532465535998</v>
      </c>
      <c r="F169">
        <v>224.14</v>
      </c>
      <c r="G169">
        <v>102.734415696529</v>
      </c>
      <c r="H169">
        <f>(Table2[[#This Row],[1Y Return vs Nifty]]-AVERAGE(Table2[1Y Return vs Nifty]))/_xlfn.STDEV.P(Table2[1Y Return vs Nifty])</f>
        <v>1.331627022168387</v>
      </c>
      <c r="I169">
        <v>-4.4427302239391304</v>
      </c>
      <c r="J169">
        <f>(Table2[[#This Row],[1M Return vs Nifty]]-AVERAGE(Table2[1M Return vs Nifty]))/_xlfn.STDEV.P(Table2[1M Return vs Nifty])</f>
        <v>-2.7491751870025397E-2</v>
      </c>
      <c r="K169">
        <v>50.8978810713093</v>
      </c>
      <c r="L169">
        <f>(Table2[[#This Row],[6M Return vs Nifty]]-AVERAGE(Table2[6M Return vs Nifty]))/_xlfn.STDEV.P(Table2[6M Return vs Nifty])</f>
        <v>1.4310809957626633</v>
      </c>
      <c r="M169">
        <v>-1.7566040779315</v>
      </c>
      <c r="N169">
        <f>(Table2[[#This Row],[1W Return vs Nifty]]-AVERAGE(Table2[1W Return vs Nifty]))/_xlfn.STDEV.P(Table2[1W Return vs Nifty])</f>
        <v>0.18287053956337135</v>
      </c>
      <c r="O169">
        <v>221.12</v>
      </c>
      <c r="P169">
        <v>205.11968165669001</v>
      </c>
      <c r="Q169">
        <v>163.93374831941901</v>
      </c>
      <c r="R169">
        <v>58.426539470533399</v>
      </c>
      <c r="S169" s="1">
        <f>(Table2[[#This Row],[Close Price]]-Table2[[#This Row],[20D EMA]])/Table2[[#This Row],[20D EMA]]</f>
        <v>1.3657742402315402E-2</v>
      </c>
      <c r="T169" s="1">
        <f>(Table2[[#This Row],[Close Price]]-Table2[[#This Row],[50D EMA]])/Table2[[#This Row],[50D EMA]]</f>
        <v>9.2727904946461437E-2</v>
      </c>
      <c r="U169" s="1">
        <f>(Table2[[#This Row],[Close Price]]-Table2[[#This Row],[200D EMA]])/Table2[[#This Row],[200D EMA]]</f>
        <v>0.36725965396259508</v>
      </c>
      <c r="V169">
        <v>1.05160779888595</v>
      </c>
      <c r="W169">
        <v>217.06</v>
      </c>
      <c r="X169">
        <v>225.4</v>
      </c>
      <c r="Y169">
        <v>215.75</v>
      </c>
      <c r="Z169">
        <v>229</v>
      </c>
      <c r="AA169">
        <v>215.75</v>
      </c>
      <c r="AB169">
        <v>231.35</v>
      </c>
      <c r="AC169" s="1">
        <f>(Table2[[#This Row],[Close Price]]/Table2[[#This Row],[Day Low]])-1</f>
        <v>3.2617709389108906E-2</v>
      </c>
      <c r="AD169" s="1">
        <f>(Table2[[#This Row],[Day High]]/Table2[[#This Row],[Close Price]])-1</f>
        <v>5.6214865708932304E-3</v>
      </c>
      <c r="AE169" s="1">
        <f>(Table2[[#This Row],[Close Price]]/Table2[[#This Row],[Current Week Low]])-1</f>
        <v>3.8887601390498183E-2</v>
      </c>
      <c r="AF169" s="1">
        <f>(Table2[[#This Row],[Current Week High]]/Table2[[#This Row],[Close Price]])-1</f>
        <v>2.1682876773445159E-2</v>
      </c>
      <c r="AG169" s="1">
        <f>(Table2[[#This Row],[Close Price]]/Table2[[#This Row],[Current Month Low]])-1</f>
        <v>3.8887601390498183E-2</v>
      </c>
      <c r="AH169" s="1">
        <f>(Table2[[#This Row],[Current Month High]]/Table2[[#This Row],[Close Price]])-1</f>
        <v>3.216739537788893E-2</v>
      </c>
      <c r="AI169">
        <v>8.8560720977960408</v>
      </c>
      <c r="AJ169">
        <v>156.16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0.33</v>
      </c>
      <c r="AM169" t="s">
        <v>3175</v>
      </c>
      <c r="AN169">
        <v>0.12</v>
      </c>
      <c r="AO169" t="s">
        <v>3175</v>
      </c>
      <c r="AQ169">
        <f>(Table2[[#This Row],[Sharpe Ratio]]-AVERAGE(Table2[Sharpe Ratio]))/_xlfn.STDEV.P(Table2[Sharpe Ratio])</f>
        <v>-0.71796535082642143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2.2001214547979746</v>
      </c>
      <c r="AS169">
        <f>_xlfn.RANK.AVG(Table2[[#This Row],[1Y Return vs Nifty Z-Score]],Table2[1Y Return vs Nifty Z-Score])</f>
        <v>64</v>
      </c>
      <c r="AT169">
        <f>_xlfn.RANK.AVG(Table2[[#This Row],[6M Return vs Nifty Z-Score]],Table2[6M Return vs Nifty Z-Score])</f>
        <v>61</v>
      </c>
      <c r="AU169">
        <f>_xlfn.RANK.AVG(Table2[[#This Row],[Sharpe Ratio Z-Score]],Table2[Sharpe Ratio Z-Score])</f>
        <v>540.5</v>
      </c>
      <c r="AV169">
        <f>(Table2[[#This Row],[Rank 1Y]]+Table2[[#This Row],[Rank 6M]]+Table2[[#This Row],[Rank Sharpe]])/3</f>
        <v>221.83333333333334</v>
      </c>
    </row>
    <row r="170" spans="1:48" x14ac:dyDescent="0.3">
      <c r="A170" t="s">
        <v>465</v>
      </c>
      <c r="B170" t="s">
        <v>466</v>
      </c>
      <c r="C170" t="s">
        <v>3133</v>
      </c>
      <c r="D170" t="s">
        <v>51</v>
      </c>
      <c r="E170">
        <v>46609.52916459</v>
      </c>
      <c r="F170">
        <v>2704.7</v>
      </c>
      <c r="G170">
        <v>42.426352946829198</v>
      </c>
      <c r="H170">
        <f>(Table2[[#This Row],[1Y Return vs Nifty]]-AVERAGE(Table2[1Y Return vs Nifty]))/_xlfn.STDEV.P(Table2[1Y Return vs Nifty])</f>
        <v>0.29290385094528265</v>
      </c>
      <c r="I170">
        <v>-8.5411768261079697</v>
      </c>
      <c r="J170">
        <f>(Table2[[#This Row],[1M Return vs Nifty]]-AVERAGE(Table2[1M Return vs Nifty]))/_xlfn.STDEV.P(Table2[1M Return vs Nifty])</f>
        <v>-0.48978030603646333</v>
      </c>
      <c r="K170">
        <v>29.800502657323701</v>
      </c>
      <c r="L170">
        <f>(Table2[[#This Row],[6M Return vs Nifty]]-AVERAGE(Table2[6M Return vs Nifty]))/_xlfn.STDEV.P(Table2[6M Return vs Nifty])</f>
        <v>0.7273654295334856</v>
      </c>
      <c r="M170">
        <v>-1.9622077832132701</v>
      </c>
      <c r="N170">
        <f>(Table2[[#This Row],[1W Return vs Nifty]]-AVERAGE(Table2[1W Return vs Nifty]))/_xlfn.STDEV.P(Table2[1W Return vs Nifty])</f>
        <v>0.13213995856526956</v>
      </c>
      <c r="O170">
        <v>2744.96</v>
      </c>
      <c r="P170">
        <v>2744.20471536992</v>
      </c>
      <c r="Q170">
        <v>2391.3087124685999</v>
      </c>
      <c r="R170">
        <v>49.731633590886702</v>
      </c>
      <c r="S170" s="1">
        <f>(Table2[[#This Row],[Close Price]]-Table2[[#This Row],[20D EMA]])/Table2[[#This Row],[20D EMA]]</f>
        <v>-1.4666880391699777E-2</v>
      </c>
      <c r="T170" s="1">
        <f>(Table2[[#This Row],[Close Price]]-Table2[[#This Row],[50D EMA]])/Table2[[#This Row],[50D EMA]]</f>
        <v>-1.4395688174668457E-2</v>
      </c>
      <c r="U170" s="1">
        <f>(Table2[[#This Row],[Close Price]]-Table2[[#This Row],[200D EMA]])/Table2[[#This Row],[200D EMA]]</f>
        <v>0.13105429922006151</v>
      </c>
      <c r="V170">
        <v>0.51913350243680201</v>
      </c>
      <c r="W170">
        <v>2615</v>
      </c>
      <c r="X170">
        <v>2735</v>
      </c>
      <c r="Y170">
        <v>2586.0500000000002</v>
      </c>
      <c r="Z170">
        <v>2814.5</v>
      </c>
      <c r="AA170">
        <v>2586.0500000000002</v>
      </c>
      <c r="AB170">
        <v>2814.5</v>
      </c>
      <c r="AC170" s="1">
        <f>(Table2[[#This Row],[Close Price]]/Table2[[#This Row],[Day Low]])-1</f>
        <v>3.4302103250478E-2</v>
      </c>
      <c r="AD170" s="1">
        <f>(Table2[[#This Row],[Day High]]/Table2[[#This Row],[Close Price]])-1</f>
        <v>1.1202721189041309E-2</v>
      </c>
      <c r="AE170" s="1">
        <f>(Table2[[#This Row],[Close Price]]/Table2[[#This Row],[Current Week Low]])-1</f>
        <v>4.5880783434194772E-2</v>
      </c>
      <c r="AF170" s="1">
        <f>(Table2[[#This Row],[Current Week High]]/Table2[[#This Row],[Close Price]])-1</f>
        <v>4.0595999556327866E-2</v>
      </c>
      <c r="AG170" s="1">
        <f>(Table2[[#This Row],[Close Price]]/Table2[[#This Row],[Current Month Low]])-1</f>
        <v>4.5880783434194772E-2</v>
      </c>
      <c r="AH170" s="1">
        <f>(Table2[[#This Row],[Current Month High]]/Table2[[#This Row],[Close Price]])-1</f>
        <v>4.0595999556327866E-2</v>
      </c>
      <c r="AI170">
        <v>14.1716271675232</v>
      </c>
      <c r="AJ170">
        <v>95.278148803292197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-0.08</v>
      </c>
      <c r="AM170" t="s">
        <v>3174</v>
      </c>
      <c r="AN170">
        <v>0.24</v>
      </c>
      <c r="AO170" t="s">
        <v>3175</v>
      </c>
      <c r="AP170">
        <v>7.0287449911154001E-2</v>
      </c>
      <c r="AQ170">
        <f>(Table2[[#This Row],[Sharpe Ratio]]-AVERAGE(Table2[Sharpe Ratio]))/_xlfn.STDEV.P(Table2[Sharpe Ratio])</f>
        <v>0.10230001354804927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0.76492894655562371</v>
      </c>
      <c r="AS170">
        <f>_xlfn.RANK.AVG(Table2[[#This Row],[1Y Return vs Nifty Z-Score]],Table2[1Y Return vs Nifty Z-Score])</f>
        <v>217</v>
      </c>
      <c r="AT170">
        <f>_xlfn.RANK.AVG(Table2[[#This Row],[6M Return vs Nifty Z-Score]],Table2[6M Return vs Nifty Z-Score])</f>
        <v>131</v>
      </c>
      <c r="AU170">
        <f>_xlfn.RANK.AVG(Table2[[#This Row],[Sharpe Ratio Z-Score]],Table2[Sharpe Ratio Z-Score])</f>
        <v>319</v>
      </c>
      <c r="AV170">
        <f>(Table2[[#This Row],[Rank 1Y]]+Table2[[#This Row],[Rank 6M]]+Table2[[#This Row],[Rank Sharpe]])/3</f>
        <v>222.33333333333334</v>
      </c>
    </row>
    <row r="171" spans="1:48" x14ac:dyDescent="0.3">
      <c r="A171" t="s">
        <v>601</v>
      </c>
      <c r="B171" t="s">
        <v>602</v>
      </c>
      <c r="C171" t="s">
        <v>3141</v>
      </c>
      <c r="D171" t="s">
        <v>217</v>
      </c>
      <c r="E171">
        <v>32315.837234499999</v>
      </c>
      <c r="F171">
        <v>5253.1</v>
      </c>
      <c r="G171">
        <v>72.379627866112898</v>
      </c>
      <c r="H171">
        <f>(Table2[[#This Row],[1Y Return vs Nifty]]-AVERAGE(Table2[1Y Return vs Nifty]))/_xlfn.STDEV.P(Table2[1Y Return vs Nifty])</f>
        <v>0.80880768360206468</v>
      </c>
      <c r="I171">
        <v>3.8813816664530498</v>
      </c>
      <c r="J171">
        <f>(Table2[[#This Row],[1M Return vs Nifty]]-AVERAGE(Table2[1M Return vs Nifty]))/_xlfn.STDEV.P(Table2[1M Return vs Nifty])</f>
        <v>0.91143512069009869</v>
      </c>
      <c r="K171">
        <v>98.230727827714702</v>
      </c>
      <c r="L171">
        <f>(Table2[[#This Row],[6M Return vs Nifty]]-AVERAGE(Table2[6M Return vs Nifty]))/_xlfn.STDEV.P(Table2[6M Return vs Nifty])</f>
        <v>3.0098961643023743</v>
      </c>
      <c r="M171">
        <v>-7.8517922040497297</v>
      </c>
      <c r="N171">
        <f>(Table2[[#This Row],[1W Return vs Nifty]]-AVERAGE(Table2[1W Return vs Nifty]))/_xlfn.STDEV.P(Table2[1W Return vs Nifty])</f>
        <v>-1.321053888777783</v>
      </c>
      <c r="O171">
        <v>5232.16</v>
      </c>
      <c r="P171">
        <v>4923.6364581191401</v>
      </c>
      <c r="Q171">
        <v>3735.2062894968999</v>
      </c>
      <c r="R171">
        <v>32.0255953156964</v>
      </c>
      <c r="S171" s="1">
        <f>(Table2[[#This Row],[Close Price]]-Table2[[#This Row],[20D EMA]])/Table2[[#This Row],[20D EMA]]</f>
        <v>4.0021711874255583E-3</v>
      </c>
      <c r="T171" s="1">
        <f>(Table2[[#This Row],[Close Price]]-Table2[[#This Row],[50D EMA]])/Table2[[#This Row],[50D EMA]]</f>
        <v>6.6914676719799365E-2</v>
      </c>
      <c r="U171" s="1">
        <f>(Table2[[#This Row],[Close Price]]-Table2[[#This Row],[200D EMA]])/Table2[[#This Row],[200D EMA]]</f>
        <v>0.40637480044175756</v>
      </c>
      <c r="V171">
        <v>0.81797976616647705</v>
      </c>
      <c r="W171">
        <v>4801</v>
      </c>
      <c r="X171">
        <v>5286.5</v>
      </c>
      <c r="Y171">
        <v>4778.3999999999996</v>
      </c>
      <c r="Z171">
        <v>5286.5</v>
      </c>
      <c r="AA171">
        <v>4778.3999999999996</v>
      </c>
      <c r="AB171">
        <v>5621.5</v>
      </c>
      <c r="AC171" s="1">
        <f>(Table2[[#This Row],[Close Price]]/Table2[[#This Row],[Day Low]])-1</f>
        <v>9.4167881691314292E-2</v>
      </c>
      <c r="AD171" s="1">
        <f>(Table2[[#This Row],[Day High]]/Table2[[#This Row],[Close Price]])-1</f>
        <v>6.3581504254630605E-3</v>
      </c>
      <c r="AE171" s="1">
        <f>(Table2[[#This Row],[Close Price]]/Table2[[#This Row],[Current Week Low]])-1</f>
        <v>9.9342876276578007E-2</v>
      </c>
      <c r="AF171" s="1">
        <f>(Table2[[#This Row],[Current Week High]]/Table2[[#This Row],[Close Price]])-1</f>
        <v>6.3581504254630605E-3</v>
      </c>
      <c r="AG171" s="1">
        <f>(Table2[[#This Row],[Close Price]]/Table2[[#This Row],[Current Month Low]])-1</f>
        <v>9.9342876276578007E-2</v>
      </c>
      <c r="AH171" s="1">
        <f>(Table2[[#This Row],[Current Month High]]/Table2[[#This Row],[Close Price]])-1</f>
        <v>7.0130018465287103E-2</v>
      </c>
      <c r="AI171">
        <v>10.6013591974262</v>
      </c>
      <c r="AJ171">
        <v>143.42446709916501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0.23</v>
      </c>
      <c r="AM171" t="s">
        <v>3175</v>
      </c>
      <c r="AN171">
        <v>-3.23</v>
      </c>
      <c r="AO171" t="s">
        <v>3174</v>
      </c>
      <c r="AQ171">
        <f>(Table2[[#This Row],[Sharpe Ratio]]-AVERAGE(Table2[Sharpe Ratio]))/_xlfn.STDEV.P(Table2[Sharpe Ratio])</f>
        <v>-0.71796535082642143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2.6911197289903335</v>
      </c>
      <c r="AS171">
        <f>_xlfn.RANK.AVG(Table2[[#This Row],[1Y Return vs Nifty Z-Score]],Table2[1Y Return vs Nifty Z-Score])</f>
        <v>118</v>
      </c>
      <c r="AT171">
        <f>_xlfn.RANK.AVG(Table2[[#This Row],[6M Return vs Nifty Z-Score]],Table2[6M Return vs Nifty Z-Score])</f>
        <v>9</v>
      </c>
      <c r="AU171">
        <f>_xlfn.RANK.AVG(Table2[[#This Row],[Sharpe Ratio Z-Score]],Table2[Sharpe Ratio Z-Score])</f>
        <v>540.5</v>
      </c>
      <c r="AV171">
        <f>(Table2[[#This Row],[Rank 1Y]]+Table2[[#This Row],[Rank 6M]]+Table2[[#This Row],[Rank Sharpe]])/3</f>
        <v>222.5</v>
      </c>
    </row>
    <row r="172" spans="1:48" x14ac:dyDescent="0.3">
      <c r="A172" t="s">
        <v>1160</v>
      </c>
      <c r="B172" t="s">
        <v>1161</v>
      </c>
      <c r="C172" t="s">
        <v>3138</v>
      </c>
      <c r="D172" t="s">
        <v>83</v>
      </c>
      <c r="E172">
        <v>10843.058720479999</v>
      </c>
      <c r="F172">
        <v>1358.6</v>
      </c>
      <c r="G172">
        <v>96.201609886932104</v>
      </c>
      <c r="H172">
        <f>(Table2[[#This Row],[1Y Return vs Nifty]]-AVERAGE(Table2[1Y Return vs Nifty]))/_xlfn.STDEV.P(Table2[1Y Return vs Nifty])</f>
        <v>1.2191084556925804</v>
      </c>
      <c r="I172">
        <v>15.398739214328501</v>
      </c>
      <c r="J172">
        <f>(Table2[[#This Row],[1M Return vs Nifty]]-AVERAGE(Table2[1M Return vs Nifty]))/_xlfn.STDEV.P(Table2[1M Return vs Nifty])</f>
        <v>2.2105474638416935</v>
      </c>
      <c r="K172">
        <v>55.815358439708099</v>
      </c>
      <c r="L172">
        <f>(Table2[[#This Row],[6M Return vs Nifty]]-AVERAGE(Table2[6M Return vs Nifty]))/_xlfn.STDEV.P(Table2[6M Return vs Nifty])</f>
        <v>1.5951063690966287</v>
      </c>
      <c r="M172">
        <v>-3.8905945063424099</v>
      </c>
      <c r="N172">
        <f>(Table2[[#This Row],[1W Return vs Nifty]]-AVERAGE(Table2[1W Return vs Nifty]))/_xlfn.STDEV.P(Table2[1W Return vs Nifty])</f>
        <v>-0.34366945702526225</v>
      </c>
      <c r="O172">
        <v>1342.22</v>
      </c>
      <c r="P172">
        <v>1225.2500787183001</v>
      </c>
      <c r="Q172">
        <v>959.48301268415196</v>
      </c>
      <c r="R172">
        <v>55.388906958505501</v>
      </c>
      <c r="S172" s="1">
        <f>(Table2[[#This Row],[Close Price]]-Table2[[#This Row],[20D EMA]])/Table2[[#This Row],[20D EMA]]</f>
        <v>1.2203662588845258E-2</v>
      </c>
      <c r="T172" s="1">
        <f>(Table2[[#This Row],[Close Price]]-Table2[[#This Row],[50D EMA]])/Table2[[#This Row],[50D EMA]]</f>
        <v>0.10883486040759408</v>
      </c>
      <c r="U172" s="1">
        <f>(Table2[[#This Row],[Close Price]]-Table2[[#This Row],[200D EMA]])/Table2[[#This Row],[200D EMA]]</f>
        <v>0.41597087393899651</v>
      </c>
      <c r="V172">
        <v>1.5956316811357001</v>
      </c>
      <c r="W172">
        <v>1329.85</v>
      </c>
      <c r="X172">
        <v>1386.5</v>
      </c>
      <c r="Y172">
        <v>1329.85</v>
      </c>
      <c r="Z172">
        <v>1544</v>
      </c>
      <c r="AA172">
        <v>1329.85</v>
      </c>
      <c r="AB172">
        <v>1544</v>
      </c>
      <c r="AC172" s="1">
        <f>(Table2[[#This Row],[Close Price]]/Table2[[#This Row],[Day Low]])-1</f>
        <v>2.16189795841637E-2</v>
      </c>
      <c r="AD172" s="1">
        <f>(Table2[[#This Row],[Day High]]/Table2[[#This Row],[Close Price]])-1</f>
        <v>2.0535845723538948E-2</v>
      </c>
      <c r="AE172" s="1">
        <f>(Table2[[#This Row],[Close Price]]/Table2[[#This Row],[Current Week Low]])-1</f>
        <v>2.16189795841637E-2</v>
      </c>
      <c r="AF172" s="1">
        <f>(Table2[[#This Row],[Current Week High]]/Table2[[#This Row],[Close Price]])-1</f>
        <v>0.13646400706609763</v>
      </c>
      <c r="AG172" s="1">
        <f>(Table2[[#This Row],[Close Price]]/Table2[[#This Row],[Current Month Low]])-1</f>
        <v>2.16189795841637E-2</v>
      </c>
      <c r="AH172" s="1">
        <f>(Table2[[#This Row],[Current Month High]]/Table2[[#This Row],[Close Price]])-1</f>
        <v>0.13646400706609763</v>
      </c>
      <c r="AI172">
        <v>13.6464007066097</v>
      </c>
      <c r="AJ172">
        <v>133.43642611683799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0.31</v>
      </c>
      <c r="AM172" t="s">
        <v>3175</v>
      </c>
      <c r="AN172">
        <v>6.07</v>
      </c>
      <c r="AO172" t="s">
        <v>3175</v>
      </c>
      <c r="AQ172">
        <f>(Table2[[#This Row],[Sharpe Ratio]]-AVERAGE(Table2[Sharpe Ratio]))/_xlfn.STDEV.P(Table2[Sharpe Ratio])</f>
        <v>-0.71796535082642143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3.9631274807792192</v>
      </c>
      <c r="AS172">
        <f>_xlfn.RANK.AVG(Table2[[#This Row],[1Y Return vs Nifty Z-Score]],Table2[1Y Return vs Nifty Z-Score])</f>
        <v>76</v>
      </c>
      <c r="AT172">
        <f>_xlfn.RANK.AVG(Table2[[#This Row],[6M Return vs Nifty Z-Score]],Table2[6M Return vs Nifty Z-Score])</f>
        <v>51</v>
      </c>
      <c r="AU172">
        <f>_xlfn.RANK.AVG(Table2[[#This Row],[Sharpe Ratio Z-Score]],Table2[Sharpe Ratio Z-Score])</f>
        <v>540.5</v>
      </c>
      <c r="AV172">
        <f>(Table2[[#This Row],[Rank 1Y]]+Table2[[#This Row],[Rank 6M]]+Table2[[#This Row],[Rank Sharpe]])/3</f>
        <v>222.5</v>
      </c>
    </row>
    <row r="173" spans="1:48" x14ac:dyDescent="0.3">
      <c r="A173" t="s">
        <v>980</v>
      </c>
      <c r="B173" t="s">
        <v>981</v>
      </c>
      <c r="C173" t="s">
        <v>3141</v>
      </c>
      <c r="D173" t="s">
        <v>788</v>
      </c>
      <c r="E173">
        <v>15085.482122519999</v>
      </c>
      <c r="F173">
        <v>1111.0999999999999</v>
      </c>
      <c r="G173">
        <v>22.322014580835699</v>
      </c>
      <c r="H173">
        <f>(Table2[[#This Row],[1Y Return vs Nifty]]-AVERAGE(Table2[1Y Return vs Nifty]))/_xlfn.STDEV.P(Table2[1Y Return vs Nifty])</f>
        <v>-5.3365638584474115E-2</v>
      </c>
      <c r="I173">
        <v>-23.160484925637601</v>
      </c>
      <c r="J173">
        <f>(Table2[[#This Row],[1M Return vs Nifty]]-AVERAGE(Table2[1M Return vs Nifty]))/_xlfn.STDEV.P(Table2[1M Return vs Nifty])</f>
        <v>-2.1387803932082305</v>
      </c>
      <c r="K173">
        <v>5.8638535472378797</v>
      </c>
      <c r="L173">
        <f>(Table2[[#This Row],[6M Return vs Nifty]]-AVERAGE(Table2[6M Return vs Nifty]))/_xlfn.STDEV.P(Table2[6M Return vs Nifty])</f>
        <v>-7.1055694247789153E-2</v>
      </c>
      <c r="M173">
        <v>-9.4051630156253498</v>
      </c>
      <c r="N173">
        <f>(Table2[[#This Row],[1W Return vs Nifty]]-AVERAGE(Table2[1W Return vs Nifty]))/_xlfn.STDEV.P(Table2[1W Return vs Nifty])</f>
        <v>-1.7043320192410829</v>
      </c>
      <c r="O173">
        <v>1239.8599999999999</v>
      </c>
      <c r="P173">
        <v>1338.87111620105</v>
      </c>
      <c r="Q173">
        <v>1220.09825584742</v>
      </c>
      <c r="R173">
        <v>13.738602012366099</v>
      </c>
      <c r="S173" s="1">
        <f>(Table2[[#This Row],[Close Price]]-Table2[[#This Row],[20D EMA]])/Table2[[#This Row],[20D EMA]]</f>
        <v>-0.10385043472650138</v>
      </c>
      <c r="T173" s="1">
        <f>(Table2[[#This Row],[Close Price]]-Table2[[#This Row],[50D EMA]])/Table2[[#This Row],[50D EMA]]</f>
        <v>-0.17012176410776128</v>
      </c>
      <c r="U173" s="1">
        <f>(Table2[[#This Row],[Close Price]]-Table2[[#This Row],[200D EMA]])/Table2[[#This Row],[200D EMA]]</f>
        <v>-8.9335637785757885E-2</v>
      </c>
      <c r="V173">
        <v>1.04943469877118</v>
      </c>
      <c r="W173">
        <v>1048.7</v>
      </c>
      <c r="X173">
        <v>1118.9000000000001</v>
      </c>
      <c r="Y173">
        <v>1048.7</v>
      </c>
      <c r="Z173">
        <v>1141.95</v>
      </c>
      <c r="AA173">
        <v>1048.7</v>
      </c>
      <c r="AB173">
        <v>1243.95</v>
      </c>
      <c r="AC173" s="1">
        <f>(Table2[[#This Row],[Close Price]]/Table2[[#This Row],[Day Low]])-1</f>
        <v>5.9502240869647949E-2</v>
      </c>
      <c r="AD173" s="1">
        <f>(Table2[[#This Row],[Day High]]/Table2[[#This Row],[Close Price]])-1</f>
        <v>7.0200702007021665E-3</v>
      </c>
      <c r="AE173" s="1">
        <f>(Table2[[#This Row],[Close Price]]/Table2[[#This Row],[Current Week Low]])-1</f>
        <v>5.9502240869647949E-2</v>
      </c>
      <c r="AF173" s="1">
        <f>(Table2[[#This Row],[Current Week High]]/Table2[[#This Row],[Close Price]])-1</f>
        <v>2.7765277652776588E-2</v>
      </c>
      <c r="AG173" s="1">
        <f>(Table2[[#This Row],[Close Price]]/Table2[[#This Row],[Current Month Low]])-1</f>
        <v>5.9502240869647949E-2</v>
      </c>
      <c r="AH173" s="1">
        <f>(Table2[[#This Row],[Current Month High]]/Table2[[#This Row],[Close Price]])-1</f>
        <v>0.1195661956619567</v>
      </c>
      <c r="AI173">
        <v>70.727207272072704</v>
      </c>
      <c r="AJ173">
        <v>58.208742702548697</v>
      </c>
      <c r="AK173" t="str">
        <f>IF(AND(Table2[[#This Row],[20D EMA]]&gt;Table2[[#This Row],[50D EMA]],Table2[[#This Row],[50D EMA]]&gt;Table2[[#This Row],[200D EMA]]),"Uptrend","Downtrend/NoTrend")</f>
        <v>Downtrend/NoTrend</v>
      </c>
      <c r="AL173">
        <v>-0.36</v>
      </c>
      <c r="AM173" t="s">
        <v>3174</v>
      </c>
      <c r="AN173">
        <v>-11.3</v>
      </c>
      <c r="AO173" t="s">
        <v>3174</v>
      </c>
      <c r="AP173">
        <v>0.22037188583119399</v>
      </c>
      <c r="AQ173">
        <f>(Table2[[#This Row],[Sharpe Ratio]]-AVERAGE(Table2[Sharpe Ratio]))/_xlfn.STDEV.P(Table2[Sharpe Ratio])</f>
        <v>1.8538084929779191</v>
      </c>
      <c r="AR1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3">
        <f>_xlfn.RANK.AVG(Table2[[#This Row],[1Y Return vs Nifty Z-Score]],Table2[1Y Return vs Nifty Z-Score])</f>
        <v>319</v>
      </c>
      <c r="AT173">
        <f>_xlfn.RANK.AVG(Table2[[#This Row],[6M Return vs Nifty Z-Score]],Table2[6M Return vs Nifty Z-Score])</f>
        <v>328</v>
      </c>
      <c r="AU173">
        <f>_xlfn.RANK.AVG(Table2[[#This Row],[Sharpe Ratio Z-Score]],Table2[Sharpe Ratio Z-Score])</f>
        <v>21</v>
      </c>
      <c r="AV173">
        <f>(Table2[[#This Row],[Rank 1Y]]+Table2[[#This Row],[Rank 6M]]+Table2[[#This Row],[Rank Sharpe]])/3</f>
        <v>222.66666666666666</v>
      </c>
    </row>
    <row r="174" spans="1:48" x14ac:dyDescent="0.3">
      <c r="A174" t="s">
        <v>1478</v>
      </c>
      <c r="B174" t="s">
        <v>1479</v>
      </c>
      <c r="C174" t="s">
        <v>3131</v>
      </c>
      <c r="D174" t="s">
        <v>120</v>
      </c>
      <c r="E174">
        <v>7061.9733215399901</v>
      </c>
      <c r="F174">
        <v>1161.0999999999999</v>
      </c>
      <c r="G174">
        <v>44.438838246774999</v>
      </c>
      <c r="H174">
        <f>(Table2[[#This Row],[1Y Return vs Nifty]]-AVERAGE(Table2[1Y Return vs Nifty]))/_xlfn.STDEV.P(Table2[1Y Return vs Nifty])</f>
        <v>0.32756613352390834</v>
      </c>
      <c r="I174">
        <v>-6.2908381378272002</v>
      </c>
      <c r="J174">
        <f>(Table2[[#This Row],[1M Return vs Nifty]]-AVERAGE(Table2[1M Return vs Nifty]))/_xlfn.STDEV.P(Table2[1M Return vs Nifty])</f>
        <v>-0.23595100933668434</v>
      </c>
      <c r="K174">
        <v>24.587101744279899</v>
      </c>
      <c r="L174">
        <f>(Table2[[#This Row],[6M Return vs Nifty]]-AVERAGE(Table2[6M Return vs Nifty]))/_xlfn.STDEV.P(Table2[6M Return vs Nifty])</f>
        <v>0.55346935090647043</v>
      </c>
      <c r="M174">
        <v>1.3383056082395099</v>
      </c>
      <c r="N174">
        <f>(Table2[[#This Row],[1W Return vs Nifty]]-AVERAGE(Table2[1W Return vs Nifty]))/_xlfn.STDEV.P(Table2[1W Return vs Nifty])</f>
        <v>0.94650739280460183</v>
      </c>
      <c r="O174">
        <v>1188.6199999999999</v>
      </c>
      <c r="P174">
        <v>1182.8259142862801</v>
      </c>
      <c r="Q174">
        <v>1028.5970334226199</v>
      </c>
      <c r="R174">
        <v>37.252488245244898</v>
      </c>
      <c r="S174" s="1">
        <f>(Table2[[#This Row],[Close Price]]-Table2[[#This Row],[20D EMA]])/Table2[[#This Row],[20D EMA]]</f>
        <v>-2.3152900001682609E-2</v>
      </c>
      <c r="T174" s="1">
        <f>(Table2[[#This Row],[Close Price]]-Table2[[#This Row],[50D EMA]])/Table2[[#This Row],[50D EMA]]</f>
        <v>-1.8367803768815485E-2</v>
      </c>
      <c r="U174" s="1">
        <f>(Table2[[#This Row],[Close Price]]-Table2[[#This Row],[200D EMA]])/Table2[[#This Row],[200D EMA]]</f>
        <v>0.12881912184451971</v>
      </c>
      <c r="V174">
        <v>0.390308097888317</v>
      </c>
      <c r="W174">
        <v>1130.7</v>
      </c>
      <c r="X174">
        <v>1174.9000000000001</v>
      </c>
      <c r="Y174">
        <v>1130.7</v>
      </c>
      <c r="Z174">
        <v>1259.95</v>
      </c>
      <c r="AA174">
        <v>1130.7</v>
      </c>
      <c r="AB174">
        <v>1259.95</v>
      </c>
      <c r="AC174" s="1">
        <f>(Table2[[#This Row],[Close Price]]/Table2[[#This Row],[Day Low]])-1</f>
        <v>2.6885999823118345E-2</v>
      </c>
      <c r="AD174" s="1">
        <f>(Table2[[#This Row],[Day High]]/Table2[[#This Row],[Close Price]])-1</f>
        <v>1.1885281198863229E-2</v>
      </c>
      <c r="AE174" s="1">
        <f>(Table2[[#This Row],[Close Price]]/Table2[[#This Row],[Current Week Low]])-1</f>
        <v>2.6885999823118345E-2</v>
      </c>
      <c r="AF174" s="1">
        <f>(Table2[[#This Row],[Current Week High]]/Table2[[#This Row],[Close Price]])-1</f>
        <v>8.513478597881341E-2</v>
      </c>
      <c r="AG174" s="1">
        <f>(Table2[[#This Row],[Close Price]]/Table2[[#This Row],[Current Month Low]])-1</f>
        <v>2.6885999823118345E-2</v>
      </c>
      <c r="AH174" s="1">
        <f>(Table2[[#This Row],[Current Month High]]/Table2[[#This Row],[Close Price]])-1</f>
        <v>8.513478597881341E-2</v>
      </c>
      <c r="AI174">
        <v>15.9331668245629</v>
      </c>
      <c r="AJ174">
        <v>78.2879078694817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-0.04</v>
      </c>
      <c r="AM174" t="s">
        <v>3174</v>
      </c>
      <c r="AN174">
        <v>-3.42</v>
      </c>
      <c r="AO174" t="s">
        <v>3174</v>
      </c>
      <c r="AP174">
        <v>7.4949495956126003E-2</v>
      </c>
      <c r="AQ174">
        <f>(Table2[[#This Row],[Sharpe Ratio]]-AVERAGE(Table2[Sharpe Ratio]))/_xlfn.STDEV.P(Table2[Sharpe Ratio])</f>
        <v>0.1567068088243517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1.7482986767226478</v>
      </c>
      <c r="AS174">
        <f>_xlfn.RANK.AVG(Table2[[#This Row],[1Y Return vs Nifty Z-Score]],Table2[1Y Return vs Nifty Z-Score])</f>
        <v>209</v>
      </c>
      <c r="AT174">
        <f>_xlfn.RANK.AVG(Table2[[#This Row],[6M Return vs Nifty Z-Score]],Table2[6M Return vs Nifty Z-Score])</f>
        <v>160</v>
      </c>
      <c r="AU174">
        <f>_xlfn.RANK.AVG(Table2[[#This Row],[Sharpe Ratio Z-Score]],Table2[Sharpe Ratio Z-Score])</f>
        <v>302</v>
      </c>
      <c r="AV174">
        <f>(Table2[[#This Row],[Rank 1Y]]+Table2[[#This Row],[Rank 6M]]+Table2[[#This Row],[Rank Sharpe]])/3</f>
        <v>223.66666666666666</v>
      </c>
    </row>
    <row r="175" spans="1:48" x14ac:dyDescent="0.3">
      <c r="A175" t="s">
        <v>1226</v>
      </c>
      <c r="B175" t="s">
        <v>1227</v>
      </c>
      <c r="C175" t="s">
        <v>3132</v>
      </c>
      <c r="D175" t="s">
        <v>48</v>
      </c>
      <c r="E175">
        <v>9733.9571389600005</v>
      </c>
      <c r="F175">
        <v>1480.3</v>
      </c>
      <c r="G175">
        <v>32.295955119985202</v>
      </c>
      <c r="H175">
        <f>(Table2[[#This Row],[1Y Return vs Nifty]]-AVERAGE(Table2[1Y Return vs Nifty]))/_xlfn.STDEV.P(Table2[1Y Return vs Nifty])</f>
        <v>0.11842172572557613</v>
      </c>
      <c r="I175">
        <v>-1.4993009107481099</v>
      </c>
      <c r="J175">
        <f>(Table2[[#This Row],[1M Return vs Nifty]]-AVERAGE(Table2[1M Return vs Nifty]))/_xlfn.STDEV.P(Table2[1M Return vs Nifty])</f>
        <v>0.3045154239136284</v>
      </c>
      <c r="K175">
        <v>28.030676321507201</v>
      </c>
      <c r="L175">
        <f>(Table2[[#This Row],[6M Return vs Nifty]]-AVERAGE(Table2[6M Return vs Nifty]))/_xlfn.STDEV.P(Table2[6M Return vs Nifty])</f>
        <v>0.66833182272237579</v>
      </c>
      <c r="M175">
        <v>-2.7697779871539199</v>
      </c>
      <c r="N175">
        <f>(Table2[[#This Row],[1W Return vs Nifty]]-AVERAGE(Table2[1W Return vs Nifty]))/_xlfn.STDEV.P(Table2[1W Return vs Nifty])</f>
        <v>-6.7119610159522378E-2</v>
      </c>
      <c r="O175">
        <v>1525.88</v>
      </c>
      <c r="P175">
        <v>1547.22372408567</v>
      </c>
      <c r="Q175">
        <v>1351.5130400922101</v>
      </c>
      <c r="R175">
        <v>35.197029953311898</v>
      </c>
      <c r="S175" s="1">
        <f>(Table2[[#This Row],[Close Price]]-Table2[[#This Row],[20D EMA]])/Table2[[#This Row],[20D EMA]]</f>
        <v>-2.9871287388261298E-2</v>
      </c>
      <c r="T175" s="1">
        <f>(Table2[[#This Row],[Close Price]]-Table2[[#This Row],[50D EMA]])/Table2[[#This Row],[50D EMA]]</f>
        <v>-4.3254070528952471E-2</v>
      </c>
      <c r="U175" s="1">
        <f>(Table2[[#This Row],[Close Price]]-Table2[[#This Row],[200D EMA]])/Table2[[#This Row],[200D EMA]]</f>
        <v>9.529094880135458E-2</v>
      </c>
      <c r="V175">
        <v>0.57859370606111904</v>
      </c>
      <c r="W175">
        <v>1424.95</v>
      </c>
      <c r="X175">
        <v>1490</v>
      </c>
      <c r="Y175">
        <v>1417.3</v>
      </c>
      <c r="Z175">
        <v>1490</v>
      </c>
      <c r="AA175">
        <v>1417.3</v>
      </c>
      <c r="AB175">
        <v>1564</v>
      </c>
      <c r="AC175" s="1">
        <f>(Table2[[#This Row],[Close Price]]/Table2[[#This Row],[Day Low]])-1</f>
        <v>3.8843468191866348E-2</v>
      </c>
      <c r="AD175" s="1">
        <f>(Table2[[#This Row],[Day High]]/Table2[[#This Row],[Close Price]])-1</f>
        <v>6.552725798824488E-3</v>
      </c>
      <c r="AE175" s="1">
        <f>(Table2[[#This Row],[Close Price]]/Table2[[#This Row],[Current Week Low]])-1</f>
        <v>4.4450716150426839E-2</v>
      </c>
      <c r="AF175" s="1">
        <f>(Table2[[#This Row],[Current Week High]]/Table2[[#This Row],[Close Price]])-1</f>
        <v>6.552725798824488E-3</v>
      </c>
      <c r="AG175" s="1">
        <f>(Table2[[#This Row],[Close Price]]/Table2[[#This Row],[Current Month Low]])-1</f>
        <v>4.4450716150426839E-2</v>
      </c>
      <c r="AH175" s="1">
        <f>(Table2[[#This Row],[Current Month High]]/Table2[[#This Row],[Close Price]])-1</f>
        <v>5.6542592717692353E-2</v>
      </c>
      <c r="AI175">
        <v>26.994528136188599</v>
      </c>
      <c r="AJ175">
        <v>83.865358340578794</v>
      </c>
      <c r="AK175" t="str">
        <f>IF(AND(Table2[[#This Row],[20D EMA]]&gt;Table2[[#This Row],[50D EMA]],Table2[[#This Row],[50D EMA]]&gt;Table2[[#This Row],[200D EMA]]),"Uptrend","Downtrend/NoTrend")</f>
        <v>Downtrend/NoTrend</v>
      </c>
      <c r="AL175">
        <v>-0.13</v>
      </c>
      <c r="AM175" t="s">
        <v>3174</v>
      </c>
      <c r="AN175">
        <v>-2.94</v>
      </c>
      <c r="AO175" t="s">
        <v>3174</v>
      </c>
      <c r="AP175">
        <v>8.5845463440541003E-2</v>
      </c>
      <c r="AQ175">
        <f>(Table2[[#This Row],[Sharpe Ratio]]-AVERAGE(Table2[Sharpe Ratio]))/_xlfn.STDEV.P(Table2[Sharpe Ratio])</f>
        <v>0.28386442729128286</v>
      </c>
      <c r="AR1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5">
        <f>_xlfn.RANK.AVG(Table2[[#This Row],[1Y Return vs Nifty Z-Score]],Table2[1Y Return vs Nifty Z-Score])</f>
        <v>259</v>
      </c>
      <c r="AT175">
        <f>_xlfn.RANK.AVG(Table2[[#This Row],[6M Return vs Nifty Z-Score]],Table2[6M Return vs Nifty Z-Score])</f>
        <v>142</v>
      </c>
      <c r="AU175">
        <f>_xlfn.RANK.AVG(Table2[[#This Row],[Sharpe Ratio Z-Score]],Table2[Sharpe Ratio Z-Score])</f>
        <v>272</v>
      </c>
      <c r="AV175">
        <f>(Table2[[#This Row],[Rank 1Y]]+Table2[[#This Row],[Rank 6M]]+Table2[[#This Row],[Rank Sharpe]])/3</f>
        <v>224.33333333333334</v>
      </c>
    </row>
    <row r="176" spans="1:48" x14ac:dyDescent="0.3">
      <c r="A176" t="s">
        <v>1044</v>
      </c>
      <c r="B176" t="s">
        <v>1045</v>
      </c>
      <c r="C176" t="s">
        <v>3131</v>
      </c>
      <c r="D176" t="s">
        <v>984</v>
      </c>
      <c r="E176">
        <v>13329.572617149999</v>
      </c>
      <c r="F176">
        <v>653.35</v>
      </c>
      <c r="G176">
        <v>26.187887326439</v>
      </c>
      <c r="H176">
        <f>(Table2[[#This Row],[1Y Return vs Nifty]]-AVERAGE(Table2[1Y Return vs Nifty]))/_xlfn.STDEV.P(Table2[1Y Return vs Nifty])</f>
        <v>1.3218685546846435E-2</v>
      </c>
      <c r="I176">
        <v>10.074327265655899</v>
      </c>
      <c r="J176">
        <f>(Table2[[#This Row],[1M Return vs Nifty]]-AVERAGE(Table2[1M Return vs Nifty]))/_xlfn.STDEV.P(Table2[1M Return vs Nifty])</f>
        <v>1.60997487123165</v>
      </c>
      <c r="K176">
        <v>58.798186070028798</v>
      </c>
      <c r="L176">
        <f>(Table2[[#This Row],[6M Return vs Nifty]]-AVERAGE(Table2[6M Return vs Nifty]))/_xlfn.STDEV.P(Table2[6M Return vs Nifty])</f>
        <v>1.6946003533086047</v>
      </c>
      <c r="M176">
        <v>0.56067826991853698</v>
      </c>
      <c r="N176">
        <f>(Table2[[#This Row],[1W Return vs Nifty]]-AVERAGE(Table2[1W Return vs Nifty]))/_xlfn.STDEV.P(Table2[1W Return vs Nifty])</f>
        <v>0.75463591549359332</v>
      </c>
      <c r="O176">
        <v>617.91999999999996</v>
      </c>
      <c r="P176">
        <v>568.63412964816303</v>
      </c>
      <c r="Q176">
        <v>469.06858622692403</v>
      </c>
      <c r="R176">
        <v>70.080391104957101</v>
      </c>
      <c r="S176" s="1">
        <f>(Table2[[#This Row],[Close Price]]-Table2[[#This Row],[20D EMA]])/Table2[[#This Row],[20D EMA]]</f>
        <v>5.7337519419989748E-2</v>
      </c>
      <c r="T176" s="1">
        <f>(Table2[[#This Row],[Close Price]]-Table2[[#This Row],[50D EMA]])/Table2[[#This Row],[50D EMA]]</f>
        <v>0.148981332520885</v>
      </c>
      <c r="U176" s="1">
        <f>(Table2[[#This Row],[Close Price]]-Table2[[#This Row],[200D EMA]])/Table2[[#This Row],[200D EMA]]</f>
        <v>0.39286667064062381</v>
      </c>
      <c r="V176">
        <v>1.2457697290765799</v>
      </c>
      <c r="W176">
        <v>623.1</v>
      </c>
      <c r="X176">
        <v>657.55</v>
      </c>
      <c r="Y176">
        <v>623.1</v>
      </c>
      <c r="Z176">
        <v>668.45</v>
      </c>
      <c r="AA176">
        <v>623.1</v>
      </c>
      <c r="AB176">
        <v>691.8</v>
      </c>
      <c r="AC176" s="1">
        <f>(Table2[[#This Row],[Close Price]]/Table2[[#This Row],[Day Low]])-1</f>
        <v>4.8547584657358422E-2</v>
      </c>
      <c r="AD176" s="1">
        <f>(Table2[[#This Row],[Day High]]/Table2[[#This Row],[Close Price]])-1</f>
        <v>6.4284074385856371E-3</v>
      </c>
      <c r="AE176" s="1">
        <f>(Table2[[#This Row],[Close Price]]/Table2[[#This Row],[Current Week Low]])-1</f>
        <v>4.8547584657358422E-2</v>
      </c>
      <c r="AF176" s="1">
        <f>(Table2[[#This Row],[Current Week High]]/Table2[[#This Row],[Close Price]])-1</f>
        <v>2.3111655314915547E-2</v>
      </c>
      <c r="AG176" s="1">
        <f>(Table2[[#This Row],[Close Price]]/Table2[[#This Row],[Current Month Low]])-1</f>
        <v>4.8547584657358422E-2</v>
      </c>
      <c r="AH176" s="1">
        <f>(Table2[[#This Row],[Current Month High]]/Table2[[#This Row],[Close Price]])-1</f>
        <v>5.8850539527052881E-2</v>
      </c>
      <c r="AI176">
        <v>5.8850539527052801</v>
      </c>
      <c r="AJ176">
        <v>90.203784570596795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0.43</v>
      </c>
      <c r="AM176" t="s">
        <v>3175</v>
      </c>
      <c r="AN176">
        <v>11.97</v>
      </c>
      <c r="AO176" t="s">
        <v>3175</v>
      </c>
      <c r="AP176">
        <v>5.8695700892067999E-2</v>
      </c>
      <c r="AQ176">
        <f>(Table2[[#This Row],[Sharpe Ratio]]-AVERAGE(Table2[Sharpe Ratio]))/_xlfn.STDEV.P(Table2[Sharpe Ratio])</f>
        <v>-3.2977482575324915E-2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4.0394523430053697</v>
      </c>
      <c r="AS176">
        <f>_xlfn.RANK.AVG(Table2[[#This Row],[1Y Return vs Nifty Z-Score]],Table2[1Y Return vs Nifty Z-Score])</f>
        <v>288</v>
      </c>
      <c r="AT176">
        <f>_xlfn.RANK.AVG(Table2[[#This Row],[6M Return vs Nifty Z-Score]],Table2[6M Return vs Nifty Z-Score])</f>
        <v>43</v>
      </c>
      <c r="AU176">
        <f>_xlfn.RANK.AVG(Table2[[#This Row],[Sharpe Ratio Z-Score]],Table2[Sharpe Ratio Z-Score])</f>
        <v>351</v>
      </c>
      <c r="AV176">
        <f>(Table2[[#This Row],[Rank 1Y]]+Table2[[#This Row],[Rank 6M]]+Table2[[#This Row],[Rank Sharpe]])/3</f>
        <v>227.33333333333334</v>
      </c>
    </row>
    <row r="177" spans="1:48" x14ac:dyDescent="0.3">
      <c r="A177" t="s">
        <v>1046</v>
      </c>
      <c r="B177" t="s">
        <v>1047</v>
      </c>
      <c r="C177" t="s">
        <v>3134</v>
      </c>
      <c r="D177" t="s">
        <v>103</v>
      </c>
      <c r="E177">
        <v>13316.270500860999</v>
      </c>
      <c r="F177">
        <v>20.02</v>
      </c>
      <c r="G177">
        <v>93.944754473462595</v>
      </c>
      <c r="H177">
        <f>(Table2[[#This Row],[1Y Return vs Nifty]]-AVERAGE(Table2[1Y Return vs Nifty]))/_xlfn.STDEV.P(Table2[1Y Return vs Nifty])</f>
        <v>1.1802372350765153</v>
      </c>
      <c r="I177">
        <v>5.8764181484774296</v>
      </c>
      <c r="J177">
        <f>(Table2[[#This Row],[1M Return vs Nifty]]-AVERAGE(Table2[1M Return vs Nifty]))/_xlfn.STDEV.P(Table2[1M Return vs Nifty])</f>
        <v>1.1364673390667608</v>
      </c>
      <c r="K177">
        <v>-1.54956966375479</v>
      </c>
      <c r="L177">
        <f>(Table2[[#This Row],[6M Return vs Nifty]]-AVERAGE(Table2[6M Return vs Nifty]))/_xlfn.STDEV.P(Table2[6M Return vs Nifty])</f>
        <v>-0.3183348210781583</v>
      </c>
      <c r="M177">
        <v>1.4906637516649499</v>
      </c>
      <c r="N177">
        <f>(Table2[[#This Row],[1W Return vs Nifty]]-AVERAGE(Table2[1W Return vs Nifty]))/_xlfn.STDEV.P(Table2[1W Return vs Nifty])</f>
        <v>0.98410018387406317</v>
      </c>
      <c r="O177">
        <v>18.34</v>
      </c>
      <c r="P177">
        <v>18.2159903216251</v>
      </c>
      <c r="Q177">
        <v>17.059812279823301</v>
      </c>
      <c r="R177">
        <v>68.872313895608798</v>
      </c>
      <c r="S177" s="1">
        <f>(Table2[[#This Row],[Close Price]]-Table2[[#This Row],[20D EMA]])/Table2[[#This Row],[20D EMA]]</f>
        <v>9.160305343511449E-2</v>
      </c>
      <c r="T177" s="1">
        <f>(Table2[[#This Row],[Close Price]]-Table2[[#This Row],[50D EMA]])/Table2[[#This Row],[50D EMA]]</f>
        <v>9.9034400355015081E-2</v>
      </c>
      <c r="U177" s="1">
        <f>(Table2[[#This Row],[Close Price]]-Table2[[#This Row],[200D EMA]])/Table2[[#This Row],[200D EMA]]</f>
        <v>0.17351818833772997</v>
      </c>
      <c r="V177">
        <v>2.01705614363066</v>
      </c>
      <c r="W177">
        <v>17.16</v>
      </c>
      <c r="X177">
        <v>20.350000000000001</v>
      </c>
      <c r="Y177">
        <v>17.16</v>
      </c>
      <c r="Z177">
        <v>20.350000000000001</v>
      </c>
      <c r="AA177">
        <v>17.16</v>
      </c>
      <c r="AB177">
        <v>20.79</v>
      </c>
      <c r="AC177" s="1">
        <f>(Table2[[#This Row],[Close Price]]/Table2[[#This Row],[Day Low]])-1</f>
        <v>0.16666666666666674</v>
      </c>
      <c r="AD177" s="1">
        <f>(Table2[[#This Row],[Day High]]/Table2[[#This Row],[Close Price]])-1</f>
        <v>1.6483516483516647E-2</v>
      </c>
      <c r="AE177" s="1">
        <f>(Table2[[#This Row],[Close Price]]/Table2[[#This Row],[Current Week Low]])-1</f>
        <v>0.16666666666666674</v>
      </c>
      <c r="AF177" s="1">
        <f>(Table2[[#This Row],[Current Week High]]/Table2[[#This Row],[Close Price]])-1</f>
        <v>1.6483516483516647E-2</v>
      </c>
      <c r="AG177" s="1">
        <f>(Table2[[#This Row],[Close Price]]/Table2[[#This Row],[Current Month Low]])-1</f>
        <v>0.16666666666666674</v>
      </c>
      <c r="AH177" s="1">
        <f>(Table2[[#This Row],[Current Month High]]/Table2[[#This Row],[Close Price]])-1</f>
        <v>3.8461538461538547E-2</v>
      </c>
      <c r="AI177">
        <v>19.8801198801198</v>
      </c>
      <c r="AJ177">
        <v>139.760479041916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0.13</v>
      </c>
      <c r="AM177" t="s">
        <v>3175</v>
      </c>
      <c r="AN177">
        <v>18.46</v>
      </c>
      <c r="AO177" t="s">
        <v>3175</v>
      </c>
      <c r="AP177">
        <v>0.121186731463462</v>
      </c>
      <c r="AQ177">
        <f>(Table2[[#This Row],[Sharpe Ratio]]-AVERAGE(Table2[Sharpe Ratio]))/_xlfn.STDEV.P(Table2[Sharpe Ratio])</f>
        <v>0.69630246749505442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3.6787724044342354</v>
      </c>
      <c r="AS177">
        <f>_xlfn.RANK.AVG(Table2[[#This Row],[1Y Return vs Nifty Z-Score]],Table2[1Y Return vs Nifty Z-Score])</f>
        <v>80</v>
      </c>
      <c r="AT177">
        <f>_xlfn.RANK.AVG(Table2[[#This Row],[6M Return vs Nifty Z-Score]],Table2[6M Return vs Nifty Z-Score])</f>
        <v>430</v>
      </c>
      <c r="AU177">
        <f>_xlfn.RANK.AVG(Table2[[#This Row],[Sharpe Ratio Z-Score]],Table2[Sharpe Ratio Z-Score])</f>
        <v>172</v>
      </c>
      <c r="AV177">
        <f>(Table2[[#This Row],[Rank 1Y]]+Table2[[#This Row],[Rank 6M]]+Table2[[#This Row],[Rank Sharpe]])/3</f>
        <v>227.33333333333334</v>
      </c>
    </row>
    <row r="178" spans="1:48" x14ac:dyDescent="0.3">
      <c r="A178" t="s">
        <v>1763</v>
      </c>
      <c r="B178" t="s">
        <v>1764</v>
      </c>
      <c r="C178" t="s">
        <v>3133</v>
      </c>
      <c r="D178" t="s">
        <v>51</v>
      </c>
      <c r="E178">
        <v>4583.093046</v>
      </c>
      <c r="F178">
        <v>567.45000000000005</v>
      </c>
      <c r="G178">
        <v>87.144550305130295</v>
      </c>
      <c r="H178">
        <f>(Table2[[#This Row],[1Y Return vs Nifty]]-AVERAGE(Table2[1Y Return vs Nifty]))/_xlfn.STDEV.P(Table2[1Y Return vs Nifty])</f>
        <v>1.0631131008125632</v>
      </c>
      <c r="I178">
        <v>-12.2592447658261</v>
      </c>
      <c r="J178">
        <f>(Table2[[#This Row],[1M Return vs Nifty]]-AVERAGE(Table2[1M Return vs Nifty]))/_xlfn.STDEV.P(Table2[1M Return vs Nifty])</f>
        <v>-0.90916365270134525</v>
      </c>
      <c r="K178">
        <v>39.9838755953351</v>
      </c>
      <c r="L178">
        <f>(Table2[[#This Row],[6M Return vs Nifty]]-AVERAGE(Table2[6M Return vs Nifty]))/_xlfn.STDEV.P(Table2[6M Return vs Nifty])</f>
        <v>1.0670378718898808</v>
      </c>
      <c r="M178">
        <v>-2.4385176805958899</v>
      </c>
      <c r="N178">
        <f>(Table2[[#This Row],[1W Return vs Nifty]]-AVERAGE(Table2[1W Return vs Nifty]))/_xlfn.STDEV.P(Table2[1W Return vs Nifty])</f>
        <v>1.4615433429637083E-2</v>
      </c>
      <c r="O178">
        <v>579.29999999999995</v>
      </c>
      <c r="P178">
        <v>544.12609829146004</v>
      </c>
      <c r="Q178">
        <v>425.851588762132</v>
      </c>
      <c r="R178">
        <v>40.222536080180099</v>
      </c>
      <c r="S178" s="1">
        <f>(Table2[[#This Row],[Close Price]]-Table2[[#This Row],[20D EMA]])/Table2[[#This Row],[20D EMA]]</f>
        <v>-2.0455722423614552E-2</v>
      </c>
      <c r="T178" s="1">
        <f>(Table2[[#This Row],[Close Price]]-Table2[[#This Row],[50D EMA]])/Table2[[#This Row],[50D EMA]]</f>
        <v>4.2864883308807229E-2</v>
      </c>
      <c r="U178" s="1">
        <f>(Table2[[#This Row],[Close Price]]-Table2[[#This Row],[200D EMA]])/Table2[[#This Row],[200D EMA]]</f>
        <v>0.33250647637470881</v>
      </c>
      <c r="V178">
        <v>0.57621632739987605</v>
      </c>
      <c r="W178">
        <v>527</v>
      </c>
      <c r="X178">
        <v>569.95000000000005</v>
      </c>
      <c r="Y178">
        <v>527</v>
      </c>
      <c r="Z178">
        <v>573.45000000000005</v>
      </c>
      <c r="AA178">
        <v>527</v>
      </c>
      <c r="AB178">
        <v>592</v>
      </c>
      <c r="AC178" s="1">
        <f>(Table2[[#This Row],[Close Price]]/Table2[[#This Row],[Day Low]])-1</f>
        <v>7.6755218216318921E-2</v>
      </c>
      <c r="AD178" s="1">
        <f>(Table2[[#This Row],[Day High]]/Table2[[#This Row],[Close Price]])-1</f>
        <v>4.4056745087672766E-3</v>
      </c>
      <c r="AE178" s="1">
        <f>(Table2[[#This Row],[Close Price]]/Table2[[#This Row],[Current Week Low]])-1</f>
        <v>7.6755218216318921E-2</v>
      </c>
      <c r="AF178" s="1">
        <f>(Table2[[#This Row],[Current Week High]]/Table2[[#This Row],[Close Price]])-1</f>
        <v>1.0573618821041464E-2</v>
      </c>
      <c r="AG178" s="1">
        <f>(Table2[[#This Row],[Close Price]]/Table2[[#This Row],[Current Month Low]])-1</f>
        <v>7.6755218216318921E-2</v>
      </c>
      <c r="AH178" s="1">
        <f>(Table2[[#This Row],[Current Month High]]/Table2[[#This Row],[Close Price]])-1</f>
        <v>4.3263723676094656E-2</v>
      </c>
      <c r="AI178">
        <v>18.953211736716799</v>
      </c>
      <c r="AJ178">
        <v>141.57088122605299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0.28999999999999998</v>
      </c>
      <c r="AM178" t="s">
        <v>3175</v>
      </c>
      <c r="AN178">
        <v>-6.86</v>
      </c>
      <c r="AO178" t="s">
        <v>3174</v>
      </c>
      <c r="AP178">
        <v>4.5142804052599999E-3</v>
      </c>
      <c r="AQ178">
        <f>(Table2[[#This Row],[Sharpe Ratio]]-AVERAGE(Table2[Sharpe Ratio]))/_xlfn.STDEV.P(Table2[Sharpe Ratio])</f>
        <v>-0.6652830033207181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0.57031975011001768</v>
      </c>
      <c r="AS178">
        <f>_xlfn.RANK.AVG(Table2[[#This Row],[1Y Return vs Nifty Z-Score]],Table2[1Y Return vs Nifty Z-Score])</f>
        <v>92</v>
      </c>
      <c r="AT178">
        <f>_xlfn.RANK.AVG(Table2[[#This Row],[6M Return vs Nifty Z-Score]],Table2[6M Return vs Nifty Z-Score])</f>
        <v>89</v>
      </c>
      <c r="AU178">
        <f>_xlfn.RANK.AVG(Table2[[#This Row],[Sharpe Ratio Z-Score]],Table2[Sharpe Ratio Z-Score])</f>
        <v>501</v>
      </c>
      <c r="AV178">
        <f>(Table2[[#This Row],[Rank 1Y]]+Table2[[#This Row],[Rank 6M]]+Table2[[#This Row],[Rank Sharpe]])/3</f>
        <v>227.33333333333334</v>
      </c>
    </row>
    <row r="179" spans="1:48" x14ac:dyDescent="0.3">
      <c r="A179" t="s">
        <v>840</v>
      </c>
      <c r="B179" t="s">
        <v>841</v>
      </c>
      <c r="C179" t="s">
        <v>3141</v>
      </c>
      <c r="D179" t="s">
        <v>161</v>
      </c>
      <c r="E179">
        <v>19014.748383375001</v>
      </c>
      <c r="F179">
        <v>786.65</v>
      </c>
      <c r="G179">
        <v>98.421438066342702</v>
      </c>
      <c r="H179">
        <f>(Table2[[#This Row],[1Y Return vs Nifty]]-AVERAGE(Table2[1Y Return vs Nifty]))/_xlfn.STDEV.P(Table2[1Y Return vs Nifty])</f>
        <v>1.2573419332900559</v>
      </c>
      <c r="I179">
        <v>-7.7622838651830603</v>
      </c>
      <c r="J179">
        <f>(Table2[[#This Row],[1M Return vs Nifty]]-AVERAGE(Table2[1M Return vs Nifty]))/_xlfn.STDEV.P(Table2[1M Return vs Nifty])</f>
        <v>-0.40192426307476009</v>
      </c>
      <c r="K179">
        <v>-14.3683156351654</v>
      </c>
      <c r="L179">
        <f>(Table2[[#This Row],[6M Return vs Nifty]]-AVERAGE(Table2[6M Return vs Nifty]))/_xlfn.STDEV.P(Table2[6M Return vs Nifty])</f>
        <v>-0.74591169355058307</v>
      </c>
      <c r="M179">
        <v>-5.3681919028705103</v>
      </c>
      <c r="N179">
        <f>(Table2[[#This Row],[1W Return vs Nifty]]-AVERAGE(Table2[1W Return vs Nifty]))/_xlfn.STDEV.P(Table2[1W Return vs Nifty])</f>
        <v>-0.70825128352700206</v>
      </c>
      <c r="O179">
        <v>799.52</v>
      </c>
      <c r="P179">
        <v>804.320634696551</v>
      </c>
      <c r="Q179">
        <v>703.26699356902395</v>
      </c>
      <c r="R179">
        <v>44.342643021958303</v>
      </c>
      <c r="S179" s="1">
        <f>(Table2[[#This Row],[Close Price]]-Table2[[#This Row],[20D EMA]])/Table2[[#This Row],[20D EMA]]</f>
        <v>-1.6097158294976991E-2</v>
      </c>
      <c r="T179" s="1">
        <f>(Table2[[#This Row],[Close Price]]-Table2[[#This Row],[50D EMA]])/Table2[[#This Row],[50D EMA]]</f>
        <v>-2.1969639885240151E-2</v>
      </c>
      <c r="U179" s="1">
        <f>(Table2[[#This Row],[Close Price]]-Table2[[#This Row],[200D EMA]])/Table2[[#This Row],[200D EMA]]</f>
        <v>0.1185652208812103</v>
      </c>
      <c r="V179">
        <v>2.1949619437529302</v>
      </c>
      <c r="W179">
        <v>739.9</v>
      </c>
      <c r="X179">
        <v>790.05</v>
      </c>
      <c r="Y179">
        <v>737.05</v>
      </c>
      <c r="Z179">
        <v>796.95</v>
      </c>
      <c r="AA179">
        <v>737.05</v>
      </c>
      <c r="AB179">
        <v>830.7</v>
      </c>
      <c r="AC179" s="1">
        <f>(Table2[[#This Row],[Close Price]]/Table2[[#This Row],[Day Low]])-1</f>
        <v>6.3184214082984136E-2</v>
      </c>
      <c r="AD179" s="1">
        <f>(Table2[[#This Row],[Day High]]/Table2[[#This Row],[Close Price]])-1</f>
        <v>4.3221254687599853E-3</v>
      </c>
      <c r="AE179" s="1">
        <f>(Table2[[#This Row],[Close Price]]/Table2[[#This Row],[Current Week Low]])-1</f>
        <v>6.7295298826402616E-2</v>
      </c>
      <c r="AF179" s="1">
        <f>(Table2[[#This Row],[Current Week High]]/Table2[[#This Row],[Close Price]])-1</f>
        <v>1.3093497743596361E-2</v>
      </c>
      <c r="AG179" s="1">
        <f>(Table2[[#This Row],[Close Price]]/Table2[[#This Row],[Current Month Low]])-1</f>
        <v>6.7295298826402616E-2</v>
      </c>
      <c r="AH179" s="1">
        <f>(Table2[[#This Row],[Current Month High]]/Table2[[#This Row],[Close Price]])-1</f>
        <v>5.5996949087904424E-2</v>
      </c>
      <c r="AI179">
        <v>24.5789105701392</v>
      </c>
      <c r="AJ179">
        <v>162.21666666666599</v>
      </c>
      <c r="AK179" t="str">
        <f>IF(AND(Table2[[#This Row],[20D EMA]]&gt;Table2[[#This Row],[50D EMA]],Table2[[#This Row],[50D EMA]]&gt;Table2[[#This Row],[200D EMA]]),"Uptrend","Downtrend/NoTrend")</f>
        <v>Downtrend/NoTrend</v>
      </c>
      <c r="AL179">
        <v>0.06</v>
      </c>
      <c r="AM179" t="s">
        <v>3175</v>
      </c>
      <c r="AN179">
        <v>4.82</v>
      </c>
      <c r="AO179" t="s">
        <v>3175</v>
      </c>
      <c r="AP179">
        <v>0.18852999392640099</v>
      </c>
      <c r="AQ179">
        <f>(Table2[[#This Row],[Sharpe Ratio]]-AVERAGE(Table2[Sharpe Ratio]))/_xlfn.STDEV.P(Table2[Sharpe Ratio])</f>
        <v>1.4822087109589004</v>
      </c>
      <c r="AR1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9">
        <f>_xlfn.RANK.AVG(Table2[[#This Row],[1Y Return vs Nifty Z-Score]],Table2[1Y Return vs Nifty Z-Score])</f>
        <v>71</v>
      </c>
      <c r="AT179">
        <f>_xlfn.RANK.AVG(Table2[[#This Row],[6M Return vs Nifty Z-Score]],Table2[6M Return vs Nifty Z-Score])</f>
        <v>565</v>
      </c>
      <c r="AU179">
        <f>_xlfn.RANK.AVG(Table2[[#This Row],[Sharpe Ratio Z-Score]],Table2[Sharpe Ratio Z-Score])</f>
        <v>47</v>
      </c>
      <c r="AV179">
        <f>(Table2[[#This Row],[Rank 1Y]]+Table2[[#This Row],[Rank 6M]]+Table2[[#This Row],[Rank Sharpe]])/3</f>
        <v>227.66666666666666</v>
      </c>
    </row>
    <row r="180" spans="1:48" x14ac:dyDescent="0.3">
      <c r="A180" t="s">
        <v>384</v>
      </c>
      <c r="B180" t="s">
        <v>385</v>
      </c>
      <c r="C180" t="s">
        <v>3138</v>
      </c>
      <c r="D180" t="s">
        <v>325</v>
      </c>
      <c r="E180">
        <v>59876.902550400002</v>
      </c>
      <c r="F180">
        <v>1800.9</v>
      </c>
      <c r="G180">
        <v>83.879478317818197</v>
      </c>
      <c r="H180">
        <f>(Table2[[#This Row],[1Y Return vs Nifty]]-AVERAGE(Table2[1Y Return vs Nifty]))/_xlfn.STDEV.P(Table2[1Y Return vs Nifty])</f>
        <v>1.0068767407920378</v>
      </c>
      <c r="I180">
        <v>-2.0146186222511</v>
      </c>
      <c r="J180">
        <f>(Table2[[#This Row],[1M Return vs Nifty]]-AVERAGE(Table2[1M Return vs Nifty]))/_xlfn.STDEV.P(Table2[1M Return vs Nifty])</f>
        <v>0.24638962579757889</v>
      </c>
      <c r="K180">
        <v>27.450727266633699</v>
      </c>
      <c r="L180">
        <f>(Table2[[#This Row],[6M Return vs Nifty]]-AVERAGE(Table2[6M Return vs Nifty]))/_xlfn.STDEV.P(Table2[6M Return vs Nifty])</f>
        <v>0.64898727812891877</v>
      </c>
      <c r="M180">
        <v>-2.0242463272703701</v>
      </c>
      <c r="N180">
        <f>(Table2[[#This Row],[1W Return vs Nifty]]-AVERAGE(Table2[1W Return vs Nifty]))/_xlfn.STDEV.P(Table2[1W Return vs Nifty])</f>
        <v>0.11683259151184089</v>
      </c>
      <c r="O180">
        <v>1831.61</v>
      </c>
      <c r="P180">
        <v>1744.1012690607799</v>
      </c>
      <c r="Q180">
        <v>1415.6637510696501</v>
      </c>
      <c r="R180">
        <v>34.154574019996403</v>
      </c>
      <c r="S180" s="1">
        <f>(Table2[[#This Row],[Close Price]]-Table2[[#This Row],[20D EMA]])/Table2[[#This Row],[20D EMA]]</f>
        <v>-1.6766669760483844E-2</v>
      </c>
      <c r="T180" s="1">
        <f>(Table2[[#This Row],[Close Price]]-Table2[[#This Row],[50D EMA]])/Table2[[#This Row],[50D EMA]]</f>
        <v>3.2566188642134848E-2</v>
      </c>
      <c r="U180" s="1">
        <f>(Table2[[#This Row],[Close Price]]-Table2[[#This Row],[200D EMA]])/Table2[[#This Row],[200D EMA]]</f>
        <v>0.27212411749560761</v>
      </c>
      <c r="V180">
        <v>0.77989367961035705</v>
      </c>
      <c r="W180">
        <v>1750</v>
      </c>
      <c r="X180">
        <v>1806.5</v>
      </c>
      <c r="Y180">
        <v>1750</v>
      </c>
      <c r="Z180">
        <v>1818.5</v>
      </c>
      <c r="AA180">
        <v>1750</v>
      </c>
      <c r="AB180">
        <v>1864.65</v>
      </c>
      <c r="AC180" s="1">
        <f>(Table2[[#This Row],[Close Price]]/Table2[[#This Row],[Day Low]])-1</f>
        <v>2.9085714285714381E-2</v>
      </c>
      <c r="AD180" s="1">
        <f>(Table2[[#This Row],[Day High]]/Table2[[#This Row],[Close Price]])-1</f>
        <v>3.1095563329446296E-3</v>
      </c>
      <c r="AE180" s="1">
        <f>(Table2[[#This Row],[Close Price]]/Table2[[#This Row],[Current Week Low]])-1</f>
        <v>2.9085714285714381E-2</v>
      </c>
      <c r="AF180" s="1">
        <f>(Table2[[#This Row],[Current Week High]]/Table2[[#This Row],[Close Price]])-1</f>
        <v>9.7728913321115662E-3</v>
      </c>
      <c r="AG180" s="1">
        <f>(Table2[[#This Row],[Close Price]]/Table2[[#This Row],[Current Month Low]])-1</f>
        <v>2.9085714285714381E-2</v>
      </c>
      <c r="AH180" s="1">
        <f>(Table2[[#This Row],[Current Month High]]/Table2[[#This Row],[Close Price]])-1</f>
        <v>3.5398967183075225E-2</v>
      </c>
      <c r="AI180">
        <v>7.9960019990004998</v>
      </c>
      <c r="AJ180">
        <v>123.242841204908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0.12</v>
      </c>
      <c r="AM180" t="s">
        <v>3175</v>
      </c>
      <c r="AN180">
        <v>-6.65</v>
      </c>
      <c r="AO180" t="s">
        <v>3174</v>
      </c>
      <c r="AP180">
        <v>2.7148130848285001E-2</v>
      </c>
      <c r="AQ180">
        <f>(Table2[[#This Row],[Sharpe Ratio]]-AVERAGE(Table2[Sharpe Ratio]))/_xlfn.STDEV.P(Table2[Sharpe Ratio])</f>
        <v>-0.40114248315228113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1.6179437530780951</v>
      </c>
      <c r="AS180">
        <f>_xlfn.RANK.AVG(Table2[[#This Row],[1Y Return vs Nifty Z-Score]],Table2[1Y Return vs Nifty Z-Score])</f>
        <v>99</v>
      </c>
      <c r="AT180">
        <f>_xlfn.RANK.AVG(Table2[[#This Row],[6M Return vs Nifty Z-Score]],Table2[6M Return vs Nifty Z-Score])</f>
        <v>144</v>
      </c>
      <c r="AU180">
        <f>_xlfn.RANK.AVG(Table2[[#This Row],[Sharpe Ratio Z-Score]],Table2[Sharpe Ratio Z-Score])</f>
        <v>441</v>
      </c>
      <c r="AV180">
        <f>(Table2[[#This Row],[Rank 1Y]]+Table2[[#This Row],[Rank 6M]]+Table2[[#This Row],[Rank Sharpe]])/3</f>
        <v>228</v>
      </c>
    </row>
    <row r="181" spans="1:48" x14ac:dyDescent="0.3">
      <c r="A181" t="s">
        <v>290</v>
      </c>
      <c r="B181" t="s">
        <v>291</v>
      </c>
      <c r="C181" t="s">
        <v>3139</v>
      </c>
      <c r="D181" t="s">
        <v>292</v>
      </c>
      <c r="E181">
        <v>94152.924654914998</v>
      </c>
      <c r="F181">
        <v>684.65</v>
      </c>
      <c r="G181">
        <v>37.506661514835898</v>
      </c>
      <c r="H181">
        <f>(Table2[[#This Row],[1Y Return vs Nifty]]-AVERAGE(Table2[1Y Return vs Nifty]))/_xlfn.STDEV.P(Table2[1Y Return vs Nifty])</f>
        <v>0.20816895394007828</v>
      </c>
      <c r="I181">
        <v>-0.86937443687499405</v>
      </c>
      <c r="J181">
        <f>(Table2[[#This Row],[1M Return vs Nifty]]-AVERAGE(Table2[1M Return vs Nifty]))/_xlfn.STDEV.P(Table2[1M Return vs Nifty])</f>
        <v>0.37556863677819569</v>
      </c>
      <c r="K181">
        <v>2.7926698510936099</v>
      </c>
      <c r="L181">
        <f>(Table2[[#This Row],[6M Return vs Nifty]]-AVERAGE(Table2[6M Return vs Nifty]))/_xlfn.STDEV.P(Table2[6M Return vs Nifty])</f>
        <v>-0.17349684742411381</v>
      </c>
      <c r="M181">
        <v>-2.10382987247473</v>
      </c>
      <c r="N181">
        <f>(Table2[[#This Row],[1W Return vs Nifty]]-AVERAGE(Table2[1W Return vs Nifty]))/_xlfn.STDEV.P(Table2[1W Return vs Nifty])</f>
        <v>9.7196177466807421E-2</v>
      </c>
      <c r="O181">
        <v>681.32</v>
      </c>
      <c r="P181">
        <v>662.58211736534201</v>
      </c>
      <c r="Q181">
        <v>583.59718280101299</v>
      </c>
      <c r="R181">
        <v>27.221642996173902</v>
      </c>
      <c r="S181" s="1">
        <f>(Table2[[#This Row],[Close Price]]-Table2[[#This Row],[20D EMA]])/Table2[[#This Row],[20D EMA]]</f>
        <v>4.8875711853459854E-3</v>
      </c>
      <c r="T181" s="1">
        <f>(Table2[[#This Row],[Close Price]]-Table2[[#This Row],[50D EMA]])/Table2[[#This Row],[50D EMA]]</f>
        <v>3.3305883235134046E-2</v>
      </c>
      <c r="U181" s="1">
        <f>(Table2[[#This Row],[Close Price]]-Table2[[#This Row],[200D EMA]])/Table2[[#This Row],[200D EMA]]</f>
        <v>0.17315508055398307</v>
      </c>
      <c r="V181">
        <v>0.83051239593840098</v>
      </c>
      <c r="W181">
        <v>651.54999999999995</v>
      </c>
      <c r="X181">
        <v>686.9</v>
      </c>
      <c r="Y181">
        <v>645.9</v>
      </c>
      <c r="Z181">
        <v>686.9</v>
      </c>
      <c r="AA181">
        <v>645.9</v>
      </c>
      <c r="AB181">
        <v>690.7</v>
      </c>
      <c r="AC181" s="1">
        <f>(Table2[[#This Row],[Close Price]]/Table2[[#This Row],[Day Low]])-1</f>
        <v>5.080193385004983E-2</v>
      </c>
      <c r="AD181" s="1">
        <f>(Table2[[#This Row],[Day High]]/Table2[[#This Row],[Close Price]])-1</f>
        <v>3.2863506901337214E-3</v>
      </c>
      <c r="AE181" s="1">
        <f>(Table2[[#This Row],[Close Price]]/Table2[[#This Row],[Current Week Low]])-1</f>
        <v>5.999380709088098E-2</v>
      </c>
      <c r="AF181" s="1">
        <f>(Table2[[#This Row],[Current Week High]]/Table2[[#This Row],[Close Price]])-1</f>
        <v>3.2863506901337214E-3</v>
      </c>
      <c r="AG181" s="1">
        <f>(Table2[[#This Row],[Close Price]]/Table2[[#This Row],[Current Month Low]])-1</f>
        <v>5.999380709088098E-2</v>
      </c>
      <c r="AH181" s="1">
        <f>(Table2[[#This Row],[Current Month High]]/Table2[[#This Row],[Close Price]])-1</f>
        <v>8.8366318556927226E-3</v>
      </c>
      <c r="AI181">
        <v>5.2289490980793101</v>
      </c>
      <c r="AJ181">
        <v>84.243810548977294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0.15</v>
      </c>
      <c r="AM181" t="s">
        <v>3175</v>
      </c>
      <c r="AN181">
        <v>-0.9</v>
      </c>
      <c r="AO181" t="s">
        <v>3174</v>
      </c>
      <c r="AP181">
        <v>0.174859108467465</v>
      </c>
      <c r="AQ181">
        <f>(Table2[[#This Row],[Sharpe Ratio]]-AVERAGE(Table2[Sharpe Ratio]))/_xlfn.STDEV.P(Table2[Sharpe Ratio])</f>
        <v>1.3226673724059952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1.8301042931669627</v>
      </c>
      <c r="AS181">
        <f>_xlfn.RANK.AVG(Table2[[#This Row],[1Y Return vs Nifty Z-Score]],Table2[1Y Return vs Nifty Z-Score])</f>
        <v>237</v>
      </c>
      <c r="AT181">
        <f>_xlfn.RANK.AVG(Table2[[#This Row],[6M Return vs Nifty Z-Score]],Table2[6M Return vs Nifty Z-Score])</f>
        <v>378</v>
      </c>
      <c r="AU181">
        <f>_xlfn.RANK.AVG(Table2[[#This Row],[Sharpe Ratio Z-Score]],Table2[Sharpe Ratio Z-Score])</f>
        <v>72</v>
      </c>
      <c r="AV181">
        <f>(Table2[[#This Row],[Rank 1Y]]+Table2[[#This Row],[Rank 6M]]+Table2[[#This Row],[Rank Sharpe]])/3</f>
        <v>229</v>
      </c>
    </row>
    <row r="182" spans="1:48" x14ac:dyDescent="0.3">
      <c r="A182" t="s">
        <v>1081</v>
      </c>
      <c r="B182" t="s">
        <v>1082</v>
      </c>
      <c r="C182" t="s">
        <v>3138</v>
      </c>
      <c r="D182" t="s">
        <v>469</v>
      </c>
      <c r="E182">
        <v>12395.689985075</v>
      </c>
      <c r="F182">
        <v>2662.3</v>
      </c>
      <c r="G182">
        <v>-4.2567031955675096</v>
      </c>
      <c r="H182">
        <f>(Table2[[#This Row],[1Y Return vs Nifty]]-AVERAGE(Table2[1Y Return vs Nifty]))/_xlfn.STDEV.P(Table2[1Y Return vs Nifty])</f>
        <v>-0.51114738047746611</v>
      </c>
      <c r="I182">
        <v>-2.6157983865146699</v>
      </c>
      <c r="J182">
        <f>(Table2[[#This Row],[1M Return vs Nifty]]-AVERAGE(Table2[1M Return vs Nifty]))/_xlfn.STDEV.P(Table2[1M Return vs Nifty])</f>
        <v>0.17857892799113309</v>
      </c>
      <c r="K182">
        <v>21.7013390762156</v>
      </c>
      <c r="L182">
        <f>(Table2[[#This Row],[6M Return vs Nifty]]-AVERAGE(Table2[6M Return vs Nifty]))/_xlfn.STDEV.P(Table2[6M Return vs Nifty])</f>
        <v>0.45721302606311032</v>
      </c>
      <c r="M182">
        <v>5.3490176479100002</v>
      </c>
      <c r="N182">
        <f>(Table2[[#This Row],[1W Return vs Nifty]]-AVERAGE(Table2[1W Return vs Nifty]))/_xlfn.STDEV.P(Table2[1W Return vs Nifty])</f>
        <v>1.9361089746911044</v>
      </c>
      <c r="O182">
        <v>2456.71</v>
      </c>
      <c r="P182">
        <v>2382.1284976309798</v>
      </c>
      <c r="Q182">
        <v>2122.79472331953</v>
      </c>
      <c r="R182">
        <v>67.713385446861594</v>
      </c>
      <c r="S182" s="1">
        <f>(Table2[[#This Row],[Close Price]]-Table2[[#This Row],[20D EMA]])/Table2[[#This Row],[20D EMA]]</f>
        <v>8.3685091036386119E-2</v>
      </c>
      <c r="T182" s="1">
        <f>(Table2[[#This Row],[Close Price]]-Table2[[#This Row],[50D EMA]])/Table2[[#This Row],[50D EMA]]</f>
        <v>0.11761393335735253</v>
      </c>
      <c r="U182" s="1">
        <f>(Table2[[#This Row],[Close Price]]-Table2[[#This Row],[200D EMA]])/Table2[[#This Row],[200D EMA]]</f>
        <v>0.25414858570819149</v>
      </c>
      <c r="V182">
        <v>1.1029664695983601</v>
      </c>
      <c r="W182">
        <v>2373.15</v>
      </c>
      <c r="X182">
        <v>2700</v>
      </c>
      <c r="Y182">
        <v>2373.15</v>
      </c>
      <c r="Z182">
        <v>2700</v>
      </c>
      <c r="AA182">
        <v>2345.0500000000002</v>
      </c>
      <c r="AB182">
        <v>2700</v>
      </c>
      <c r="AC182" s="1">
        <f>(Table2[[#This Row],[Close Price]]/Table2[[#This Row],[Day Low]])-1</f>
        <v>0.12184227714219498</v>
      </c>
      <c r="AD182" s="1">
        <f>(Table2[[#This Row],[Day High]]/Table2[[#This Row],[Close Price]])-1</f>
        <v>1.4160688126807486E-2</v>
      </c>
      <c r="AE182" s="1">
        <f>(Table2[[#This Row],[Close Price]]/Table2[[#This Row],[Current Week Low]])-1</f>
        <v>0.12184227714219498</v>
      </c>
      <c r="AF182" s="1">
        <f>(Table2[[#This Row],[Current Week High]]/Table2[[#This Row],[Close Price]])-1</f>
        <v>1.4160688126807486E-2</v>
      </c>
      <c r="AG182" s="1">
        <f>(Table2[[#This Row],[Close Price]]/Table2[[#This Row],[Current Month Low]])-1</f>
        <v>0.13528496194111006</v>
      </c>
      <c r="AH182" s="1">
        <f>(Table2[[#This Row],[Current Month High]]/Table2[[#This Row],[Close Price]])-1</f>
        <v>1.4160688126807486E-2</v>
      </c>
      <c r="AI182">
        <v>1.4160688126807399</v>
      </c>
      <c r="AJ182">
        <v>61.488535727283697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0.25</v>
      </c>
      <c r="AM182" t="s">
        <v>3175</v>
      </c>
      <c r="AN182">
        <v>5.07</v>
      </c>
      <c r="AO182" t="s">
        <v>3175</v>
      </c>
      <c r="AP182">
        <v>0.205081467652621</v>
      </c>
      <c r="AQ182">
        <f>(Table2[[#This Row],[Sharpe Ratio]]-AVERAGE(Table2[Sharpe Ratio]))/_xlfn.STDEV.P(Table2[Sharpe Ratio])</f>
        <v>1.6753669581870141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3.7361205064548955</v>
      </c>
      <c r="AS182">
        <f>_xlfn.RANK.AVG(Table2[[#This Row],[1Y Return vs Nifty Z-Score]],Table2[1Y Return vs Nifty Z-Score])</f>
        <v>481</v>
      </c>
      <c r="AT182">
        <f>_xlfn.RANK.AVG(Table2[[#This Row],[6M Return vs Nifty Z-Score]],Table2[6M Return vs Nifty Z-Score])</f>
        <v>185</v>
      </c>
      <c r="AU182">
        <f>_xlfn.RANK.AVG(Table2[[#This Row],[Sharpe Ratio Z-Score]],Table2[Sharpe Ratio Z-Score])</f>
        <v>28</v>
      </c>
      <c r="AV182">
        <f>(Table2[[#This Row],[Rank 1Y]]+Table2[[#This Row],[Rank 6M]]+Table2[[#This Row],[Rank Sharpe]])/3</f>
        <v>231.33333333333334</v>
      </c>
    </row>
    <row r="183" spans="1:48" x14ac:dyDescent="0.3">
      <c r="A183" t="s">
        <v>982</v>
      </c>
      <c r="B183" t="s">
        <v>983</v>
      </c>
      <c r="C183" t="s">
        <v>3143</v>
      </c>
      <c r="D183" t="s">
        <v>984</v>
      </c>
      <c r="E183">
        <v>15041.714208310001</v>
      </c>
      <c r="F183">
        <v>822.7</v>
      </c>
      <c r="G183">
        <v>30.879996125101101</v>
      </c>
      <c r="H183">
        <f>(Table2[[#This Row],[1Y Return vs Nifty]]-AVERAGE(Table2[1Y Return vs Nifty]))/_xlfn.STDEV.P(Table2[1Y Return vs Nifty])</f>
        <v>9.4033785698515435E-2</v>
      </c>
      <c r="I183">
        <v>-4.5963034131607499</v>
      </c>
      <c r="J183">
        <f>(Table2[[#This Row],[1M Return vs Nifty]]-AVERAGE(Table2[1M Return vs Nifty]))/_xlfn.STDEV.P(Table2[1M Return vs Nifty])</f>
        <v>-4.4814199737571517E-2</v>
      </c>
      <c r="K183">
        <v>29.6682082866879</v>
      </c>
      <c r="L183">
        <f>(Table2[[#This Row],[6M Return vs Nifty]]-AVERAGE(Table2[6M Return vs Nifty]))/_xlfn.STDEV.P(Table2[6M Return vs Nifty])</f>
        <v>0.72295267235986482</v>
      </c>
      <c r="M183">
        <v>-3.72583169008219</v>
      </c>
      <c r="N183">
        <f>(Table2[[#This Row],[1W Return vs Nifty]]-AVERAGE(Table2[1W Return vs Nifty]))/_xlfn.STDEV.P(Table2[1W Return vs Nifty])</f>
        <v>-0.30301594164085072</v>
      </c>
      <c r="O183">
        <v>830.52</v>
      </c>
      <c r="P183">
        <v>810.91518547871704</v>
      </c>
      <c r="Q183">
        <v>704.57138254696599</v>
      </c>
      <c r="R183">
        <v>55.652819509769898</v>
      </c>
      <c r="S183" s="1">
        <f>(Table2[[#This Row],[Close Price]]-Table2[[#This Row],[20D EMA]])/Table2[[#This Row],[20D EMA]]</f>
        <v>-9.4157876992726677E-3</v>
      </c>
      <c r="T183" s="1">
        <f>(Table2[[#This Row],[Close Price]]-Table2[[#This Row],[50D EMA]])/Table2[[#This Row],[50D EMA]]</f>
        <v>1.4532733795490515E-2</v>
      </c>
      <c r="U183" s="1">
        <f>(Table2[[#This Row],[Close Price]]-Table2[[#This Row],[200D EMA]])/Table2[[#This Row],[200D EMA]]</f>
        <v>0.16766025470124699</v>
      </c>
      <c r="V183">
        <v>0.97444332853065796</v>
      </c>
      <c r="W183">
        <v>788.05</v>
      </c>
      <c r="X183">
        <v>824.2</v>
      </c>
      <c r="Y183">
        <v>782.25</v>
      </c>
      <c r="Z183">
        <v>852.45</v>
      </c>
      <c r="AA183">
        <v>782.25</v>
      </c>
      <c r="AB183">
        <v>875.5</v>
      </c>
      <c r="AC183" s="1">
        <f>(Table2[[#This Row],[Close Price]]/Table2[[#This Row],[Day Low]])-1</f>
        <v>4.3969291288624035E-2</v>
      </c>
      <c r="AD183" s="1">
        <f>(Table2[[#This Row],[Day High]]/Table2[[#This Row],[Close Price]])-1</f>
        <v>1.8232648596085976E-3</v>
      </c>
      <c r="AE183" s="1">
        <f>(Table2[[#This Row],[Close Price]]/Table2[[#This Row],[Current Week Low]])-1</f>
        <v>5.1709811441355225E-2</v>
      </c>
      <c r="AF183" s="1">
        <f>(Table2[[#This Row],[Current Week High]]/Table2[[#This Row],[Close Price]])-1</f>
        <v>3.6161419715570631E-2</v>
      </c>
      <c r="AG183" s="1">
        <f>(Table2[[#This Row],[Close Price]]/Table2[[#This Row],[Current Month Low]])-1</f>
        <v>5.1709811441355225E-2</v>
      </c>
      <c r="AH183" s="1">
        <f>(Table2[[#This Row],[Current Month High]]/Table2[[#This Row],[Close Price]])-1</f>
        <v>6.4178923058222814E-2</v>
      </c>
      <c r="AI183">
        <v>6.4178923058222797</v>
      </c>
      <c r="AJ183">
        <v>81.731831234813299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0.02</v>
      </c>
      <c r="AM183" t="s">
        <v>3175</v>
      </c>
      <c r="AN183">
        <v>1.44</v>
      </c>
      <c r="AO183" t="s">
        <v>3175</v>
      </c>
      <c r="AP183">
        <v>7.6152599230054005E-2</v>
      </c>
      <c r="AQ183">
        <f>(Table2[[#This Row],[Sharpe Ratio]]-AVERAGE(Table2[Sharpe Ratio]))/_xlfn.STDEV.P(Table2[Sharpe Ratio])</f>
        <v>0.17074720930290235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0.63990352598286049</v>
      </c>
      <c r="AS183">
        <f>_xlfn.RANK.AVG(Table2[[#This Row],[1Y Return vs Nifty Z-Score]],Table2[1Y Return vs Nifty Z-Score])</f>
        <v>266</v>
      </c>
      <c r="AT183">
        <f>_xlfn.RANK.AVG(Table2[[#This Row],[6M Return vs Nifty Z-Score]],Table2[6M Return vs Nifty Z-Score])</f>
        <v>132</v>
      </c>
      <c r="AU183">
        <f>_xlfn.RANK.AVG(Table2[[#This Row],[Sharpe Ratio Z-Score]],Table2[Sharpe Ratio Z-Score])</f>
        <v>298</v>
      </c>
      <c r="AV183">
        <f>(Table2[[#This Row],[Rank 1Y]]+Table2[[#This Row],[Rank 6M]]+Table2[[#This Row],[Rank Sharpe]])/3</f>
        <v>232</v>
      </c>
    </row>
    <row r="184" spans="1:48" x14ac:dyDescent="0.3">
      <c r="A184" t="s">
        <v>888</v>
      </c>
      <c r="B184" t="s">
        <v>889</v>
      </c>
      <c r="C184" t="s">
        <v>3129</v>
      </c>
      <c r="D184" t="s">
        <v>485</v>
      </c>
      <c r="E184">
        <v>17408.972064869999</v>
      </c>
      <c r="F184">
        <v>1005.5</v>
      </c>
      <c r="G184">
        <v>93.016282340759403</v>
      </c>
      <c r="H184">
        <f>(Table2[[#This Row],[1Y Return vs Nifty]]-AVERAGE(Table2[1Y Return vs Nifty]))/_xlfn.STDEV.P(Table2[1Y Return vs Nifty])</f>
        <v>1.1642455836438297</v>
      </c>
      <c r="I184">
        <v>-0.47590570781230801</v>
      </c>
      <c r="J184">
        <f>(Table2[[#This Row],[1M Return vs Nifty]]-AVERAGE(Table2[1M Return vs Nifty]))/_xlfn.STDEV.P(Table2[1M Return vs Nifty])</f>
        <v>0.41995035198020375</v>
      </c>
      <c r="K184">
        <v>45.598001858742897</v>
      </c>
      <c r="L184">
        <f>(Table2[[#This Row],[6M Return vs Nifty]]-AVERAGE(Table2[6M Return vs Nifty]))/_xlfn.STDEV.P(Table2[6M Return vs Nifty])</f>
        <v>1.254300382179649</v>
      </c>
      <c r="M184">
        <v>-2.5340831581762302</v>
      </c>
      <c r="N184">
        <f>(Table2[[#This Row],[1W Return vs Nifty]]-AVERAGE(Table2[1W Return vs Nifty]))/_xlfn.STDEV.P(Table2[1W Return vs Nifty])</f>
        <v>-8.9643566056040406E-3</v>
      </c>
      <c r="O184">
        <v>1035.3900000000001</v>
      </c>
      <c r="P184">
        <v>983.07650591691197</v>
      </c>
      <c r="Q184">
        <v>773.45761431348103</v>
      </c>
      <c r="R184">
        <v>43.308318453394698</v>
      </c>
      <c r="S184" s="1">
        <f>(Table2[[#This Row],[Close Price]]-Table2[[#This Row],[20D EMA]])/Table2[[#This Row],[20D EMA]]</f>
        <v>-2.8868349124484587E-2</v>
      </c>
      <c r="T184" s="1">
        <f>(Table2[[#This Row],[Close Price]]-Table2[[#This Row],[50D EMA]])/Table2[[#This Row],[50D EMA]]</f>
        <v>2.2809510702499921E-2</v>
      </c>
      <c r="U184" s="1">
        <f>(Table2[[#This Row],[Close Price]]-Table2[[#This Row],[200D EMA]])/Table2[[#This Row],[200D EMA]]</f>
        <v>0.30000659556823833</v>
      </c>
      <c r="V184">
        <v>1.22329911212537</v>
      </c>
      <c r="W184">
        <v>981.85</v>
      </c>
      <c r="X184">
        <v>1012.25</v>
      </c>
      <c r="Y184">
        <v>981.85</v>
      </c>
      <c r="Z184">
        <v>1040.9000000000001</v>
      </c>
      <c r="AA184">
        <v>981.85</v>
      </c>
      <c r="AB184">
        <v>1164.1500000000001</v>
      </c>
      <c r="AC184" s="1">
        <f>(Table2[[#This Row],[Close Price]]/Table2[[#This Row],[Day Low]])-1</f>
        <v>2.4087182359830983E-2</v>
      </c>
      <c r="AD184" s="1">
        <f>(Table2[[#This Row],[Day High]]/Table2[[#This Row],[Close Price]])-1</f>
        <v>6.7130780706117221E-3</v>
      </c>
      <c r="AE184" s="1">
        <f>(Table2[[#This Row],[Close Price]]/Table2[[#This Row],[Current Week Low]])-1</f>
        <v>2.4087182359830983E-2</v>
      </c>
      <c r="AF184" s="1">
        <f>(Table2[[#This Row],[Current Week High]]/Table2[[#This Row],[Close Price]])-1</f>
        <v>3.520636499254115E-2</v>
      </c>
      <c r="AG184" s="1">
        <f>(Table2[[#This Row],[Close Price]]/Table2[[#This Row],[Current Month Low]])-1</f>
        <v>2.4087182359830983E-2</v>
      </c>
      <c r="AH184" s="1">
        <f>(Table2[[#This Row],[Current Month High]]/Table2[[#This Row],[Close Price]])-1</f>
        <v>0.15778219791148684</v>
      </c>
      <c r="AI184">
        <v>18.249627051218301</v>
      </c>
      <c r="AJ184">
        <v>136.282457995535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0.39</v>
      </c>
      <c r="AM184" t="s">
        <v>3175</v>
      </c>
      <c r="AN184">
        <v>-0.46</v>
      </c>
      <c r="AO184" t="s">
        <v>3174</v>
      </c>
      <c r="AQ184">
        <f>(Table2[[#This Row],[Sharpe Ratio]]-AVERAGE(Table2[Sharpe Ratio]))/_xlfn.STDEV.P(Table2[Sharpe Ratio])</f>
        <v>-0.71796535082642143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2.111566610371657</v>
      </c>
      <c r="AS184">
        <f>_xlfn.RANK.AVG(Table2[[#This Row],[1Y Return vs Nifty Z-Score]],Table2[1Y Return vs Nifty Z-Score])</f>
        <v>85</v>
      </c>
      <c r="AT184">
        <f>_xlfn.RANK.AVG(Table2[[#This Row],[6M Return vs Nifty Z-Score]],Table2[6M Return vs Nifty Z-Score])</f>
        <v>71</v>
      </c>
      <c r="AU184">
        <f>_xlfn.RANK.AVG(Table2[[#This Row],[Sharpe Ratio Z-Score]],Table2[Sharpe Ratio Z-Score])</f>
        <v>540.5</v>
      </c>
      <c r="AV184">
        <f>(Table2[[#This Row],[Rank 1Y]]+Table2[[#This Row],[Rank 6M]]+Table2[[#This Row],[Rank Sharpe]])/3</f>
        <v>232.16666666666666</v>
      </c>
    </row>
    <row r="185" spans="1:48" x14ac:dyDescent="0.3">
      <c r="A185" t="s">
        <v>1469</v>
      </c>
      <c r="B185" t="s">
        <v>1470</v>
      </c>
      <c r="C185" t="s">
        <v>3148</v>
      </c>
      <c r="D185" t="s">
        <v>161</v>
      </c>
      <c r="E185">
        <v>7119.0616549360002</v>
      </c>
      <c r="F185">
        <v>195.01</v>
      </c>
      <c r="G185">
        <v>174.368882694696</v>
      </c>
      <c r="H185">
        <f>(Table2[[#This Row],[1Y Return vs Nifty]]-AVERAGE(Table2[1Y Return vs Nifty]))/_xlfn.STDEV.P(Table2[1Y Return vs Nifty])</f>
        <v>2.5654318790419106</v>
      </c>
      <c r="I185">
        <v>-4.5386984714741603</v>
      </c>
      <c r="J185">
        <f>(Table2[[#This Row],[1M Return vs Nifty]]-AVERAGE(Table2[1M Return vs Nifty]))/_xlfn.STDEV.P(Table2[1M Return vs Nifty])</f>
        <v>-3.8316590328425326E-2</v>
      </c>
      <c r="K185">
        <v>29.488319871219499</v>
      </c>
      <c r="L185">
        <f>(Table2[[#This Row],[6M Return vs Nifty]]-AVERAGE(Table2[6M Return vs Nifty]))/_xlfn.STDEV.P(Table2[6M Return vs Nifty])</f>
        <v>0.71695238760100122</v>
      </c>
      <c r="M185">
        <v>-8.8618058501462293</v>
      </c>
      <c r="N185">
        <f>(Table2[[#This Row],[1W Return vs Nifty]]-AVERAGE(Table2[1W Return vs Nifty]))/_xlfn.STDEV.P(Table2[1W Return vs Nifty])</f>
        <v>-1.5702642763642642</v>
      </c>
      <c r="O185">
        <v>202.87</v>
      </c>
      <c r="P185">
        <v>195.272889477099</v>
      </c>
      <c r="Q185">
        <v>153.61962360219499</v>
      </c>
      <c r="R185">
        <v>30.549548559981901</v>
      </c>
      <c r="S185" s="1">
        <f>(Table2[[#This Row],[Close Price]]-Table2[[#This Row],[20D EMA]])/Table2[[#This Row],[20D EMA]]</f>
        <v>-3.8744023266131085E-2</v>
      </c>
      <c r="T185" s="1">
        <f>(Table2[[#This Row],[Close Price]]-Table2[[#This Row],[50D EMA]])/Table2[[#This Row],[50D EMA]]</f>
        <v>-1.346267153638035E-3</v>
      </c>
      <c r="U185" s="1">
        <f>(Table2[[#This Row],[Close Price]]-Table2[[#This Row],[200D EMA]])/Table2[[#This Row],[200D EMA]]</f>
        <v>0.26943417401534103</v>
      </c>
      <c r="V185">
        <v>0.46453813348013401</v>
      </c>
      <c r="W185">
        <v>183.8</v>
      </c>
      <c r="X185">
        <v>196.5</v>
      </c>
      <c r="Y185">
        <v>182</v>
      </c>
      <c r="Z185">
        <v>197.89</v>
      </c>
      <c r="AA185">
        <v>182</v>
      </c>
      <c r="AB185">
        <v>212.64</v>
      </c>
      <c r="AC185" s="1">
        <f>(Table2[[#This Row],[Close Price]]/Table2[[#This Row],[Day Low]])-1</f>
        <v>6.0990206746463382E-2</v>
      </c>
      <c r="AD185" s="1">
        <f>(Table2[[#This Row],[Day High]]/Table2[[#This Row],[Close Price]])-1</f>
        <v>7.6406338136505436E-3</v>
      </c>
      <c r="AE185" s="1">
        <f>(Table2[[#This Row],[Close Price]]/Table2[[#This Row],[Current Week Low]])-1</f>
        <v>7.1483516483516363E-2</v>
      </c>
      <c r="AF185" s="1">
        <f>(Table2[[#This Row],[Current Week High]]/Table2[[#This Row],[Close Price]])-1</f>
        <v>1.4768473411619798E-2</v>
      </c>
      <c r="AG185" s="1">
        <f>(Table2[[#This Row],[Close Price]]/Table2[[#This Row],[Current Month Low]])-1</f>
        <v>7.1483516483516363E-2</v>
      </c>
      <c r="AH185" s="1">
        <f>(Table2[[#This Row],[Current Month High]]/Table2[[#This Row],[Close Price]])-1</f>
        <v>9.0405620224603744E-2</v>
      </c>
      <c r="AI185">
        <v>15.1992205527921</v>
      </c>
      <c r="AJ185">
        <v>222.86423841059599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0.22</v>
      </c>
      <c r="AM185" t="s">
        <v>3175</v>
      </c>
      <c r="AN185">
        <v>-6.91</v>
      </c>
      <c r="AO185" t="s">
        <v>3174</v>
      </c>
      <c r="AQ185">
        <f>(Table2[[#This Row],[Sharpe Ratio]]-AVERAGE(Table2[Sharpe Ratio]))/_xlfn.STDEV.P(Table2[Sharpe Ratio])</f>
        <v>-0.71796535082642143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0.95583804912380099</v>
      </c>
      <c r="AS185">
        <f>_xlfn.RANK.AVG(Table2[[#This Row],[1Y Return vs Nifty Z-Score]],Table2[1Y Return vs Nifty Z-Score])</f>
        <v>21</v>
      </c>
      <c r="AT185">
        <f>_xlfn.RANK.AVG(Table2[[#This Row],[6M Return vs Nifty Z-Score]],Table2[6M Return vs Nifty Z-Score])</f>
        <v>135</v>
      </c>
      <c r="AU185">
        <f>_xlfn.RANK.AVG(Table2[[#This Row],[Sharpe Ratio Z-Score]],Table2[Sharpe Ratio Z-Score])</f>
        <v>540.5</v>
      </c>
      <c r="AV185">
        <f>(Table2[[#This Row],[Rank 1Y]]+Table2[[#This Row],[Rank 6M]]+Table2[[#This Row],[Rank Sharpe]])/3</f>
        <v>232.16666666666666</v>
      </c>
    </row>
    <row r="186" spans="1:48" x14ac:dyDescent="0.3">
      <c r="A186" t="s">
        <v>868</v>
      </c>
      <c r="B186" t="s">
        <v>869</v>
      </c>
      <c r="C186" t="s">
        <v>3133</v>
      </c>
      <c r="D186" t="s">
        <v>51</v>
      </c>
      <c r="E186">
        <v>18382.448267520002</v>
      </c>
      <c r="F186">
        <v>1369.95</v>
      </c>
      <c r="G186">
        <v>28.325854796031201</v>
      </c>
      <c r="H186">
        <f>(Table2[[#This Row],[1Y Return vs Nifty]]-AVERAGE(Table2[1Y Return vs Nifty]))/_xlfn.STDEV.P(Table2[1Y Return vs Nifty])</f>
        <v>5.0042225364458993E-2</v>
      </c>
      <c r="I186">
        <v>-10.3368020128498</v>
      </c>
      <c r="J186">
        <f>(Table2[[#This Row],[1M Return vs Nifty]]-AVERAGE(Table2[1M Return vs Nifty]))/_xlfn.STDEV.P(Table2[1M Return vs Nifty])</f>
        <v>-0.69231971961926941</v>
      </c>
      <c r="K186">
        <v>51.616997620113303</v>
      </c>
      <c r="L186">
        <f>(Table2[[#This Row],[6M Return vs Nifty]]-AVERAGE(Table2[6M Return vs Nifty]))/_xlfn.STDEV.P(Table2[6M Return vs Nifty])</f>
        <v>1.4550675546325045</v>
      </c>
      <c r="M186">
        <v>3.3487735738288098</v>
      </c>
      <c r="N186">
        <f>(Table2[[#This Row],[1W Return vs Nifty]]-AVERAGE(Table2[1W Return vs Nifty]))/_xlfn.STDEV.P(Table2[1W Return vs Nifty])</f>
        <v>1.4425695033227051</v>
      </c>
      <c r="O186">
        <v>1340.74</v>
      </c>
      <c r="P186">
        <v>1284.34585719244</v>
      </c>
      <c r="Q186">
        <v>1062.6577956842</v>
      </c>
      <c r="R186">
        <v>54.874634429794398</v>
      </c>
      <c r="S186" s="1">
        <f>(Table2[[#This Row],[Close Price]]-Table2[[#This Row],[20D EMA]])/Table2[[#This Row],[20D EMA]]</f>
        <v>2.1786476125124958E-2</v>
      </c>
      <c r="T186" s="1">
        <f>(Table2[[#This Row],[Close Price]]-Table2[[#This Row],[50D EMA]])/Table2[[#This Row],[50D EMA]]</f>
        <v>6.6651939840168414E-2</v>
      </c>
      <c r="U186" s="1">
        <f>(Table2[[#This Row],[Close Price]]-Table2[[#This Row],[200D EMA]])/Table2[[#This Row],[200D EMA]]</f>
        <v>0.28917324614171558</v>
      </c>
      <c r="V186">
        <v>1.4871354289879399</v>
      </c>
      <c r="W186">
        <v>1320.05</v>
      </c>
      <c r="X186">
        <v>1374.4</v>
      </c>
      <c r="Y186">
        <v>1305</v>
      </c>
      <c r="Z186">
        <v>1374.8</v>
      </c>
      <c r="AA186">
        <v>1305</v>
      </c>
      <c r="AB186">
        <v>1389</v>
      </c>
      <c r="AC186" s="1">
        <f>(Table2[[#This Row],[Close Price]]/Table2[[#This Row],[Day Low]])-1</f>
        <v>3.7801598424302085E-2</v>
      </c>
      <c r="AD186" s="1">
        <f>(Table2[[#This Row],[Day High]]/Table2[[#This Row],[Close Price]])-1</f>
        <v>3.2482937333480066E-3</v>
      </c>
      <c r="AE186" s="1">
        <f>(Table2[[#This Row],[Close Price]]/Table2[[#This Row],[Current Week Low]])-1</f>
        <v>4.9770114942528698E-2</v>
      </c>
      <c r="AF186" s="1">
        <f>(Table2[[#This Row],[Current Week High]]/Table2[[#This Row],[Close Price]])-1</f>
        <v>3.5402751925253106E-3</v>
      </c>
      <c r="AG186" s="1">
        <f>(Table2[[#This Row],[Close Price]]/Table2[[#This Row],[Current Month Low]])-1</f>
        <v>4.9770114942528698E-2</v>
      </c>
      <c r="AH186" s="1">
        <f>(Table2[[#This Row],[Current Month High]]/Table2[[#This Row],[Close Price]])-1</f>
        <v>1.3905616993320935E-2</v>
      </c>
      <c r="AI186">
        <v>11.102594985218399</v>
      </c>
      <c r="AJ186">
        <v>70.391791044776099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0.19</v>
      </c>
      <c r="AM186" t="s">
        <v>3175</v>
      </c>
      <c r="AN186">
        <v>-2.77</v>
      </c>
      <c r="AO186" t="s">
        <v>3174</v>
      </c>
      <c r="AP186">
        <v>5.5329975966153001E-2</v>
      </c>
      <c r="AQ186">
        <f>(Table2[[#This Row],[Sharpe Ratio]]-AVERAGE(Table2[Sharpe Ratio]))/_xlfn.STDEV.P(Table2[Sharpe Ratio])</f>
        <v>-7.2256010765345241E-2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2.1831035529350538</v>
      </c>
      <c r="AS186">
        <f>_xlfn.RANK.AVG(Table2[[#This Row],[1Y Return vs Nifty Z-Score]],Table2[1Y Return vs Nifty Z-Score])</f>
        <v>276</v>
      </c>
      <c r="AT186">
        <f>_xlfn.RANK.AVG(Table2[[#This Row],[6M Return vs Nifty Z-Score]],Table2[6M Return vs Nifty Z-Score])</f>
        <v>60</v>
      </c>
      <c r="AU186">
        <f>_xlfn.RANK.AVG(Table2[[#This Row],[Sharpe Ratio Z-Score]],Table2[Sharpe Ratio Z-Score])</f>
        <v>362</v>
      </c>
      <c r="AV186">
        <f>(Table2[[#This Row],[Rank 1Y]]+Table2[[#This Row],[Rank 6M]]+Table2[[#This Row],[Rank Sharpe]])/3</f>
        <v>232.66666666666666</v>
      </c>
    </row>
    <row r="187" spans="1:48" x14ac:dyDescent="0.3">
      <c r="A187" t="s">
        <v>1482</v>
      </c>
      <c r="B187" t="s">
        <v>1483</v>
      </c>
      <c r="C187" t="s">
        <v>3135</v>
      </c>
      <c r="D187" t="s">
        <v>190</v>
      </c>
      <c r="E187">
        <v>6976.0679461</v>
      </c>
      <c r="F187">
        <v>472.4</v>
      </c>
      <c r="G187">
        <v>16.841548435553801</v>
      </c>
      <c r="H187">
        <f>(Table2[[#This Row],[1Y Return vs Nifty]]-AVERAGE(Table2[1Y Return vs Nifty]))/_xlfn.STDEV.P(Table2[1Y Return vs Nifty])</f>
        <v>-0.147759106300968</v>
      </c>
      <c r="I187">
        <v>-11.5056885544015</v>
      </c>
      <c r="J187">
        <f>(Table2[[#This Row],[1M Return vs Nifty]]-AVERAGE(Table2[1M Return vs Nifty]))/_xlfn.STDEV.P(Table2[1M Return vs Nifty])</f>
        <v>-0.82416549479481793</v>
      </c>
      <c r="K187">
        <v>17.9982085799857</v>
      </c>
      <c r="L187">
        <f>(Table2[[#This Row],[6M Return vs Nifty]]-AVERAGE(Table2[6M Return vs Nifty]))/_xlfn.STDEV.P(Table2[6M Return vs Nifty])</f>
        <v>0.33369291267084839</v>
      </c>
      <c r="M187">
        <v>-7.78539630186319</v>
      </c>
      <c r="N187">
        <f>(Table2[[#This Row],[1W Return vs Nifty]]-AVERAGE(Table2[1W Return vs Nifty]))/_xlfn.STDEV.P(Table2[1W Return vs Nifty])</f>
        <v>-1.3046713888165093</v>
      </c>
      <c r="O187">
        <v>507.98</v>
      </c>
      <c r="P187">
        <v>504.59615520204602</v>
      </c>
      <c r="Q187">
        <v>429.72418509112202</v>
      </c>
      <c r="R187">
        <v>23.762133118612599</v>
      </c>
      <c r="S187" s="1">
        <f>(Table2[[#This Row],[Close Price]]-Table2[[#This Row],[20D EMA]])/Table2[[#This Row],[20D EMA]]</f>
        <v>-7.0042127642820667E-2</v>
      </c>
      <c r="T187" s="1">
        <f>(Table2[[#This Row],[Close Price]]-Table2[[#This Row],[50D EMA]])/Table2[[#This Row],[50D EMA]]</f>
        <v>-6.3805787797083666E-2</v>
      </c>
      <c r="U187" s="1">
        <f>(Table2[[#This Row],[Close Price]]-Table2[[#This Row],[200D EMA]])/Table2[[#This Row],[200D EMA]]</f>
        <v>9.9309781458608484E-2</v>
      </c>
      <c r="V187">
        <v>0.63963140162497401</v>
      </c>
      <c r="W187">
        <v>455.5</v>
      </c>
      <c r="X187">
        <v>477.6</v>
      </c>
      <c r="Y187">
        <v>455.5</v>
      </c>
      <c r="Z187">
        <v>490.5</v>
      </c>
      <c r="AA187">
        <v>455.5</v>
      </c>
      <c r="AB187">
        <v>528.70000000000005</v>
      </c>
      <c r="AC187" s="1">
        <f>(Table2[[#This Row],[Close Price]]/Table2[[#This Row],[Day Low]])-1</f>
        <v>3.7102085620197567E-2</v>
      </c>
      <c r="AD187" s="1">
        <f>(Table2[[#This Row],[Day High]]/Table2[[#This Row],[Close Price]])-1</f>
        <v>1.100762066045724E-2</v>
      </c>
      <c r="AE187" s="1">
        <f>(Table2[[#This Row],[Close Price]]/Table2[[#This Row],[Current Week Low]])-1</f>
        <v>3.7102085620197567E-2</v>
      </c>
      <c r="AF187" s="1">
        <f>(Table2[[#This Row],[Current Week High]]/Table2[[#This Row],[Close Price]])-1</f>
        <v>3.8314987298899261E-2</v>
      </c>
      <c r="AG187" s="1">
        <f>(Table2[[#This Row],[Close Price]]/Table2[[#This Row],[Current Month Low]])-1</f>
        <v>3.7102085620197567E-2</v>
      </c>
      <c r="AH187" s="1">
        <f>(Table2[[#This Row],[Current Month High]]/Table2[[#This Row],[Close Price]])-1</f>
        <v>0.11917866215071982</v>
      </c>
      <c r="AI187">
        <v>18.4483488569009</v>
      </c>
      <c r="AJ187">
        <v>73.964279138280205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-0.04</v>
      </c>
      <c r="AM187" t="s">
        <v>3174</v>
      </c>
      <c r="AN187">
        <v>-9.56</v>
      </c>
      <c r="AO187" t="s">
        <v>3174</v>
      </c>
      <c r="AP187">
        <v>0.13572712328500799</v>
      </c>
      <c r="AQ187">
        <f>(Table2[[#This Row],[Sharpe Ratio]]-AVERAGE(Table2[Sharpe Ratio]))/_xlfn.STDEV.P(Table2[Sharpe Ratio])</f>
        <v>0.86599107919919449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-1.0769119980422523</v>
      </c>
      <c r="AS187">
        <f>_xlfn.RANK.AVG(Table2[[#This Row],[1Y Return vs Nifty Z-Score]],Table2[1Y Return vs Nifty Z-Score])</f>
        <v>345</v>
      </c>
      <c r="AT187">
        <f>_xlfn.RANK.AVG(Table2[[#This Row],[6M Return vs Nifty Z-Score]],Table2[6M Return vs Nifty Z-Score])</f>
        <v>219</v>
      </c>
      <c r="AU187">
        <f>_xlfn.RANK.AVG(Table2[[#This Row],[Sharpe Ratio Z-Score]],Table2[Sharpe Ratio Z-Score])</f>
        <v>134</v>
      </c>
      <c r="AV187">
        <f>(Table2[[#This Row],[Rank 1Y]]+Table2[[#This Row],[Rank 6M]]+Table2[[#This Row],[Rank Sharpe]])/3</f>
        <v>232.66666666666666</v>
      </c>
    </row>
    <row r="188" spans="1:48" x14ac:dyDescent="0.3">
      <c r="A188" t="s">
        <v>141</v>
      </c>
      <c r="B188" t="s">
        <v>142</v>
      </c>
      <c r="C188" t="s">
        <v>3129</v>
      </c>
      <c r="D188" t="s">
        <v>143</v>
      </c>
      <c r="E188">
        <v>198732.77074199999</v>
      </c>
      <c r="F188">
        <v>151.82</v>
      </c>
      <c r="G188">
        <v>75.610521683814994</v>
      </c>
      <c r="H188">
        <f>(Table2[[#This Row],[1Y Return vs Nifty]]-AVERAGE(Table2[1Y Return vs Nifty]))/_xlfn.STDEV.P(Table2[1Y Return vs Nifty])</f>
        <v>0.86445537180815535</v>
      </c>
      <c r="I188">
        <v>-15.142559386938199</v>
      </c>
      <c r="J188">
        <f>(Table2[[#This Row],[1M Return vs Nifty]]-AVERAGE(Table2[1M Return vs Nifty]))/_xlfn.STDEV.P(Table2[1M Return vs Nifty])</f>
        <v>-1.2343901291657449</v>
      </c>
      <c r="K188">
        <v>-7.42510393051972</v>
      </c>
      <c r="L188">
        <f>(Table2[[#This Row],[6M Return vs Nifty]]-AVERAGE(Table2[6M Return vs Nifty]))/_xlfn.STDEV.P(Table2[6M Return vs Nifty])</f>
        <v>-0.51431675031608171</v>
      </c>
      <c r="M188">
        <v>-5.2877682968056998</v>
      </c>
      <c r="N188">
        <f>(Table2[[#This Row],[1W Return vs Nifty]]-AVERAGE(Table2[1W Return vs Nifty]))/_xlfn.STDEV.P(Table2[1W Return vs Nifty])</f>
        <v>-0.68840759318086298</v>
      </c>
      <c r="O188">
        <v>158.71</v>
      </c>
      <c r="P188">
        <v>167.77781327709101</v>
      </c>
      <c r="Q188">
        <v>152.099289280178</v>
      </c>
      <c r="R188">
        <v>25.880501016805098</v>
      </c>
      <c r="S188" s="1">
        <f>(Table2[[#This Row],[Close Price]]-Table2[[#This Row],[20D EMA]])/Table2[[#This Row],[20D EMA]]</f>
        <v>-4.3412513389200519E-2</v>
      </c>
      <c r="T188" s="1">
        <f>(Table2[[#This Row],[Close Price]]-Table2[[#This Row],[50D EMA]])/Table2[[#This Row],[50D EMA]]</f>
        <v>-9.5112774242301787E-2</v>
      </c>
      <c r="U188" s="1">
        <f>(Table2[[#This Row],[Close Price]]-Table2[[#This Row],[200D EMA]])/Table2[[#This Row],[200D EMA]]</f>
        <v>-1.8362300146158759E-3</v>
      </c>
      <c r="V188">
        <v>0.42286681394436398</v>
      </c>
      <c r="W188">
        <v>141.51</v>
      </c>
      <c r="X188">
        <v>152.5</v>
      </c>
      <c r="Y188">
        <v>141.51</v>
      </c>
      <c r="Z188">
        <v>153.44999999999999</v>
      </c>
      <c r="AA188">
        <v>141.51</v>
      </c>
      <c r="AB188">
        <v>158.69999999999999</v>
      </c>
      <c r="AC188" s="1">
        <f>(Table2[[#This Row],[Close Price]]/Table2[[#This Row],[Day Low]])-1</f>
        <v>7.2857041905165731E-2</v>
      </c>
      <c r="AD188" s="1">
        <f>(Table2[[#This Row],[Day High]]/Table2[[#This Row],[Close Price]])-1</f>
        <v>4.4789882755895682E-3</v>
      </c>
      <c r="AE188" s="1">
        <f>(Table2[[#This Row],[Close Price]]/Table2[[#This Row],[Current Week Low]])-1</f>
        <v>7.2857041905165731E-2</v>
      </c>
      <c r="AF188" s="1">
        <f>(Table2[[#This Row],[Current Week High]]/Table2[[#This Row],[Close Price]])-1</f>
        <v>1.0736398366486544E-2</v>
      </c>
      <c r="AG188" s="1">
        <f>(Table2[[#This Row],[Close Price]]/Table2[[#This Row],[Current Month Low]])-1</f>
        <v>7.2857041905165731E-2</v>
      </c>
      <c r="AH188" s="1">
        <f>(Table2[[#This Row],[Current Month High]]/Table2[[#This Row],[Close Price]])-1</f>
        <v>4.5316822553023384E-2</v>
      </c>
      <c r="AI188">
        <v>50.836516927940998</v>
      </c>
      <c r="AJ188">
        <v>130.90494296577899</v>
      </c>
      <c r="AK188" t="str">
        <f>IF(AND(Table2[[#This Row],[20D EMA]]&gt;Table2[[#This Row],[50D EMA]],Table2[[#This Row],[50D EMA]]&gt;Table2[[#This Row],[200D EMA]]),"Uptrend","Downtrend/NoTrend")</f>
        <v>Downtrend/NoTrend</v>
      </c>
      <c r="AL188">
        <v>-0.26</v>
      </c>
      <c r="AM188" t="s">
        <v>3174</v>
      </c>
      <c r="AN188">
        <v>-2.21</v>
      </c>
      <c r="AO188" t="s">
        <v>3174</v>
      </c>
      <c r="AP188">
        <v>0.163642538582566</v>
      </c>
      <c r="AQ188">
        <f>(Table2[[#This Row],[Sharpe Ratio]]-AVERAGE(Table2[Sharpe Ratio]))/_xlfn.STDEV.P(Table2[Sharpe Ratio])</f>
        <v>1.1917682745542697</v>
      </c>
      <c r="AR1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8">
        <f>_xlfn.RANK.AVG(Table2[[#This Row],[1Y Return vs Nifty Z-Score]],Table2[1Y Return vs Nifty Z-Score])</f>
        <v>115</v>
      </c>
      <c r="AT188">
        <f>_xlfn.RANK.AVG(Table2[[#This Row],[6M Return vs Nifty Z-Score]],Table2[6M Return vs Nifty Z-Score])</f>
        <v>497</v>
      </c>
      <c r="AU188">
        <f>_xlfn.RANK.AVG(Table2[[#This Row],[Sharpe Ratio Z-Score]],Table2[Sharpe Ratio Z-Score])</f>
        <v>88</v>
      </c>
      <c r="AV188">
        <f>(Table2[[#This Row],[Rank 1Y]]+Table2[[#This Row],[Rank 6M]]+Table2[[#This Row],[Rank Sharpe]])/3</f>
        <v>233.33333333333334</v>
      </c>
    </row>
    <row r="189" spans="1:48" x14ac:dyDescent="0.3">
      <c r="A189" t="s">
        <v>297</v>
      </c>
      <c r="B189" t="s">
        <v>298</v>
      </c>
      <c r="C189" t="s">
        <v>3141</v>
      </c>
      <c r="D189" t="s">
        <v>161</v>
      </c>
      <c r="E189">
        <v>93180.015379799996</v>
      </c>
      <c r="F189">
        <v>265.5</v>
      </c>
      <c r="G189">
        <v>75.694883911211207</v>
      </c>
      <c r="H189">
        <f>(Table2[[#This Row],[1Y Return vs Nifty]]-AVERAGE(Table2[1Y Return vs Nifty]))/_xlfn.STDEV.P(Table2[1Y Return vs Nifty])</f>
        <v>0.86590839477684411</v>
      </c>
      <c r="I189">
        <v>-2.6337010469260398</v>
      </c>
      <c r="J189">
        <f>(Table2[[#This Row],[1M Return vs Nifty]]-AVERAGE(Table2[1M Return vs Nifty]))/_xlfn.STDEV.P(Table2[1M Return vs Nifty])</f>
        <v>0.17655957875942047</v>
      </c>
      <c r="K189">
        <v>-6.82496447755865</v>
      </c>
      <c r="L189">
        <f>(Table2[[#This Row],[6M Return vs Nifty]]-AVERAGE(Table2[6M Return vs Nifty]))/_xlfn.STDEV.P(Table2[6M Return vs Nifty])</f>
        <v>-0.49429874302295734</v>
      </c>
      <c r="M189">
        <v>-5.5785435582831902</v>
      </c>
      <c r="N189">
        <f>(Table2[[#This Row],[1W Return vs Nifty]]-AVERAGE(Table2[1W Return vs Nifty]))/_xlfn.STDEV.P(Table2[1W Return vs Nifty])</f>
        <v>-0.76015337195665023</v>
      </c>
      <c r="O189">
        <v>273.02</v>
      </c>
      <c r="P189">
        <v>280.94513642363597</v>
      </c>
      <c r="Q189">
        <v>255.59948095312799</v>
      </c>
      <c r="R189">
        <v>39.101914378545999</v>
      </c>
      <c r="S189" s="1">
        <f>(Table2[[#This Row],[Close Price]]-Table2[[#This Row],[20D EMA]])/Table2[[#This Row],[20D EMA]]</f>
        <v>-2.7543769687202339E-2</v>
      </c>
      <c r="T189" s="1">
        <f>(Table2[[#This Row],[Close Price]]-Table2[[#This Row],[50D EMA]])/Table2[[#This Row],[50D EMA]]</f>
        <v>-5.4975631969461529E-2</v>
      </c>
      <c r="U189" s="1">
        <f>(Table2[[#This Row],[Close Price]]-Table2[[#This Row],[200D EMA]])/Table2[[#This Row],[200D EMA]]</f>
        <v>3.8734503724158854E-2</v>
      </c>
      <c r="V189">
        <v>1.07464939339767</v>
      </c>
      <c r="W189">
        <v>254.9</v>
      </c>
      <c r="X189">
        <v>267.5</v>
      </c>
      <c r="Y189">
        <v>254.15</v>
      </c>
      <c r="Z189">
        <v>269.95</v>
      </c>
      <c r="AA189">
        <v>254.15</v>
      </c>
      <c r="AB189">
        <v>285.5</v>
      </c>
      <c r="AC189" s="1">
        <f>(Table2[[#This Row],[Close Price]]/Table2[[#This Row],[Day Low]])-1</f>
        <v>4.1584935268732748E-2</v>
      </c>
      <c r="AD189" s="1">
        <f>(Table2[[#This Row],[Day High]]/Table2[[#This Row],[Close Price]])-1</f>
        <v>7.532956685499137E-3</v>
      </c>
      <c r="AE189" s="1">
        <f>(Table2[[#This Row],[Close Price]]/Table2[[#This Row],[Current Week Low]])-1</f>
        <v>4.4658666142042058E-2</v>
      </c>
      <c r="AF189" s="1">
        <f>(Table2[[#This Row],[Current Week High]]/Table2[[#This Row],[Close Price]])-1</f>
        <v>1.6760828625235424E-2</v>
      </c>
      <c r="AG189" s="1">
        <f>(Table2[[#This Row],[Close Price]]/Table2[[#This Row],[Current Month Low]])-1</f>
        <v>4.4658666142042058E-2</v>
      </c>
      <c r="AH189" s="1">
        <f>(Table2[[#This Row],[Current Month High]]/Table2[[#This Row],[Close Price]])-1</f>
        <v>7.5329566854990482E-2</v>
      </c>
      <c r="AI189">
        <v>26.3088512241054</v>
      </c>
      <c r="AJ189">
        <v>133.92070484581501</v>
      </c>
      <c r="AK189" t="str">
        <f>IF(AND(Table2[[#This Row],[20D EMA]]&gt;Table2[[#This Row],[50D EMA]],Table2[[#This Row],[50D EMA]]&gt;Table2[[#This Row],[200D EMA]]),"Uptrend","Downtrend/NoTrend")</f>
        <v>Downtrend/NoTrend</v>
      </c>
      <c r="AL189">
        <v>-0.1</v>
      </c>
      <c r="AM189" t="s">
        <v>3174</v>
      </c>
      <c r="AN189">
        <v>3.25</v>
      </c>
      <c r="AO189" t="s">
        <v>3175</v>
      </c>
      <c r="AP189">
        <v>0.156370303171215</v>
      </c>
      <c r="AQ189">
        <f>(Table2[[#This Row],[Sharpe Ratio]]-AVERAGE(Table2[Sharpe Ratio]))/_xlfn.STDEV.P(Table2[Sharpe Ratio])</f>
        <v>1.1069001674163819</v>
      </c>
      <c r="AR1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9">
        <f>_xlfn.RANK.AVG(Table2[[#This Row],[1Y Return vs Nifty Z-Score]],Table2[1Y Return vs Nifty Z-Score])</f>
        <v>114</v>
      </c>
      <c r="AT189">
        <f>_xlfn.RANK.AVG(Table2[[#This Row],[6M Return vs Nifty Z-Score]],Table2[6M Return vs Nifty Z-Score])</f>
        <v>489</v>
      </c>
      <c r="AU189">
        <f>_xlfn.RANK.AVG(Table2[[#This Row],[Sharpe Ratio Z-Score]],Table2[Sharpe Ratio Z-Score])</f>
        <v>97</v>
      </c>
      <c r="AV189">
        <f>(Table2[[#This Row],[Rank 1Y]]+Table2[[#This Row],[Rank 6M]]+Table2[[#This Row],[Rank Sharpe]])/3</f>
        <v>233.33333333333334</v>
      </c>
    </row>
    <row r="190" spans="1:48" x14ac:dyDescent="0.3">
      <c r="A190" t="s">
        <v>316</v>
      </c>
      <c r="B190" t="s">
        <v>317</v>
      </c>
      <c r="C190" t="s">
        <v>3133</v>
      </c>
      <c r="D190" t="s">
        <v>51</v>
      </c>
      <c r="E190">
        <v>85148.421939915002</v>
      </c>
      <c r="F190">
        <v>1491.25</v>
      </c>
      <c r="G190">
        <v>36.396079570184902</v>
      </c>
      <c r="H190">
        <f>(Table2[[#This Row],[1Y Return vs Nifty]]-AVERAGE(Table2[1Y Return vs Nifty]))/_xlfn.STDEV.P(Table2[1Y Return vs Nifty])</f>
        <v>0.18904071226136931</v>
      </c>
      <c r="I190">
        <v>-5.10385733278728</v>
      </c>
      <c r="J190">
        <f>(Table2[[#This Row],[1M Return vs Nifty]]-AVERAGE(Table2[1M Return vs Nifty]))/_xlfn.STDEV.P(Table2[1M Return vs Nifty])</f>
        <v>-0.10206427286076186</v>
      </c>
      <c r="K190">
        <v>22.763690187016</v>
      </c>
      <c r="L190">
        <f>(Table2[[#This Row],[6M Return vs Nifty]]-AVERAGE(Table2[6M Return vs Nifty]))/_xlfn.STDEV.P(Table2[6M Return vs Nifty])</f>
        <v>0.49264837726179356</v>
      </c>
      <c r="M190">
        <v>4.0262776272376204</v>
      </c>
      <c r="N190">
        <f>(Table2[[#This Row],[1W Return vs Nifty]]-AVERAGE(Table2[1W Return vs Nifty]))/_xlfn.STDEV.P(Table2[1W Return vs Nifty])</f>
        <v>1.6097365989297383</v>
      </c>
      <c r="O190">
        <v>1496.09</v>
      </c>
      <c r="P190">
        <v>1473.40268023621</v>
      </c>
      <c r="Q190">
        <v>1256.5716827362701</v>
      </c>
      <c r="R190">
        <v>38.617180519441099</v>
      </c>
      <c r="S190" s="1">
        <f>(Table2[[#This Row],[Close Price]]-Table2[[#This Row],[20D EMA]])/Table2[[#This Row],[20D EMA]]</f>
        <v>-3.235099492677525E-3</v>
      </c>
      <c r="T190" s="1">
        <f>(Table2[[#This Row],[Close Price]]-Table2[[#This Row],[50D EMA]])/Table2[[#This Row],[50D EMA]]</f>
        <v>1.2112995315665349E-2</v>
      </c>
      <c r="U190" s="1">
        <f>(Table2[[#This Row],[Close Price]]-Table2[[#This Row],[200D EMA]])/Table2[[#This Row],[200D EMA]]</f>
        <v>0.18676078769553517</v>
      </c>
      <c r="V190">
        <v>0.87856322085796601</v>
      </c>
      <c r="W190">
        <v>1439.5</v>
      </c>
      <c r="X190">
        <v>1495.5</v>
      </c>
      <c r="Y190">
        <v>1439.5</v>
      </c>
      <c r="Z190">
        <v>1495.5</v>
      </c>
      <c r="AA190">
        <v>1407</v>
      </c>
      <c r="AB190">
        <v>1495.5</v>
      </c>
      <c r="AC190" s="1">
        <f>(Table2[[#This Row],[Close Price]]/Table2[[#This Row],[Day Low]])-1</f>
        <v>3.5949982632858646E-2</v>
      </c>
      <c r="AD190" s="1">
        <f>(Table2[[#This Row],[Day High]]/Table2[[#This Row],[Close Price]])-1</f>
        <v>2.8499580888516896E-3</v>
      </c>
      <c r="AE190" s="1">
        <f>(Table2[[#This Row],[Close Price]]/Table2[[#This Row],[Current Week Low]])-1</f>
        <v>3.5949982632858646E-2</v>
      </c>
      <c r="AF190" s="1">
        <f>(Table2[[#This Row],[Current Week High]]/Table2[[#This Row],[Close Price]])-1</f>
        <v>2.8499580888516896E-3</v>
      </c>
      <c r="AG190" s="1">
        <f>(Table2[[#This Row],[Close Price]]/Table2[[#This Row],[Current Month Low]])-1</f>
        <v>5.9879175550817232E-2</v>
      </c>
      <c r="AH190" s="1">
        <f>(Table2[[#This Row],[Current Month High]]/Table2[[#This Row],[Close Price]])-1</f>
        <v>2.8499580888516896E-3</v>
      </c>
      <c r="AI190">
        <v>6.75607711651298</v>
      </c>
      <c r="AJ190">
        <v>78.667705026058798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-0.02</v>
      </c>
      <c r="AM190" t="s">
        <v>3174</v>
      </c>
      <c r="AN190">
        <v>-2.41</v>
      </c>
      <c r="AO190" t="s">
        <v>3174</v>
      </c>
      <c r="AP190">
        <v>8.2557555745604E-2</v>
      </c>
      <c r="AQ190">
        <f>(Table2[[#This Row],[Sharpe Ratio]]-AVERAGE(Table2[Sharpe Ratio]))/_xlfn.STDEV.P(Table2[Sharpe Ratio])</f>
        <v>0.24549403817023518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2.4348554537623746</v>
      </c>
      <c r="AS190">
        <f>_xlfn.RANK.AVG(Table2[[#This Row],[1Y Return vs Nifty Z-Score]],Table2[1Y Return vs Nifty Z-Score])</f>
        <v>247</v>
      </c>
      <c r="AT190">
        <f>_xlfn.RANK.AVG(Table2[[#This Row],[6M Return vs Nifty Z-Score]],Table2[6M Return vs Nifty Z-Score])</f>
        <v>174</v>
      </c>
      <c r="AU190">
        <f>_xlfn.RANK.AVG(Table2[[#This Row],[Sharpe Ratio Z-Score]],Table2[Sharpe Ratio Z-Score])</f>
        <v>279</v>
      </c>
      <c r="AV190">
        <f>(Table2[[#This Row],[Rank 1Y]]+Table2[[#This Row],[Rank 6M]]+Table2[[#This Row],[Rank Sharpe]])/3</f>
        <v>233.33333333333334</v>
      </c>
    </row>
    <row r="191" spans="1:48" x14ac:dyDescent="0.3">
      <c r="A191" t="s">
        <v>409</v>
      </c>
      <c r="B191" t="s">
        <v>410</v>
      </c>
      <c r="C191" t="s">
        <v>3141</v>
      </c>
      <c r="D191" t="s">
        <v>271</v>
      </c>
      <c r="E191">
        <v>58487.243060175002</v>
      </c>
      <c r="F191">
        <v>5085.3</v>
      </c>
      <c r="G191">
        <v>46.449094924084299</v>
      </c>
      <c r="H191">
        <f>(Table2[[#This Row],[1Y Return vs Nifty]]-AVERAGE(Table2[1Y Return vs Nifty]))/_xlfn.STDEV.P(Table2[1Y Return vs Nifty])</f>
        <v>0.36219003115254728</v>
      </c>
      <c r="I191">
        <v>17.339390284536101</v>
      </c>
      <c r="J191">
        <f>(Table2[[#This Row],[1M Return vs Nifty]]-AVERAGE(Table2[1M Return vs Nifty]))/_xlfn.STDEV.P(Table2[1M Return vs Nifty])</f>
        <v>2.4294452230349126</v>
      </c>
      <c r="K191">
        <v>1.57696899010101</v>
      </c>
      <c r="L191">
        <f>(Table2[[#This Row],[6M Return vs Nifty]]-AVERAGE(Table2[6M Return vs Nifty]))/_xlfn.STDEV.P(Table2[6M Return vs Nifty])</f>
        <v>-0.21404727046584987</v>
      </c>
      <c r="M191">
        <v>1.85047730429386</v>
      </c>
      <c r="N191">
        <f>(Table2[[#This Row],[1W Return vs Nifty]]-AVERAGE(Table2[1W Return vs Nifty]))/_xlfn.STDEV.P(Table2[1W Return vs Nifty])</f>
        <v>1.0728804446716012</v>
      </c>
      <c r="O191">
        <v>5011.8900000000003</v>
      </c>
      <c r="P191">
        <v>4877.2215154727101</v>
      </c>
      <c r="Q191">
        <v>4368.5896699278001</v>
      </c>
      <c r="R191">
        <v>58.508724244755498</v>
      </c>
      <c r="S191" s="1">
        <f>(Table2[[#This Row],[Close Price]]-Table2[[#This Row],[20D EMA]])/Table2[[#This Row],[20D EMA]]</f>
        <v>1.4647169032041775E-2</v>
      </c>
      <c r="T191" s="1">
        <f>(Table2[[#This Row],[Close Price]]-Table2[[#This Row],[50D EMA]])/Table2[[#This Row],[50D EMA]]</f>
        <v>4.2663324572643026E-2</v>
      </c>
      <c r="U191" s="1">
        <f>(Table2[[#This Row],[Close Price]]-Table2[[#This Row],[200D EMA]])/Table2[[#This Row],[200D EMA]]</f>
        <v>0.16405988756642489</v>
      </c>
      <c r="V191">
        <v>0.60941234783964005</v>
      </c>
      <c r="W191">
        <v>4946.3</v>
      </c>
      <c r="X191">
        <v>5230</v>
      </c>
      <c r="Y191">
        <v>4946.3</v>
      </c>
      <c r="Z191">
        <v>5230</v>
      </c>
      <c r="AA191">
        <v>4809</v>
      </c>
      <c r="AB191">
        <v>5261.9</v>
      </c>
      <c r="AC191" s="1">
        <f>(Table2[[#This Row],[Close Price]]/Table2[[#This Row],[Day Low]])-1</f>
        <v>2.8101813476740123E-2</v>
      </c>
      <c r="AD191" s="1">
        <f>(Table2[[#This Row],[Day High]]/Table2[[#This Row],[Close Price]])-1</f>
        <v>2.8454565119068631E-2</v>
      </c>
      <c r="AE191" s="1">
        <f>(Table2[[#This Row],[Close Price]]/Table2[[#This Row],[Current Week Low]])-1</f>
        <v>2.8101813476740123E-2</v>
      </c>
      <c r="AF191" s="1">
        <f>(Table2[[#This Row],[Current Week High]]/Table2[[#This Row],[Close Price]])-1</f>
        <v>2.8454565119068631E-2</v>
      </c>
      <c r="AG191" s="1">
        <f>(Table2[[#This Row],[Close Price]]/Table2[[#This Row],[Current Month Low]])-1</f>
        <v>5.7454772301933854E-2</v>
      </c>
      <c r="AH191" s="1">
        <f>(Table2[[#This Row],[Current Month High]]/Table2[[#This Row],[Close Price]])-1</f>
        <v>3.4727548030597966E-2</v>
      </c>
      <c r="AI191">
        <v>14.839832458262</v>
      </c>
      <c r="AJ191">
        <v>103.39166083391601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0.02</v>
      </c>
      <c r="AM191" t="s">
        <v>3175</v>
      </c>
      <c r="AN191">
        <v>-2.34</v>
      </c>
      <c r="AO191" t="s">
        <v>3174</v>
      </c>
      <c r="AP191">
        <v>0.14966341421082799</v>
      </c>
      <c r="AQ191">
        <f>(Table2[[#This Row],[Sharpe Ratio]]-AVERAGE(Table2[Sharpe Ratio]))/_xlfn.STDEV.P(Table2[Sharpe Ratio])</f>
        <v>1.0286297404217337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4.6790981688149449</v>
      </c>
      <c r="AS191">
        <f>_xlfn.RANK.AVG(Table2[[#This Row],[1Y Return vs Nifty Z-Score]],Table2[1Y Return vs Nifty Z-Score])</f>
        <v>205</v>
      </c>
      <c r="AT191">
        <f>_xlfn.RANK.AVG(Table2[[#This Row],[6M Return vs Nifty Z-Score]],Table2[6M Return vs Nifty Z-Score])</f>
        <v>392</v>
      </c>
      <c r="AU191">
        <f>_xlfn.RANK.AVG(Table2[[#This Row],[Sharpe Ratio Z-Score]],Table2[Sharpe Ratio Z-Score])</f>
        <v>107</v>
      </c>
      <c r="AV191">
        <f>(Table2[[#This Row],[Rank 1Y]]+Table2[[#This Row],[Rank 6M]]+Table2[[#This Row],[Rank Sharpe]])/3</f>
        <v>234.66666666666666</v>
      </c>
    </row>
    <row r="192" spans="1:48" x14ac:dyDescent="0.3">
      <c r="A192" t="s">
        <v>821</v>
      </c>
      <c r="B192" t="s">
        <v>822</v>
      </c>
      <c r="C192" t="s">
        <v>3131</v>
      </c>
      <c r="D192" t="s">
        <v>37</v>
      </c>
      <c r="E192">
        <v>19814.578430239999</v>
      </c>
      <c r="F192">
        <v>541.35</v>
      </c>
      <c r="G192">
        <v>23.125173178024902</v>
      </c>
      <c r="H192">
        <f>(Table2[[#This Row],[1Y Return vs Nifty]]-AVERAGE(Table2[1Y Return vs Nifty]))/_xlfn.STDEV.P(Table2[1Y Return vs Nifty])</f>
        <v>-3.9532339900516286E-2</v>
      </c>
      <c r="I192">
        <v>-3.0712423395417199</v>
      </c>
      <c r="J192">
        <f>(Table2[[#This Row],[1M Return vs Nifty]]-AVERAGE(Table2[1M Return vs Nifty]))/_xlfn.STDEV.P(Table2[1M Return vs Nifty])</f>
        <v>0.12720665283758986</v>
      </c>
      <c r="K192">
        <v>11.3935243183219</v>
      </c>
      <c r="L192">
        <f>(Table2[[#This Row],[6M Return vs Nifty]]-AVERAGE(Table2[6M Return vs Nifty]))/_xlfn.STDEV.P(Table2[6M Return vs Nifty])</f>
        <v>0.11338975301947632</v>
      </c>
      <c r="M192">
        <v>-3.6436703851910202</v>
      </c>
      <c r="N192">
        <f>(Table2[[#This Row],[1W Return vs Nifty]]-AVERAGE(Table2[1W Return vs Nifty]))/_xlfn.STDEV.P(Table2[1W Return vs Nifty])</f>
        <v>-0.28274349213913058</v>
      </c>
      <c r="O192">
        <v>543.41999999999996</v>
      </c>
      <c r="P192">
        <v>535.40170099145598</v>
      </c>
      <c r="Q192">
        <v>473.79879693503102</v>
      </c>
      <c r="R192">
        <v>44.9589951544108</v>
      </c>
      <c r="S192" s="1">
        <f>(Table2[[#This Row],[Close Price]]-Table2[[#This Row],[20D EMA]])/Table2[[#This Row],[20D EMA]]</f>
        <v>-3.8092083471346961E-3</v>
      </c>
      <c r="T192" s="1">
        <f>(Table2[[#This Row],[Close Price]]-Table2[[#This Row],[50D EMA]])/Table2[[#This Row],[50D EMA]]</f>
        <v>1.1109974057850377E-2</v>
      </c>
      <c r="U192" s="1">
        <f>(Table2[[#This Row],[Close Price]]-Table2[[#This Row],[200D EMA]])/Table2[[#This Row],[200D EMA]]</f>
        <v>0.14257360614242306</v>
      </c>
      <c r="V192">
        <v>0.52285218772807096</v>
      </c>
      <c r="W192">
        <v>522.20000000000005</v>
      </c>
      <c r="X192">
        <v>543.04999999999995</v>
      </c>
      <c r="Y192">
        <v>519.9</v>
      </c>
      <c r="Z192">
        <v>543.9</v>
      </c>
      <c r="AA192">
        <v>519.9</v>
      </c>
      <c r="AB192">
        <v>573.20000000000005</v>
      </c>
      <c r="AC192" s="1">
        <f>(Table2[[#This Row],[Close Price]]/Table2[[#This Row],[Day Low]])-1</f>
        <v>3.6671773266947483E-2</v>
      </c>
      <c r="AD192" s="1">
        <f>(Table2[[#This Row],[Day High]]/Table2[[#This Row],[Close Price]])-1</f>
        <v>3.1402974046363941E-3</v>
      </c>
      <c r="AE192" s="1">
        <f>(Table2[[#This Row],[Close Price]]/Table2[[#This Row],[Current Week Low]])-1</f>
        <v>4.1257934218118963E-2</v>
      </c>
      <c r="AF192" s="1">
        <f>(Table2[[#This Row],[Current Week High]]/Table2[[#This Row],[Close Price]])-1</f>
        <v>4.7104461069547021E-3</v>
      </c>
      <c r="AG192" s="1">
        <f>(Table2[[#This Row],[Close Price]]/Table2[[#This Row],[Current Month Low]])-1</f>
        <v>4.1257934218118963E-2</v>
      </c>
      <c r="AH192" s="1">
        <f>(Table2[[#This Row],[Current Month High]]/Table2[[#This Row],[Close Price]])-1</f>
        <v>5.8834395492749714E-2</v>
      </c>
      <c r="AI192">
        <v>10.067424032511299</v>
      </c>
      <c r="AJ192">
        <v>62.567567567567501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0.05</v>
      </c>
      <c r="AM192" t="s">
        <v>3175</v>
      </c>
      <c r="AN192">
        <v>-0.43</v>
      </c>
      <c r="AO192" t="s">
        <v>3174</v>
      </c>
      <c r="AP192">
        <v>0.14351391939583599</v>
      </c>
      <c r="AQ192">
        <f>(Table2[[#This Row],[Sharpe Ratio]]-AVERAGE(Table2[Sharpe Ratio]))/_xlfn.STDEV.P(Table2[Sharpe Ratio])</f>
        <v>0.95686418893972069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0.87518476275714008</v>
      </c>
      <c r="AS192">
        <f>_xlfn.RANK.AVG(Table2[[#This Row],[1Y Return vs Nifty Z-Score]],Table2[1Y Return vs Nifty Z-Score])</f>
        <v>311</v>
      </c>
      <c r="AT192">
        <f>_xlfn.RANK.AVG(Table2[[#This Row],[6M Return vs Nifty Z-Score]],Table2[6M Return vs Nifty Z-Score])</f>
        <v>276</v>
      </c>
      <c r="AU192">
        <f>_xlfn.RANK.AVG(Table2[[#This Row],[Sharpe Ratio Z-Score]],Table2[Sharpe Ratio Z-Score])</f>
        <v>117</v>
      </c>
      <c r="AV192">
        <f>(Table2[[#This Row],[Rank 1Y]]+Table2[[#This Row],[Rank 6M]]+Table2[[#This Row],[Rank Sharpe]])/3</f>
        <v>234.66666666666666</v>
      </c>
    </row>
    <row r="193" spans="1:48" x14ac:dyDescent="0.3">
      <c r="A193" t="s">
        <v>1550</v>
      </c>
      <c r="B193" t="s">
        <v>1551</v>
      </c>
      <c r="C193" t="s">
        <v>3138</v>
      </c>
      <c r="D193" t="s">
        <v>325</v>
      </c>
      <c r="E193">
        <v>6422.7587096400002</v>
      </c>
      <c r="F193">
        <v>2345.6</v>
      </c>
      <c r="G193">
        <v>72.227477503196795</v>
      </c>
      <c r="H193">
        <f>(Table2[[#This Row],[1Y Return vs Nifty]]-AVERAGE(Table2[1Y Return vs Nifty]))/_xlfn.STDEV.P(Table2[1Y Return vs Nifty])</f>
        <v>0.80618710352926592</v>
      </c>
      <c r="I193">
        <v>1.98098540845059</v>
      </c>
      <c r="J193">
        <f>(Table2[[#This Row],[1M Return vs Nifty]]-AVERAGE(Table2[1M Return vs Nifty]))/_xlfn.STDEV.P(Table2[1M Return vs Nifty])</f>
        <v>0.6970779449761686</v>
      </c>
      <c r="K193">
        <v>89.748454119098596</v>
      </c>
      <c r="L193">
        <f>(Table2[[#This Row],[6M Return vs Nifty]]-AVERAGE(Table2[6M Return vs Nifty]))/_xlfn.STDEV.P(Table2[6M Return vs Nifty])</f>
        <v>2.7269648953721699</v>
      </c>
      <c r="M193">
        <v>-3.33314149468774</v>
      </c>
      <c r="N193">
        <f>(Table2[[#This Row],[1W Return vs Nifty]]-AVERAGE(Table2[1W Return vs Nifty]))/_xlfn.STDEV.P(Table2[1W Return vs Nifty])</f>
        <v>-0.20612371035874791</v>
      </c>
      <c r="O193">
        <v>2226.94</v>
      </c>
      <c r="P193">
        <v>2099.6607224306399</v>
      </c>
      <c r="Q193">
        <v>1688.6428655028801</v>
      </c>
      <c r="R193">
        <v>61.901603601531903</v>
      </c>
      <c r="S193" s="1">
        <f>(Table2[[#This Row],[Close Price]]-Table2[[#This Row],[20D EMA]])/Table2[[#This Row],[20D EMA]]</f>
        <v>5.3283878326313171E-2</v>
      </c>
      <c r="T193" s="1">
        <f>(Table2[[#This Row],[Close Price]]-Table2[[#This Row],[50D EMA]])/Table2[[#This Row],[50D EMA]]</f>
        <v>0.11713286577302459</v>
      </c>
      <c r="U193" s="1">
        <f>(Table2[[#This Row],[Close Price]]-Table2[[#This Row],[200D EMA]])/Table2[[#This Row],[200D EMA]]</f>
        <v>0.38904444978747893</v>
      </c>
      <c r="V193">
        <v>1.65543532691801</v>
      </c>
      <c r="W193">
        <v>2171.85</v>
      </c>
      <c r="X193">
        <v>2380</v>
      </c>
      <c r="Y193">
        <v>2152.1</v>
      </c>
      <c r="Z193">
        <v>2456.4</v>
      </c>
      <c r="AA193">
        <v>2152.1</v>
      </c>
      <c r="AB193">
        <v>2521</v>
      </c>
      <c r="AC193" s="1">
        <f>(Table2[[#This Row],[Close Price]]/Table2[[#This Row],[Day Low]])-1</f>
        <v>8.000092087390942E-2</v>
      </c>
      <c r="AD193" s="1">
        <f>(Table2[[#This Row],[Day High]]/Table2[[#This Row],[Close Price]])-1</f>
        <v>1.4665757162346527E-2</v>
      </c>
      <c r="AE193" s="1">
        <f>(Table2[[#This Row],[Close Price]]/Table2[[#This Row],[Current Week Low]])-1</f>
        <v>8.9912178802100229E-2</v>
      </c>
      <c r="AF193" s="1">
        <f>(Table2[[#This Row],[Current Week High]]/Table2[[#This Row],[Close Price]])-1</f>
        <v>4.7237380627558112E-2</v>
      </c>
      <c r="AG193" s="1">
        <f>(Table2[[#This Row],[Close Price]]/Table2[[#This Row],[Current Month Low]])-1</f>
        <v>8.9912178802100229E-2</v>
      </c>
      <c r="AH193" s="1">
        <f>(Table2[[#This Row],[Current Month High]]/Table2[[#This Row],[Close Price]])-1</f>
        <v>7.4778308321964637E-2</v>
      </c>
      <c r="AI193">
        <v>7.4778308321964602</v>
      </c>
      <c r="AJ193">
        <v>146.55489567456701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0.1</v>
      </c>
      <c r="AM193" t="s">
        <v>3175</v>
      </c>
      <c r="AN193">
        <v>14.14</v>
      </c>
      <c r="AO193" t="s">
        <v>3175</v>
      </c>
      <c r="AP193">
        <v>-4.6718712171840001E-3</v>
      </c>
      <c r="AQ193">
        <f>(Table2[[#This Row],[Sharpe Ratio]]-AVERAGE(Table2[Sharpe Ratio]))/_xlfn.STDEV.P(Table2[Sharpe Ratio])</f>
        <v>-0.7724868073754646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3.2516194261433919</v>
      </c>
      <c r="AS193">
        <f>_xlfn.RANK.AVG(Table2[[#This Row],[1Y Return vs Nifty Z-Score]],Table2[1Y Return vs Nifty Z-Score])</f>
        <v>119</v>
      </c>
      <c r="AT193">
        <f>_xlfn.RANK.AVG(Table2[[#This Row],[6M Return vs Nifty Z-Score]],Table2[6M Return vs Nifty Z-Score])</f>
        <v>14</v>
      </c>
      <c r="AU193">
        <f>_xlfn.RANK.AVG(Table2[[#This Row],[Sharpe Ratio Z-Score]],Table2[Sharpe Ratio Z-Score])</f>
        <v>571</v>
      </c>
      <c r="AV193">
        <f>(Table2[[#This Row],[Rank 1Y]]+Table2[[#This Row],[Rank 6M]]+Table2[[#This Row],[Rank Sharpe]])/3</f>
        <v>234.66666666666666</v>
      </c>
    </row>
    <row r="194" spans="1:48" x14ac:dyDescent="0.3">
      <c r="A194" t="s">
        <v>121</v>
      </c>
      <c r="B194" t="s">
        <v>122</v>
      </c>
      <c r="C194" t="s">
        <v>3134</v>
      </c>
      <c r="D194" t="s">
        <v>57</v>
      </c>
      <c r="E194">
        <v>247654.04940161001</v>
      </c>
      <c r="F194">
        <v>640.6</v>
      </c>
      <c r="G194">
        <v>60.039226380670797</v>
      </c>
      <c r="H194">
        <f>(Table2[[#This Row],[1Y Return vs Nifty]]-AVERAGE(Table2[1Y Return vs Nifty]))/_xlfn.STDEV.P(Table2[1Y Return vs Nifty])</f>
        <v>0.5962612946005621</v>
      </c>
      <c r="I194">
        <v>-2.19827988111268</v>
      </c>
      <c r="J194">
        <f>(Table2[[#This Row],[1M Return vs Nifty]]-AVERAGE(Table2[1M Return vs Nifty]))/_xlfn.STDEV.P(Table2[1M Return vs Nifty])</f>
        <v>0.22567336276988018</v>
      </c>
      <c r="K194">
        <v>-5.5179793505732704</v>
      </c>
      <c r="L194">
        <f>(Table2[[#This Row],[6M Return vs Nifty]]-AVERAGE(Table2[6M Return vs Nifty]))/_xlfn.STDEV.P(Table2[6M Return vs Nifty])</f>
        <v>-0.45070347916401632</v>
      </c>
      <c r="M194">
        <v>-1.9230963419521101</v>
      </c>
      <c r="N194">
        <f>(Table2[[#This Row],[1W Return vs Nifty]]-AVERAGE(Table2[1W Return vs Nifty]))/_xlfn.STDEV.P(Table2[1W Return vs Nifty])</f>
        <v>0.14179030088829625</v>
      </c>
      <c r="O194">
        <v>652.09</v>
      </c>
      <c r="P194">
        <v>664.26015927182596</v>
      </c>
      <c r="Q194">
        <v>611.25625860534103</v>
      </c>
      <c r="R194">
        <v>36.105432542127197</v>
      </c>
      <c r="S194" s="1">
        <f>(Table2[[#This Row],[Close Price]]-Table2[[#This Row],[20D EMA]])/Table2[[#This Row],[20D EMA]]</f>
        <v>-1.7620267141038828E-2</v>
      </c>
      <c r="T194" s="1">
        <f>(Table2[[#This Row],[Close Price]]-Table2[[#This Row],[50D EMA]])/Table2[[#This Row],[50D EMA]]</f>
        <v>-3.5618814317815821E-2</v>
      </c>
      <c r="U194" s="1">
        <f>(Table2[[#This Row],[Close Price]]-Table2[[#This Row],[200D EMA]])/Table2[[#This Row],[200D EMA]]</f>
        <v>4.8005629360115633E-2</v>
      </c>
      <c r="V194">
        <v>0.34844584036992898</v>
      </c>
      <c r="W194">
        <v>613.20000000000005</v>
      </c>
      <c r="X194">
        <v>645.9</v>
      </c>
      <c r="Y194">
        <v>613.20000000000005</v>
      </c>
      <c r="Z194">
        <v>645.95000000000005</v>
      </c>
      <c r="AA194">
        <v>613.20000000000005</v>
      </c>
      <c r="AB194">
        <v>660.8</v>
      </c>
      <c r="AC194" s="1">
        <f>(Table2[[#This Row],[Close Price]]/Table2[[#This Row],[Day Low]])-1</f>
        <v>4.4683626875407612E-2</v>
      </c>
      <c r="AD194" s="1">
        <f>(Table2[[#This Row],[Day High]]/Table2[[#This Row],[Close Price]])-1</f>
        <v>8.2734935997501591E-3</v>
      </c>
      <c r="AE194" s="1">
        <f>(Table2[[#This Row],[Close Price]]/Table2[[#This Row],[Current Week Low]])-1</f>
        <v>4.4683626875407612E-2</v>
      </c>
      <c r="AF194" s="1">
        <f>(Table2[[#This Row],[Current Week High]]/Table2[[#This Row],[Close Price]])-1</f>
        <v>8.3515454261628985E-3</v>
      </c>
      <c r="AG194" s="1">
        <f>(Table2[[#This Row],[Close Price]]/Table2[[#This Row],[Current Month Low]])-1</f>
        <v>4.4683626875407612E-2</v>
      </c>
      <c r="AH194" s="1">
        <f>(Table2[[#This Row],[Current Month High]]/Table2[[#This Row],[Close Price]])-1</f>
        <v>3.1532937870746069E-2</v>
      </c>
      <c r="AI194">
        <v>39.845457383702701</v>
      </c>
      <c r="AJ194">
        <v>121.392776913772</v>
      </c>
      <c r="AK194" t="str">
        <f>IF(AND(Table2[[#This Row],[20D EMA]]&gt;Table2[[#This Row],[50D EMA]],Table2[[#This Row],[50D EMA]]&gt;Table2[[#This Row],[200D EMA]]),"Uptrend","Downtrend/NoTrend")</f>
        <v>Downtrend/NoTrend</v>
      </c>
      <c r="AL194">
        <v>-7.0000000000000007E-2</v>
      </c>
      <c r="AM194" t="s">
        <v>3174</v>
      </c>
      <c r="AN194">
        <v>-1.39</v>
      </c>
      <c r="AO194" t="s">
        <v>3174</v>
      </c>
      <c r="AP194">
        <v>0.170860798566631</v>
      </c>
      <c r="AQ194">
        <f>(Table2[[#This Row],[Sharpe Ratio]]-AVERAGE(Table2[Sharpe Ratio]))/_xlfn.STDEV.P(Table2[Sharpe Ratio])</f>
        <v>1.2760064801437878</v>
      </c>
      <c r="AR1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4">
        <f>_xlfn.RANK.AVG(Table2[[#This Row],[1Y Return vs Nifty Z-Score]],Table2[1Y Return vs Nifty Z-Score])</f>
        <v>153</v>
      </c>
      <c r="AT194">
        <f>_xlfn.RANK.AVG(Table2[[#This Row],[6M Return vs Nifty Z-Score]],Table2[6M Return vs Nifty Z-Score])</f>
        <v>477</v>
      </c>
      <c r="AU194">
        <f>_xlfn.RANK.AVG(Table2[[#This Row],[Sharpe Ratio Z-Score]],Table2[Sharpe Ratio Z-Score])</f>
        <v>76</v>
      </c>
      <c r="AV194">
        <f>(Table2[[#This Row],[Rank 1Y]]+Table2[[#This Row],[Rank 6M]]+Table2[[#This Row],[Rank Sharpe]])/3</f>
        <v>235.33333333333334</v>
      </c>
    </row>
    <row r="195" spans="1:48" x14ac:dyDescent="0.3">
      <c r="A195" t="s">
        <v>1034</v>
      </c>
      <c r="B195" t="s">
        <v>1035</v>
      </c>
      <c r="C195" t="s">
        <v>3129</v>
      </c>
      <c r="D195" t="s">
        <v>562</v>
      </c>
      <c r="E195">
        <v>13721.756402109</v>
      </c>
      <c r="F195">
        <v>137.34</v>
      </c>
      <c r="G195">
        <v>32.8925501663254</v>
      </c>
      <c r="H195">
        <f>(Table2[[#This Row],[1Y Return vs Nifty]]-AVERAGE(Table2[1Y Return vs Nifty]))/_xlfn.STDEV.P(Table2[1Y Return vs Nifty])</f>
        <v>0.12869725225081791</v>
      </c>
      <c r="I195">
        <v>7.44103675369412</v>
      </c>
      <c r="J195">
        <f>(Table2[[#This Row],[1M Return vs Nifty]]-AVERAGE(Table2[1M Return vs Nifty]))/_xlfn.STDEV.P(Table2[1M Return vs Nifty])</f>
        <v>1.3129501246286783</v>
      </c>
      <c r="K195">
        <v>56.2197635289575</v>
      </c>
      <c r="L195">
        <f>(Table2[[#This Row],[6M Return vs Nifty]]-AVERAGE(Table2[6M Return vs Nifty]))/_xlfn.STDEV.P(Table2[6M Return vs Nifty])</f>
        <v>1.6085955406317256</v>
      </c>
      <c r="M195">
        <v>-5.2276788031284998</v>
      </c>
      <c r="N195">
        <f>(Table2[[#This Row],[1W Return vs Nifty]]-AVERAGE(Table2[1W Return vs Nifty]))/_xlfn.STDEV.P(Table2[1W Return vs Nifty])</f>
        <v>-0.67358113408593334</v>
      </c>
      <c r="O195">
        <v>134.85</v>
      </c>
      <c r="P195">
        <v>120.664367187588</v>
      </c>
      <c r="Q195">
        <v>99.094020606412002</v>
      </c>
      <c r="R195">
        <v>58.982614315585899</v>
      </c>
      <c r="S195" s="1">
        <f>(Table2[[#This Row],[Close Price]]-Table2[[#This Row],[20D EMA]])/Table2[[#This Row],[20D EMA]]</f>
        <v>1.8464961067853239E-2</v>
      </c>
      <c r="T195" s="1">
        <f>(Table2[[#This Row],[Close Price]]-Table2[[#This Row],[50D EMA]])/Table2[[#This Row],[50D EMA]]</f>
        <v>0.13819848560998649</v>
      </c>
      <c r="U195" s="1">
        <f>(Table2[[#This Row],[Close Price]]-Table2[[#This Row],[200D EMA]])/Table2[[#This Row],[200D EMA]]</f>
        <v>0.3859564801139298</v>
      </c>
      <c r="V195">
        <v>2.21798328408028</v>
      </c>
      <c r="W195">
        <v>134.68</v>
      </c>
      <c r="X195">
        <v>144.30000000000001</v>
      </c>
      <c r="Y195">
        <v>134.68</v>
      </c>
      <c r="Z195">
        <v>146.87</v>
      </c>
      <c r="AA195">
        <v>134.68</v>
      </c>
      <c r="AB195">
        <v>157.65</v>
      </c>
      <c r="AC195" s="1">
        <f>(Table2[[#This Row],[Close Price]]/Table2[[#This Row],[Day Low]])-1</f>
        <v>1.9750519750519668E-2</v>
      </c>
      <c r="AD195" s="1">
        <f>(Table2[[#This Row],[Day High]]/Table2[[#This Row],[Close Price]])-1</f>
        <v>5.0677151594582748E-2</v>
      </c>
      <c r="AE195" s="1">
        <f>(Table2[[#This Row],[Close Price]]/Table2[[#This Row],[Current Week Low]])-1</f>
        <v>1.9750519750519668E-2</v>
      </c>
      <c r="AF195" s="1">
        <f>(Table2[[#This Row],[Current Week High]]/Table2[[#This Row],[Close Price]])-1</f>
        <v>6.938983544488142E-2</v>
      </c>
      <c r="AG195" s="1">
        <f>(Table2[[#This Row],[Close Price]]/Table2[[#This Row],[Current Month Low]])-1</f>
        <v>1.9750519750519668E-2</v>
      </c>
      <c r="AH195" s="1">
        <f>(Table2[[#This Row],[Current Month High]]/Table2[[#This Row],[Close Price]])-1</f>
        <v>0.14788117081695074</v>
      </c>
      <c r="AI195">
        <v>14.788117081695001</v>
      </c>
      <c r="AJ195">
        <v>99.043478260869506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0.47</v>
      </c>
      <c r="AM195" t="s">
        <v>3175</v>
      </c>
      <c r="AN195">
        <v>12.31</v>
      </c>
      <c r="AO195" t="s">
        <v>3175</v>
      </c>
      <c r="AP195">
        <v>4.3542871370577003E-2</v>
      </c>
      <c r="AQ195">
        <f>(Table2[[#This Row],[Sharpe Ratio]]-AVERAGE(Table2[Sharpe Ratio]))/_xlfn.STDEV.P(Table2[Sharpe Ratio])</f>
        <v>-0.20981333655012704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2.1668484468751612</v>
      </c>
      <c r="AS195">
        <f>_xlfn.RANK.AVG(Table2[[#This Row],[1Y Return vs Nifty Z-Score]],Table2[1Y Return vs Nifty Z-Score])</f>
        <v>257</v>
      </c>
      <c r="AT195">
        <f>_xlfn.RANK.AVG(Table2[[#This Row],[6M Return vs Nifty Z-Score]],Table2[6M Return vs Nifty Z-Score])</f>
        <v>50</v>
      </c>
      <c r="AU195">
        <f>_xlfn.RANK.AVG(Table2[[#This Row],[Sharpe Ratio Z-Score]],Table2[Sharpe Ratio Z-Score])</f>
        <v>400</v>
      </c>
      <c r="AV195">
        <f>(Table2[[#This Row],[Rank 1Y]]+Table2[[#This Row],[Rank 6M]]+Table2[[#This Row],[Rank Sharpe]])/3</f>
        <v>235.66666666666666</v>
      </c>
    </row>
    <row r="196" spans="1:48" x14ac:dyDescent="0.3">
      <c r="A196" t="s">
        <v>538</v>
      </c>
      <c r="B196" t="s">
        <v>539</v>
      </c>
      <c r="C196" t="s">
        <v>3141</v>
      </c>
      <c r="D196" t="s">
        <v>540</v>
      </c>
      <c r="E196">
        <v>38692.635760520003</v>
      </c>
      <c r="F196">
        <v>4201.75</v>
      </c>
      <c r="G196">
        <v>29.9392223765722</v>
      </c>
      <c r="H196">
        <f>(Table2[[#This Row],[1Y Return vs Nifty]]-AVERAGE(Table2[1Y Return vs Nifty]))/_xlfn.STDEV.P(Table2[1Y Return vs Nifty])</f>
        <v>7.7830255906302839E-2</v>
      </c>
      <c r="I196">
        <v>-7.1866340862501001</v>
      </c>
      <c r="J196">
        <f>(Table2[[#This Row],[1M Return vs Nifty]]-AVERAGE(Table2[1M Return vs Nifty]))/_xlfn.STDEV.P(Table2[1M Return vs Nifty])</f>
        <v>-0.33699324656027801</v>
      </c>
      <c r="K196">
        <v>1.2759974942177501</v>
      </c>
      <c r="L196">
        <f>(Table2[[#This Row],[6M Return vs Nifty]]-AVERAGE(Table2[6M Return vs Nifty]))/_xlfn.STDEV.P(Table2[6M Return vs Nifty])</f>
        <v>-0.22408635316552444</v>
      </c>
      <c r="M196">
        <v>-0.82676509368941498</v>
      </c>
      <c r="N196">
        <f>(Table2[[#This Row],[1W Return vs Nifty]]-AVERAGE(Table2[1W Return vs Nifty]))/_xlfn.STDEV.P(Table2[1W Return vs Nifty])</f>
        <v>0.41229866120466097</v>
      </c>
      <c r="O196">
        <v>4297.29</v>
      </c>
      <c r="P196">
        <v>4339.0969807935398</v>
      </c>
      <c r="Q196">
        <v>3891.7988488794699</v>
      </c>
      <c r="R196">
        <v>46.581619560872497</v>
      </c>
      <c r="S196" s="1">
        <f>(Table2[[#This Row],[Close Price]]-Table2[[#This Row],[20D EMA]])/Table2[[#This Row],[20D EMA]]</f>
        <v>-2.2232616369851688E-2</v>
      </c>
      <c r="T196" s="1">
        <f>(Table2[[#This Row],[Close Price]]-Table2[[#This Row],[50D EMA]])/Table2[[#This Row],[50D EMA]]</f>
        <v>-3.1653355848345582E-2</v>
      </c>
      <c r="U196" s="1">
        <f>(Table2[[#This Row],[Close Price]]-Table2[[#This Row],[200D EMA]])/Table2[[#This Row],[200D EMA]]</f>
        <v>7.9642130324842325E-2</v>
      </c>
      <c r="V196">
        <v>1.11874218513352</v>
      </c>
      <c r="W196">
        <v>4022.55</v>
      </c>
      <c r="X196">
        <v>4218.1000000000004</v>
      </c>
      <c r="Y196">
        <v>4022.55</v>
      </c>
      <c r="Z196">
        <v>4288.8999999999996</v>
      </c>
      <c r="AA196">
        <v>4022.55</v>
      </c>
      <c r="AB196">
        <v>4325</v>
      </c>
      <c r="AC196" s="1">
        <f>(Table2[[#This Row],[Close Price]]/Table2[[#This Row],[Day Low]])-1</f>
        <v>4.4548855825284894E-2</v>
      </c>
      <c r="AD196" s="1">
        <f>(Table2[[#This Row],[Day High]]/Table2[[#This Row],[Close Price]])-1</f>
        <v>3.8912357946094822E-3</v>
      </c>
      <c r="AE196" s="1">
        <f>(Table2[[#This Row],[Close Price]]/Table2[[#This Row],[Current Week Low]])-1</f>
        <v>4.4548855825284894E-2</v>
      </c>
      <c r="AF196" s="1">
        <f>(Table2[[#This Row],[Current Week High]]/Table2[[#This Row],[Close Price]])-1</f>
        <v>2.074135776759678E-2</v>
      </c>
      <c r="AG196" s="1">
        <f>(Table2[[#This Row],[Close Price]]/Table2[[#This Row],[Current Month Low]])-1</f>
        <v>4.4548855825284894E-2</v>
      </c>
      <c r="AH196" s="1">
        <f>(Table2[[#This Row],[Current Month High]]/Table2[[#This Row],[Close Price]])-1</f>
        <v>2.9333016005235857E-2</v>
      </c>
      <c r="AI196">
        <v>19.942880942464399</v>
      </c>
      <c r="AJ196">
        <v>81.0240834087286</v>
      </c>
      <c r="AK196" t="str">
        <f>IF(AND(Table2[[#This Row],[20D EMA]]&gt;Table2[[#This Row],[50D EMA]],Table2[[#This Row],[50D EMA]]&gt;Table2[[#This Row],[200D EMA]]),"Uptrend","Downtrend/NoTrend")</f>
        <v>Downtrend/NoTrend</v>
      </c>
      <c r="AL196">
        <v>-0.04</v>
      </c>
      <c r="AM196" t="s">
        <v>3174</v>
      </c>
      <c r="AN196">
        <v>-4.3899999999999997</v>
      </c>
      <c r="AO196" t="s">
        <v>3174</v>
      </c>
      <c r="AP196">
        <v>0.19692837115383999</v>
      </c>
      <c r="AQ196">
        <f>(Table2[[#This Row],[Sharpe Ratio]]-AVERAGE(Table2[Sharpe Ratio]))/_xlfn.STDEV.P(Table2[Sharpe Ratio])</f>
        <v>1.5802190665106712</v>
      </c>
      <c r="AR1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6">
        <f>_xlfn.RANK.AVG(Table2[[#This Row],[1Y Return vs Nifty Z-Score]],Table2[1Y Return vs Nifty Z-Score])</f>
        <v>271</v>
      </c>
      <c r="AT196">
        <f>_xlfn.RANK.AVG(Table2[[#This Row],[6M Return vs Nifty Z-Score]],Table2[6M Return vs Nifty Z-Score])</f>
        <v>399</v>
      </c>
      <c r="AU196">
        <f>_xlfn.RANK.AVG(Table2[[#This Row],[Sharpe Ratio Z-Score]],Table2[Sharpe Ratio Z-Score])</f>
        <v>39</v>
      </c>
      <c r="AV196">
        <f>(Table2[[#This Row],[Rank 1Y]]+Table2[[#This Row],[Rank 6M]]+Table2[[#This Row],[Rank Sharpe]])/3</f>
        <v>236.33333333333334</v>
      </c>
    </row>
    <row r="197" spans="1:48" x14ac:dyDescent="0.3">
      <c r="A197" t="s">
        <v>1753</v>
      </c>
      <c r="B197" t="s">
        <v>1754</v>
      </c>
      <c r="C197" t="s">
        <v>607</v>
      </c>
      <c r="D197" t="s">
        <v>607</v>
      </c>
      <c r="E197">
        <v>4685.0376716000001</v>
      </c>
      <c r="F197">
        <v>223.4</v>
      </c>
      <c r="G197">
        <v>31.0567122166877</v>
      </c>
      <c r="H197">
        <f>(Table2[[#This Row],[1Y Return vs Nifty]]-AVERAGE(Table2[1Y Return vs Nifty]))/_xlfn.STDEV.P(Table2[1Y Return vs Nifty])</f>
        <v>9.7077476553265998E-2</v>
      </c>
      <c r="I197">
        <v>0.94368066218417301</v>
      </c>
      <c r="J197">
        <f>(Table2[[#This Row],[1M Return vs Nifty]]-AVERAGE(Table2[1M Return vs Nifty]))/_xlfn.STDEV.P(Table2[1M Return vs Nifty])</f>
        <v>0.58007407547894896</v>
      </c>
      <c r="K197">
        <v>20.404057341881899</v>
      </c>
      <c r="L197">
        <f>(Table2[[#This Row],[6M Return vs Nifty]]-AVERAGE(Table2[6M Return vs Nifty]))/_xlfn.STDEV.P(Table2[6M Return vs Nifty])</f>
        <v>0.41394142461948114</v>
      </c>
      <c r="M197">
        <v>-3.48503040747419</v>
      </c>
      <c r="N197">
        <f>(Table2[[#This Row],[1W Return vs Nifty]]-AVERAGE(Table2[1W Return vs Nifty]))/_xlfn.STDEV.P(Table2[1W Return vs Nifty])</f>
        <v>-0.24360072363662985</v>
      </c>
      <c r="O197">
        <v>217.49</v>
      </c>
      <c r="P197">
        <v>214.07381828075799</v>
      </c>
      <c r="Q197">
        <v>188.058589534253</v>
      </c>
      <c r="R197">
        <v>64.648511797025904</v>
      </c>
      <c r="S197" s="1">
        <f>(Table2[[#This Row],[Close Price]]-Table2[[#This Row],[20D EMA]])/Table2[[#This Row],[20D EMA]]</f>
        <v>2.717366315692674E-2</v>
      </c>
      <c r="T197" s="1">
        <f>(Table2[[#This Row],[Close Price]]-Table2[[#This Row],[50D EMA]])/Table2[[#This Row],[50D EMA]]</f>
        <v>4.3565260778460638E-2</v>
      </c>
      <c r="U197" s="1">
        <f>(Table2[[#This Row],[Close Price]]-Table2[[#This Row],[200D EMA]])/Table2[[#This Row],[200D EMA]]</f>
        <v>0.18792765889223007</v>
      </c>
      <c r="V197">
        <v>1.5816067277274499</v>
      </c>
      <c r="W197">
        <v>208.91</v>
      </c>
      <c r="X197">
        <v>224.6</v>
      </c>
      <c r="Y197">
        <v>208.91</v>
      </c>
      <c r="Z197">
        <v>232.11</v>
      </c>
      <c r="AA197">
        <v>208.91</v>
      </c>
      <c r="AB197">
        <v>237.86</v>
      </c>
      <c r="AC197" s="1">
        <f>(Table2[[#This Row],[Close Price]]/Table2[[#This Row],[Day Low]])-1</f>
        <v>6.9360011488200701E-2</v>
      </c>
      <c r="AD197" s="1">
        <f>(Table2[[#This Row],[Day High]]/Table2[[#This Row],[Close Price]])-1</f>
        <v>5.3715308863024891E-3</v>
      </c>
      <c r="AE197" s="1">
        <f>(Table2[[#This Row],[Close Price]]/Table2[[#This Row],[Current Week Low]])-1</f>
        <v>6.9360011488200701E-2</v>
      </c>
      <c r="AF197" s="1">
        <f>(Table2[[#This Row],[Current Week High]]/Table2[[#This Row],[Close Price]])-1</f>
        <v>3.8988361683079731E-2</v>
      </c>
      <c r="AG197" s="1">
        <f>(Table2[[#This Row],[Close Price]]/Table2[[#This Row],[Current Month Low]])-1</f>
        <v>6.9360011488200701E-2</v>
      </c>
      <c r="AH197" s="1">
        <f>(Table2[[#This Row],[Current Month High]]/Table2[[#This Row],[Close Price]])-1</f>
        <v>6.4726947179946315E-2</v>
      </c>
      <c r="AI197">
        <v>8.86302596239927</v>
      </c>
      <c r="AJ197">
        <v>66.592095451155799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-0.01</v>
      </c>
      <c r="AM197" t="s">
        <v>3174</v>
      </c>
      <c r="AN197">
        <v>10.11</v>
      </c>
      <c r="AO197" t="s">
        <v>3175</v>
      </c>
      <c r="AP197">
        <v>9.3770477298392996E-2</v>
      </c>
      <c r="AQ197">
        <f>(Table2[[#This Row],[Sharpe Ratio]]-AVERAGE(Table2[Sharpe Ratio]))/_xlfn.STDEV.P(Table2[Sharpe Ratio])</f>
        <v>0.37635055942441215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1.2238428124394785</v>
      </c>
      <c r="AS197">
        <f>_xlfn.RANK.AVG(Table2[[#This Row],[1Y Return vs Nifty Z-Score]],Table2[1Y Return vs Nifty Z-Score])</f>
        <v>264</v>
      </c>
      <c r="AT197">
        <f>_xlfn.RANK.AVG(Table2[[#This Row],[6M Return vs Nifty Z-Score]],Table2[6M Return vs Nifty Z-Score])</f>
        <v>198</v>
      </c>
      <c r="AU197">
        <f>_xlfn.RANK.AVG(Table2[[#This Row],[Sharpe Ratio Z-Score]],Table2[Sharpe Ratio Z-Score])</f>
        <v>248</v>
      </c>
      <c r="AV197">
        <f>(Table2[[#This Row],[Rank 1Y]]+Table2[[#This Row],[Rank 6M]]+Table2[[#This Row],[Rank Sharpe]])/3</f>
        <v>236.66666666666666</v>
      </c>
    </row>
    <row r="198" spans="1:48" x14ac:dyDescent="0.3">
      <c r="A198" t="s">
        <v>1424</v>
      </c>
      <c r="B198" t="s">
        <v>1425</v>
      </c>
      <c r="C198" t="s">
        <v>3139</v>
      </c>
      <c r="D198" t="s">
        <v>607</v>
      </c>
      <c r="E198">
        <v>7621.4029814100004</v>
      </c>
      <c r="F198">
        <v>578.5</v>
      </c>
      <c r="G198">
        <v>49.5324633443105</v>
      </c>
      <c r="H198">
        <f>(Table2[[#This Row],[1Y Return vs Nifty]]-AVERAGE(Table2[1Y Return vs Nifty]))/_xlfn.STDEV.P(Table2[1Y Return vs Nifty])</f>
        <v>0.41529679793428198</v>
      </c>
      <c r="I198">
        <v>0.89736343824194598</v>
      </c>
      <c r="J198">
        <f>(Table2[[#This Row],[1M Return vs Nifty]]-AVERAGE(Table2[1M Return vs Nifty]))/_xlfn.STDEV.P(Table2[1M Return vs Nifty])</f>
        <v>0.57484967595208336</v>
      </c>
      <c r="K198">
        <v>23.589124881077399</v>
      </c>
      <c r="L198">
        <f>(Table2[[#This Row],[6M Return vs Nifty]]-AVERAGE(Table2[6M Return vs Nifty]))/_xlfn.STDEV.P(Table2[6M Return vs Nifty])</f>
        <v>0.52018124090572204</v>
      </c>
      <c r="M198">
        <v>-1.54430333779072</v>
      </c>
      <c r="N198">
        <f>(Table2[[#This Row],[1W Return vs Nifty]]-AVERAGE(Table2[1W Return vs Nifty]))/_xlfn.STDEV.P(Table2[1W Return vs Nifty])</f>
        <v>0.23525354442658059</v>
      </c>
      <c r="O198">
        <v>579.12</v>
      </c>
      <c r="P198">
        <v>553.17501004814801</v>
      </c>
      <c r="Q198">
        <v>485.30186862510902</v>
      </c>
      <c r="R198">
        <v>38.299800300056901</v>
      </c>
      <c r="S198" s="1">
        <f>(Table2[[#This Row],[Close Price]]-Table2[[#This Row],[20D EMA]])/Table2[[#This Row],[20D EMA]]</f>
        <v>-1.0705898604779745E-3</v>
      </c>
      <c r="T198" s="1">
        <f>(Table2[[#This Row],[Close Price]]-Table2[[#This Row],[50D EMA]])/Table2[[#This Row],[50D EMA]]</f>
        <v>4.5781153327312668E-2</v>
      </c>
      <c r="U198" s="1">
        <f>(Table2[[#This Row],[Close Price]]-Table2[[#This Row],[200D EMA]])/Table2[[#This Row],[200D EMA]]</f>
        <v>0.19204156711559178</v>
      </c>
      <c r="V198">
        <v>0.51428936891465304</v>
      </c>
      <c r="W198">
        <v>559.70000000000005</v>
      </c>
      <c r="X198">
        <v>584.70000000000005</v>
      </c>
      <c r="Y198">
        <v>544.45000000000005</v>
      </c>
      <c r="Z198">
        <v>596.85</v>
      </c>
      <c r="AA198">
        <v>544.45000000000005</v>
      </c>
      <c r="AB198">
        <v>604.70000000000005</v>
      </c>
      <c r="AC198" s="1">
        <f>(Table2[[#This Row],[Close Price]]/Table2[[#This Row],[Day Low]])-1</f>
        <v>3.3589422905127675E-2</v>
      </c>
      <c r="AD198" s="1">
        <f>(Table2[[#This Row],[Day High]]/Table2[[#This Row],[Close Price]])-1</f>
        <v>1.0717372515125501E-2</v>
      </c>
      <c r="AE198" s="1">
        <f>(Table2[[#This Row],[Close Price]]/Table2[[#This Row],[Current Week Low]])-1</f>
        <v>6.2540178161447191E-2</v>
      </c>
      <c r="AF198" s="1">
        <f>(Table2[[#This Row],[Current Week High]]/Table2[[#This Row],[Close Price]])-1</f>
        <v>3.1719965427830621E-2</v>
      </c>
      <c r="AG198" s="1">
        <f>(Table2[[#This Row],[Close Price]]/Table2[[#This Row],[Current Month Low]])-1</f>
        <v>6.2540178161447191E-2</v>
      </c>
      <c r="AH198" s="1">
        <f>(Table2[[#This Row],[Current Month High]]/Table2[[#This Row],[Close Price]])-1</f>
        <v>4.528954191875556E-2</v>
      </c>
      <c r="AI198">
        <v>7.6750216076058697</v>
      </c>
      <c r="AJ198">
        <v>93.575372260331207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0.12</v>
      </c>
      <c r="AM198" t="s">
        <v>3175</v>
      </c>
      <c r="AN198">
        <v>-0.61</v>
      </c>
      <c r="AO198" t="s">
        <v>3174</v>
      </c>
      <c r="AP198">
        <v>5.6621598706136998E-2</v>
      </c>
      <c r="AQ198">
        <f>(Table2[[#This Row],[Sharpe Ratio]]-AVERAGE(Table2[Sharpe Ratio]))/_xlfn.STDEV.P(Table2[Sharpe Ratio])</f>
        <v>-5.7182574486371686E-2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1.6883986847322963</v>
      </c>
      <c r="AS198">
        <f>_xlfn.RANK.AVG(Table2[[#This Row],[1Y Return vs Nifty Z-Score]],Table2[1Y Return vs Nifty Z-Score])</f>
        <v>191</v>
      </c>
      <c r="AT198">
        <f>_xlfn.RANK.AVG(Table2[[#This Row],[6M Return vs Nifty Z-Score]],Table2[6M Return vs Nifty Z-Score])</f>
        <v>167</v>
      </c>
      <c r="AU198">
        <f>_xlfn.RANK.AVG(Table2[[#This Row],[Sharpe Ratio Z-Score]],Table2[Sharpe Ratio Z-Score])</f>
        <v>358</v>
      </c>
      <c r="AV198">
        <f>(Table2[[#This Row],[Rank 1Y]]+Table2[[#This Row],[Rank 6M]]+Table2[[#This Row],[Rank Sharpe]])/3</f>
        <v>238.66666666666666</v>
      </c>
    </row>
    <row r="199" spans="1:48" x14ac:dyDescent="0.3">
      <c r="A199" t="s">
        <v>236</v>
      </c>
      <c r="B199" t="s">
        <v>237</v>
      </c>
      <c r="C199" t="s">
        <v>3135</v>
      </c>
      <c r="D199" t="s">
        <v>80</v>
      </c>
      <c r="E199">
        <v>110406.02344603</v>
      </c>
      <c r="F199">
        <v>5529.85</v>
      </c>
      <c r="G199">
        <v>59.858316026661001</v>
      </c>
      <c r="H199">
        <f>(Table2[[#This Row],[1Y Return vs Nifty]]-AVERAGE(Table2[1Y Return vs Nifty]))/_xlfn.STDEV.P(Table2[1Y Return vs Nifty])</f>
        <v>0.59314536336257706</v>
      </c>
      <c r="I199">
        <v>-4.6012181456637302</v>
      </c>
      <c r="J199">
        <f>(Table2[[#This Row],[1M Return vs Nifty]]-AVERAGE(Table2[1M Return vs Nifty]))/_xlfn.STDEV.P(Table2[1M Return vs Nifty])</f>
        <v>-4.5368562110309339E-2</v>
      </c>
      <c r="K199">
        <v>9.9884036783591501</v>
      </c>
      <c r="L199">
        <f>(Table2[[#This Row],[6M Return vs Nifty]]-AVERAGE(Table2[6M Return vs Nifty]))/_xlfn.STDEV.P(Table2[6M Return vs Nifty])</f>
        <v>6.6521120937861611E-2</v>
      </c>
      <c r="M199">
        <v>-1.2768895162287199</v>
      </c>
      <c r="N199">
        <f>(Table2[[#This Row],[1W Return vs Nifty]]-AVERAGE(Table2[1W Return vs Nifty]))/_xlfn.STDEV.P(Table2[1W Return vs Nifty])</f>
        <v>0.30123513029426402</v>
      </c>
      <c r="O199">
        <v>5742.39</v>
      </c>
      <c r="P199">
        <v>5631.9858197116801</v>
      </c>
      <c r="Q199">
        <v>4968.86758756991</v>
      </c>
      <c r="R199">
        <v>25.1846305267856</v>
      </c>
      <c r="S199" s="1">
        <f>(Table2[[#This Row],[Close Price]]-Table2[[#This Row],[20D EMA]])/Table2[[#This Row],[20D EMA]]</f>
        <v>-3.7012463451629014E-2</v>
      </c>
      <c r="T199" s="1">
        <f>(Table2[[#This Row],[Close Price]]-Table2[[#This Row],[50D EMA]])/Table2[[#This Row],[50D EMA]]</f>
        <v>-1.8134956830716659E-2</v>
      </c>
      <c r="U199" s="1">
        <f>(Table2[[#This Row],[Close Price]]-Table2[[#This Row],[200D EMA]])/Table2[[#This Row],[200D EMA]]</f>
        <v>0.1128994489274459</v>
      </c>
      <c r="V199">
        <v>1.1877825723470501</v>
      </c>
      <c r="W199">
        <v>5411</v>
      </c>
      <c r="X199">
        <v>5545</v>
      </c>
      <c r="Y199">
        <v>5411</v>
      </c>
      <c r="Z199">
        <v>5608.45</v>
      </c>
      <c r="AA199">
        <v>5411</v>
      </c>
      <c r="AB199">
        <v>5794</v>
      </c>
      <c r="AC199" s="1">
        <f>(Table2[[#This Row],[Close Price]]/Table2[[#This Row],[Day Low]])-1</f>
        <v>2.1964516725189398E-2</v>
      </c>
      <c r="AD199" s="1">
        <f>(Table2[[#This Row],[Day High]]/Table2[[#This Row],[Close Price]])-1</f>
        <v>2.7396764830871501E-3</v>
      </c>
      <c r="AE199" s="1">
        <f>(Table2[[#This Row],[Close Price]]/Table2[[#This Row],[Current Week Low]])-1</f>
        <v>2.1964516725189398E-2</v>
      </c>
      <c r="AF199" s="1">
        <f>(Table2[[#This Row],[Current Week High]]/Table2[[#This Row],[Close Price]])-1</f>
        <v>1.4213767100373254E-2</v>
      </c>
      <c r="AG199" s="1">
        <f>(Table2[[#This Row],[Close Price]]/Table2[[#This Row],[Current Month Low]])-1</f>
        <v>2.1964516725189398E-2</v>
      </c>
      <c r="AH199" s="1">
        <f>(Table2[[#This Row],[Current Month High]]/Table2[[#This Row],[Close Price]])-1</f>
        <v>4.7768022640758634E-2</v>
      </c>
      <c r="AI199">
        <v>12.9551434487372</v>
      </c>
      <c r="AJ199">
        <v>89.122591015578195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-0.03</v>
      </c>
      <c r="AM199" t="s">
        <v>3174</v>
      </c>
      <c r="AN199">
        <v>-7.93</v>
      </c>
      <c r="AO199" t="s">
        <v>3174</v>
      </c>
      <c r="AP199">
        <v>8.3720074837974001E-2</v>
      </c>
      <c r="AQ199">
        <f>(Table2[[#This Row],[Sharpe Ratio]]-AVERAGE(Table2[Sharpe Ratio]))/_xlfn.STDEV.P(Table2[Sharpe Ratio])</f>
        <v>0.25906081500024558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1.1745938674846388</v>
      </c>
      <c r="AS199">
        <f>_xlfn.RANK.AVG(Table2[[#This Row],[1Y Return vs Nifty Z-Score]],Table2[1Y Return vs Nifty Z-Score])</f>
        <v>155</v>
      </c>
      <c r="AT199">
        <f>_xlfn.RANK.AVG(Table2[[#This Row],[6M Return vs Nifty Z-Score]],Table2[6M Return vs Nifty Z-Score])</f>
        <v>291</v>
      </c>
      <c r="AU199">
        <f>_xlfn.RANK.AVG(Table2[[#This Row],[Sharpe Ratio Z-Score]],Table2[Sharpe Ratio Z-Score])</f>
        <v>275</v>
      </c>
      <c r="AV199">
        <f>(Table2[[#This Row],[Rank 1Y]]+Table2[[#This Row],[Rank 6M]]+Table2[[#This Row],[Rank Sharpe]])/3</f>
        <v>240.33333333333334</v>
      </c>
    </row>
    <row r="200" spans="1:48" x14ac:dyDescent="0.3">
      <c r="A200" t="s">
        <v>470</v>
      </c>
      <c r="B200" t="s">
        <v>471</v>
      </c>
      <c r="C200" t="s">
        <v>3128</v>
      </c>
      <c r="D200" t="s">
        <v>21</v>
      </c>
      <c r="E200">
        <v>45892.719712124999</v>
      </c>
      <c r="F200">
        <v>1714</v>
      </c>
      <c r="G200">
        <v>23.982373458861598</v>
      </c>
      <c r="H200">
        <f>(Table2[[#This Row],[1Y Return vs Nifty]]-AVERAGE(Table2[1Y Return vs Nifty]))/_xlfn.STDEV.P(Table2[1Y Return vs Nifty])</f>
        <v>-2.4768247779376786E-2</v>
      </c>
      <c r="I200">
        <v>-1.46180842465391</v>
      </c>
      <c r="J200">
        <f>(Table2[[#This Row],[1M Return vs Nifty]]-AVERAGE(Table2[1M Return vs Nifty]))/_xlfn.STDEV.P(Table2[1M Return vs Nifty])</f>
        <v>0.30874442794150103</v>
      </c>
      <c r="K200">
        <v>4.4062177583923097</v>
      </c>
      <c r="L200">
        <f>(Table2[[#This Row],[6M Return vs Nifty]]-AVERAGE(Table2[6M Return vs Nifty]))/_xlfn.STDEV.P(Table2[6M Return vs Nifty])</f>
        <v>-0.11967600025810324</v>
      </c>
      <c r="M200">
        <v>6.8695617120947201</v>
      </c>
      <c r="N200">
        <f>(Table2[[#This Row],[1W Return vs Nifty]]-AVERAGE(Table2[1W Return vs Nifty]))/_xlfn.STDEV.P(Table2[1W Return vs Nifty])</f>
        <v>2.3112874458358332</v>
      </c>
      <c r="O200">
        <v>1706.8</v>
      </c>
      <c r="P200">
        <v>1723.9299513400599</v>
      </c>
      <c r="Q200">
        <v>1579.9357026976199</v>
      </c>
      <c r="R200">
        <v>49.747511539336202</v>
      </c>
      <c r="S200" s="1">
        <f>(Table2[[#This Row],[Close Price]]-Table2[[#This Row],[20D EMA]])/Table2[[#This Row],[20D EMA]]</f>
        <v>4.2184204359034718E-3</v>
      </c>
      <c r="T200" s="1">
        <f>(Table2[[#This Row],[Close Price]]-Table2[[#This Row],[50D EMA]])/Table2[[#This Row],[50D EMA]]</f>
        <v>-5.7600666038321808E-3</v>
      </c>
      <c r="U200" s="1">
        <f>(Table2[[#This Row],[Close Price]]-Table2[[#This Row],[200D EMA]])/Table2[[#This Row],[200D EMA]]</f>
        <v>8.485427417930709E-2</v>
      </c>
      <c r="V200">
        <v>1.09856905562448</v>
      </c>
      <c r="W200">
        <v>1685.55</v>
      </c>
      <c r="X200">
        <v>1727.45</v>
      </c>
      <c r="Y200">
        <v>1641.8</v>
      </c>
      <c r="Z200">
        <v>1727.45</v>
      </c>
      <c r="AA200">
        <v>1628.3</v>
      </c>
      <c r="AB200">
        <v>1727.45</v>
      </c>
      <c r="AC200" s="1">
        <f>(Table2[[#This Row],[Close Price]]/Table2[[#This Row],[Day Low]])-1</f>
        <v>1.6878763608317859E-2</v>
      </c>
      <c r="AD200" s="1">
        <f>(Table2[[#This Row],[Day High]]/Table2[[#This Row],[Close Price]])-1</f>
        <v>7.847141190198359E-3</v>
      </c>
      <c r="AE200" s="1">
        <f>(Table2[[#This Row],[Close Price]]/Table2[[#This Row],[Current Week Low]])-1</f>
        <v>4.3976123766597652E-2</v>
      </c>
      <c r="AF200" s="1">
        <f>(Table2[[#This Row],[Current Week High]]/Table2[[#This Row],[Close Price]])-1</f>
        <v>7.847141190198359E-3</v>
      </c>
      <c r="AG200" s="1">
        <f>(Table2[[#This Row],[Close Price]]/Table2[[#This Row],[Current Month Low]])-1</f>
        <v>5.2631578947368363E-2</v>
      </c>
      <c r="AH200" s="1">
        <f>(Table2[[#This Row],[Current Month High]]/Table2[[#This Row],[Close Price]])-1</f>
        <v>7.847141190198359E-3</v>
      </c>
      <c r="AI200">
        <v>12.5262543757292</v>
      </c>
      <c r="AJ200">
        <v>57.074780058651001</v>
      </c>
      <c r="AK200" t="str">
        <f>IF(AND(Table2[[#This Row],[20D EMA]]&gt;Table2[[#This Row],[50D EMA]],Table2[[#This Row],[50D EMA]]&gt;Table2[[#This Row],[200D EMA]]),"Uptrend","Downtrend/NoTrend")</f>
        <v>Downtrend/NoTrend</v>
      </c>
      <c r="AL200">
        <v>-0.11</v>
      </c>
      <c r="AM200" t="s">
        <v>3174</v>
      </c>
      <c r="AN200">
        <v>2.2400000000000002</v>
      </c>
      <c r="AO200" t="s">
        <v>3175</v>
      </c>
      <c r="AP200">
        <v>0.17820224582257299</v>
      </c>
      <c r="AQ200">
        <f>(Table2[[#This Row],[Sharpe Ratio]]-AVERAGE(Table2[Sharpe Ratio]))/_xlfn.STDEV.P(Table2[Sharpe Ratio])</f>
        <v>1.3616823001663263</v>
      </c>
      <c r="AR2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0">
        <f>_xlfn.RANK.AVG(Table2[[#This Row],[1Y Return vs Nifty Z-Score]],Table2[1Y Return vs Nifty Z-Score])</f>
        <v>305</v>
      </c>
      <c r="AT200">
        <f>_xlfn.RANK.AVG(Table2[[#This Row],[6M Return vs Nifty Z-Score]],Table2[6M Return vs Nifty Z-Score])</f>
        <v>353</v>
      </c>
      <c r="AU200">
        <f>_xlfn.RANK.AVG(Table2[[#This Row],[Sharpe Ratio Z-Score]],Table2[Sharpe Ratio Z-Score])</f>
        <v>63</v>
      </c>
      <c r="AV200">
        <f>(Table2[[#This Row],[Rank 1Y]]+Table2[[#This Row],[Rank 6M]]+Table2[[#This Row],[Rank Sharpe]])/3</f>
        <v>240.33333333333334</v>
      </c>
    </row>
    <row r="201" spans="1:48" x14ac:dyDescent="0.3">
      <c r="A201" t="s">
        <v>1322</v>
      </c>
      <c r="B201" t="s">
        <v>1323</v>
      </c>
      <c r="C201" t="s">
        <v>3141</v>
      </c>
      <c r="D201" t="s">
        <v>271</v>
      </c>
      <c r="E201">
        <v>8589.5256862999995</v>
      </c>
      <c r="F201">
        <v>1251.8</v>
      </c>
      <c r="G201">
        <v>60.068404884147903</v>
      </c>
      <c r="H201">
        <f>(Table2[[#This Row],[1Y Return vs Nifty]]-AVERAGE(Table2[1Y Return vs Nifty]))/_xlfn.STDEV.P(Table2[1Y Return vs Nifty])</f>
        <v>0.59676385406411303</v>
      </c>
      <c r="I201">
        <v>-6.43403843656235</v>
      </c>
      <c r="J201">
        <f>(Table2[[#This Row],[1M Return vs Nifty]]-AVERAGE(Table2[1M Return vs Nifty]))/_xlfn.STDEV.P(Table2[1M Return vs Nifty])</f>
        <v>-0.25210343621555165</v>
      </c>
      <c r="K201">
        <v>69.321696117162602</v>
      </c>
      <c r="L201">
        <f>(Table2[[#This Row],[6M Return vs Nifty]]-AVERAGE(Table2[6M Return vs Nifty]))/_xlfn.STDEV.P(Table2[6M Return vs Nifty])</f>
        <v>2.045618270616663</v>
      </c>
      <c r="M201">
        <v>-4.5436177447575199</v>
      </c>
      <c r="N201">
        <f>(Table2[[#This Row],[1W Return vs Nifty]]-AVERAGE(Table2[1W Return vs Nifty]))/_xlfn.STDEV.P(Table2[1W Return vs Nifty])</f>
        <v>-0.50479616553793127</v>
      </c>
      <c r="O201">
        <v>1287.58</v>
      </c>
      <c r="P201">
        <v>1285.4876646099799</v>
      </c>
      <c r="Q201">
        <v>1074.4751828625699</v>
      </c>
      <c r="R201">
        <v>57.184657154571198</v>
      </c>
      <c r="S201" s="1">
        <f>(Table2[[#This Row],[Close Price]]-Table2[[#This Row],[20D EMA]])/Table2[[#This Row],[20D EMA]]</f>
        <v>-2.7788564594044621E-2</v>
      </c>
      <c r="T201" s="1">
        <f>(Table2[[#This Row],[Close Price]]-Table2[[#This Row],[50D EMA]])/Table2[[#This Row],[50D EMA]]</f>
        <v>-2.6206136034919374E-2</v>
      </c>
      <c r="U201" s="1">
        <f>(Table2[[#This Row],[Close Price]]-Table2[[#This Row],[200D EMA]])/Table2[[#This Row],[200D EMA]]</f>
        <v>0.16503388813970463</v>
      </c>
      <c r="V201">
        <v>0.66493475621460596</v>
      </c>
      <c r="W201">
        <v>1211.75</v>
      </c>
      <c r="X201">
        <v>1279</v>
      </c>
      <c r="Y201">
        <v>1211.75</v>
      </c>
      <c r="Z201">
        <v>1320.3</v>
      </c>
      <c r="AA201">
        <v>1211.75</v>
      </c>
      <c r="AB201">
        <v>1349</v>
      </c>
      <c r="AC201" s="1">
        <f>(Table2[[#This Row],[Close Price]]/Table2[[#This Row],[Day Low]])-1</f>
        <v>3.3051371982669719E-2</v>
      </c>
      <c r="AD201" s="1">
        <f>(Table2[[#This Row],[Day High]]/Table2[[#This Row],[Close Price]])-1</f>
        <v>2.1728710656654382E-2</v>
      </c>
      <c r="AE201" s="1">
        <f>(Table2[[#This Row],[Close Price]]/Table2[[#This Row],[Current Week Low]])-1</f>
        <v>3.3051371982669719E-2</v>
      </c>
      <c r="AF201" s="1">
        <f>(Table2[[#This Row],[Current Week High]]/Table2[[#This Row],[Close Price]])-1</f>
        <v>5.4721201469883463E-2</v>
      </c>
      <c r="AG201" s="1">
        <f>(Table2[[#This Row],[Close Price]]/Table2[[#This Row],[Current Month Low]])-1</f>
        <v>3.3051371982669719E-2</v>
      </c>
      <c r="AH201" s="1">
        <f>(Table2[[#This Row],[Current Month High]]/Table2[[#This Row],[Close Price]])-1</f>
        <v>7.7648186611279701E-2</v>
      </c>
      <c r="AI201">
        <v>16.212653778558799</v>
      </c>
      <c r="AJ201">
        <v>131.36493854541999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-0.08</v>
      </c>
      <c r="AM201" t="s">
        <v>3174</v>
      </c>
      <c r="AN201">
        <v>-0.8</v>
      </c>
      <c r="AO201" t="s">
        <v>3174</v>
      </c>
      <c r="AQ201">
        <f>(Table2[[#This Row],[Sharpe Ratio]]-AVERAGE(Table2[Sharpe Ratio]))/_xlfn.STDEV.P(Table2[Sharpe Ratio])</f>
        <v>-0.71796535082642143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1.1675171721008719</v>
      </c>
      <c r="AS201">
        <f>_xlfn.RANK.AVG(Table2[[#This Row],[1Y Return vs Nifty Z-Score]],Table2[1Y Return vs Nifty Z-Score])</f>
        <v>152</v>
      </c>
      <c r="AT201">
        <f>_xlfn.RANK.AVG(Table2[[#This Row],[6M Return vs Nifty Z-Score]],Table2[6M Return vs Nifty Z-Score])</f>
        <v>32</v>
      </c>
      <c r="AU201">
        <f>_xlfn.RANK.AVG(Table2[[#This Row],[Sharpe Ratio Z-Score]],Table2[Sharpe Ratio Z-Score])</f>
        <v>540.5</v>
      </c>
      <c r="AV201">
        <f>(Table2[[#This Row],[Rank 1Y]]+Table2[[#This Row],[Rank 6M]]+Table2[[#This Row],[Rank Sharpe]])/3</f>
        <v>241.5</v>
      </c>
    </row>
    <row r="202" spans="1:48" x14ac:dyDescent="0.3">
      <c r="A202" t="s">
        <v>128</v>
      </c>
      <c r="B202" t="s">
        <v>129</v>
      </c>
      <c r="C202" t="s">
        <v>3136</v>
      </c>
      <c r="D202" t="s">
        <v>130</v>
      </c>
      <c r="E202">
        <v>218554.625275</v>
      </c>
      <c r="F202">
        <v>510.8</v>
      </c>
      <c r="G202">
        <v>36.552248298304299</v>
      </c>
      <c r="H202">
        <f>(Table2[[#This Row],[1Y Return vs Nifty]]-AVERAGE(Table2[1Y Return vs Nifty]))/_xlfn.STDEV.P(Table2[1Y Return vs Nifty])</f>
        <v>0.19173050313048268</v>
      </c>
      <c r="I202">
        <v>1.5702642587033999</v>
      </c>
      <c r="J202">
        <f>(Table2[[#This Row],[1M Return vs Nifty]]-AVERAGE(Table2[1M Return vs Nifty]))/_xlfn.STDEV.P(Table2[1M Return vs Nifty])</f>
        <v>0.65075022500984558</v>
      </c>
      <c r="K202">
        <v>37.961994240704101</v>
      </c>
      <c r="L202">
        <f>(Table2[[#This Row],[6M Return vs Nifty]]-AVERAGE(Table2[6M Return vs Nifty]))/_xlfn.STDEV.P(Table2[6M Return vs Nifty])</f>
        <v>0.99959682047568377</v>
      </c>
      <c r="M202">
        <v>-2.0212539881348399</v>
      </c>
      <c r="N202">
        <f>(Table2[[#This Row],[1W Return vs Nifty]]-AVERAGE(Table2[1W Return vs Nifty]))/_xlfn.STDEV.P(Table2[1W Return vs Nifty])</f>
        <v>0.11757092014595168</v>
      </c>
      <c r="O202">
        <v>510.12</v>
      </c>
      <c r="P202">
        <v>530.73293351723805</v>
      </c>
      <c r="Q202">
        <v>491.88972379593997</v>
      </c>
      <c r="R202">
        <v>58.722844176183202</v>
      </c>
      <c r="S202" s="1">
        <f>(Table2[[#This Row],[Close Price]]-Table2[[#This Row],[20D EMA]])/Table2[[#This Row],[20D EMA]]</f>
        <v>1.3330196816435482E-3</v>
      </c>
      <c r="T202" s="1">
        <f>(Table2[[#This Row],[Close Price]]-Table2[[#This Row],[50D EMA]])/Table2[[#This Row],[50D EMA]]</f>
        <v>-3.7557370681973373E-2</v>
      </c>
      <c r="U202" s="1">
        <f>(Table2[[#This Row],[Close Price]]-Table2[[#This Row],[200D EMA]])/Table2[[#This Row],[200D EMA]]</f>
        <v>3.8444137556134329E-2</v>
      </c>
      <c r="V202">
        <v>1.0850033042243901</v>
      </c>
      <c r="W202">
        <v>492.65</v>
      </c>
      <c r="X202">
        <v>513.6</v>
      </c>
      <c r="Y202">
        <v>490.5</v>
      </c>
      <c r="Z202">
        <v>524</v>
      </c>
      <c r="AA202">
        <v>490.5</v>
      </c>
      <c r="AB202">
        <v>533.54999999999995</v>
      </c>
      <c r="AC202" s="1">
        <f>(Table2[[#This Row],[Close Price]]/Table2[[#This Row],[Day Low]])-1</f>
        <v>3.6841571095098002E-2</v>
      </c>
      <c r="AD202" s="1">
        <f>(Table2[[#This Row],[Day High]]/Table2[[#This Row],[Close Price]])-1</f>
        <v>5.4815974941269108E-3</v>
      </c>
      <c r="AE202" s="1">
        <f>(Table2[[#This Row],[Close Price]]/Table2[[#This Row],[Current Week Low]])-1</f>
        <v>4.1386340468909211E-2</v>
      </c>
      <c r="AF202" s="1">
        <f>(Table2[[#This Row],[Current Week High]]/Table2[[#This Row],[Close Price]])-1</f>
        <v>2.5841816758026548E-2</v>
      </c>
      <c r="AG202" s="1">
        <f>(Table2[[#This Row],[Close Price]]/Table2[[#This Row],[Current Month Low]])-1</f>
        <v>4.1386340468909211E-2</v>
      </c>
      <c r="AH202" s="1">
        <f>(Table2[[#This Row],[Current Month High]]/Table2[[#This Row],[Close Price]])-1</f>
        <v>4.4537979639780678E-2</v>
      </c>
      <c r="AI202">
        <v>58.124510571652301</v>
      </c>
      <c r="AJ202">
        <v>79.479971890372397</v>
      </c>
      <c r="AK202" t="str">
        <f>IF(AND(Table2[[#This Row],[20D EMA]]&gt;Table2[[#This Row],[50D EMA]],Table2[[#This Row],[50D EMA]]&gt;Table2[[#This Row],[200D EMA]]),"Uptrend","Downtrend/NoTrend")</f>
        <v>Downtrend/NoTrend</v>
      </c>
      <c r="AL202">
        <v>-0.25</v>
      </c>
      <c r="AM202" t="s">
        <v>3174</v>
      </c>
      <c r="AN202">
        <v>4.3600000000000003</v>
      </c>
      <c r="AO202" t="s">
        <v>3175</v>
      </c>
      <c r="AP202">
        <v>4.6138977741029999E-2</v>
      </c>
      <c r="AQ202">
        <f>(Table2[[#This Row],[Sharpe Ratio]]-AVERAGE(Table2[Sharpe Ratio]))/_xlfn.STDEV.P(Table2[Sharpe Ratio])</f>
        <v>-0.17951637541970797</v>
      </c>
      <c r="AR2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2">
        <f>_xlfn.RANK.AVG(Table2[[#This Row],[1Y Return vs Nifty Z-Score]],Table2[1Y Return vs Nifty Z-Score])</f>
        <v>246</v>
      </c>
      <c r="AT202">
        <f>_xlfn.RANK.AVG(Table2[[#This Row],[6M Return vs Nifty Z-Score]],Table2[6M Return vs Nifty Z-Score])</f>
        <v>96</v>
      </c>
      <c r="AU202">
        <f>_xlfn.RANK.AVG(Table2[[#This Row],[Sharpe Ratio Z-Score]],Table2[Sharpe Ratio Z-Score])</f>
        <v>387</v>
      </c>
      <c r="AV202">
        <f>(Table2[[#This Row],[Rank 1Y]]+Table2[[#This Row],[Rank 6M]]+Table2[[#This Row],[Rank Sharpe]])/3</f>
        <v>243</v>
      </c>
    </row>
    <row r="203" spans="1:48" x14ac:dyDescent="0.3">
      <c r="A203" t="s">
        <v>673</v>
      </c>
      <c r="B203" t="s">
        <v>674</v>
      </c>
      <c r="C203" t="s">
        <v>3132</v>
      </c>
      <c r="D203" t="s">
        <v>48</v>
      </c>
      <c r="E203">
        <v>27478.494999999999</v>
      </c>
      <c r="F203">
        <v>1013.15</v>
      </c>
      <c r="G203">
        <v>25.231730860052402</v>
      </c>
      <c r="H203">
        <f>(Table2[[#This Row],[1Y Return vs Nifty]]-AVERAGE(Table2[1Y Return vs Nifty]))/_xlfn.STDEV.P(Table2[1Y Return vs Nifty])</f>
        <v>-3.2497903362643877E-3</v>
      </c>
      <c r="I203">
        <v>-8.2859522742929903E-2</v>
      </c>
      <c r="J203">
        <f>(Table2[[#This Row],[1M Return vs Nifty]]-AVERAGE(Table2[1M Return vs Nifty]))/_xlfn.STDEV.P(Table2[1M Return vs Nifty])</f>
        <v>0.46428440589228925</v>
      </c>
      <c r="K203">
        <v>24.0250201054894</v>
      </c>
      <c r="L203">
        <f>(Table2[[#This Row],[6M Return vs Nifty]]-AVERAGE(Table2[6M Return vs Nifty]))/_xlfn.STDEV.P(Table2[6M Return vs Nifty])</f>
        <v>0.53472078457055683</v>
      </c>
      <c r="M203">
        <v>-1.3879072333034601</v>
      </c>
      <c r="N203">
        <f>(Table2[[#This Row],[1W Return vs Nifty]]-AVERAGE(Table2[1W Return vs Nifty]))/_xlfn.STDEV.P(Table2[1W Return vs Nifty])</f>
        <v>0.27384266049141648</v>
      </c>
      <c r="O203">
        <v>994.13</v>
      </c>
      <c r="P203">
        <v>945.42528936728399</v>
      </c>
      <c r="Q203">
        <v>809.71839219763297</v>
      </c>
      <c r="R203">
        <v>61.075570178187597</v>
      </c>
      <c r="S203" s="1">
        <f>(Table2[[#This Row],[Close Price]]-Table2[[#This Row],[20D EMA]])/Table2[[#This Row],[20D EMA]]</f>
        <v>1.9132306639976646E-2</v>
      </c>
      <c r="T203" s="1">
        <f>(Table2[[#This Row],[Close Price]]-Table2[[#This Row],[50D EMA]])/Table2[[#This Row],[50D EMA]]</f>
        <v>7.1634122118776872E-2</v>
      </c>
      <c r="U203" s="1">
        <f>(Table2[[#This Row],[Close Price]]-Table2[[#This Row],[200D EMA]])/Table2[[#This Row],[200D EMA]]</f>
        <v>0.25123747930467438</v>
      </c>
      <c r="V203">
        <v>0.89628674275430598</v>
      </c>
      <c r="W203">
        <v>968.15</v>
      </c>
      <c r="X203">
        <v>1019.9</v>
      </c>
      <c r="Y203">
        <v>968.15</v>
      </c>
      <c r="Z203">
        <v>1026.6500000000001</v>
      </c>
      <c r="AA203">
        <v>968.15</v>
      </c>
      <c r="AB203">
        <v>1061</v>
      </c>
      <c r="AC203" s="1">
        <f>(Table2[[#This Row],[Close Price]]/Table2[[#This Row],[Day Low]])-1</f>
        <v>4.6480400764344454E-2</v>
      </c>
      <c r="AD203" s="1">
        <f>(Table2[[#This Row],[Day High]]/Table2[[#This Row],[Close Price]])-1</f>
        <v>6.662389577061667E-3</v>
      </c>
      <c r="AE203" s="1">
        <f>(Table2[[#This Row],[Close Price]]/Table2[[#This Row],[Current Week Low]])-1</f>
        <v>4.6480400764344454E-2</v>
      </c>
      <c r="AF203" s="1">
        <f>(Table2[[#This Row],[Current Week High]]/Table2[[#This Row],[Close Price]])-1</f>
        <v>1.3324779154123334E-2</v>
      </c>
      <c r="AG203" s="1">
        <f>(Table2[[#This Row],[Close Price]]/Table2[[#This Row],[Current Month Low]])-1</f>
        <v>4.6480400764344454E-2</v>
      </c>
      <c r="AH203" s="1">
        <f>(Table2[[#This Row],[Current Month High]]/Table2[[#This Row],[Close Price]])-1</f>
        <v>4.7228939446281482E-2</v>
      </c>
      <c r="AI203">
        <v>5.4138084192863802</v>
      </c>
      <c r="AJ203">
        <v>84.192346150349906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0.16</v>
      </c>
      <c r="AM203" t="s">
        <v>3175</v>
      </c>
      <c r="AN203">
        <v>2.74</v>
      </c>
      <c r="AO203" t="s">
        <v>3175</v>
      </c>
      <c r="AP203">
        <v>8.6407780696783995E-2</v>
      </c>
      <c r="AQ203">
        <f>(Table2[[#This Row],[Sharpe Ratio]]-AVERAGE(Table2[Sharpe Ratio]))/_xlfn.STDEV.P(Table2[Sharpe Ratio])</f>
        <v>0.29042675626564807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1.5600248168836464</v>
      </c>
      <c r="AS203">
        <f>_xlfn.RANK.AVG(Table2[[#This Row],[1Y Return vs Nifty Z-Score]],Table2[1Y Return vs Nifty Z-Score])</f>
        <v>295</v>
      </c>
      <c r="AT203">
        <f>_xlfn.RANK.AVG(Table2[[#This Row],[6M Return vs Nifty Z-Score]],Table2[6M Return vs Nifty Z-Score])</f>
        <v>164</v>
      </c>
      <c r="AU203">
        <f>_xlfn.RANK.AVG(Table2[[#This Row],[Sharpe Ratio Z-Score]],Table2[Sharpe Ratio Z-Score])</f>
        <v>270</v>
      </c>
      <c r="AV203">
        <f>(Table2[[#This Row],[Rank 1Y]]+Table2[[#This Row],[Rank 6M]]+Table2[[#This Row],[Rank Sharpe]])/3</f>
        <v>243</v>
      </c>
    </row>
    <row r="204" spans="1:48" x14ac:dyDescent="0.3">
      <c r="A204" t="s">
        <v>1011</v>
      </c>
      <c r="B204" t="s">
        <v>1012</v>
      </c>
      <c r="C204" t="s">
        <v>3127</v>
      </c>
      <c r="D204" t="s">
        <v>18</v>
      </c>
      <c r="E204">
        <v>14045.323248000001</v>
      </c>
      <c r="F204">
        <v>923.35</v>
      </c>
      <c r="G204">
        <v>62.855919267698098</v>
      </c>
      <c r="H204">
        <f>(Table2[[#This Row],[1Y Return vs Nifty]]-AVERAGE(Table2[1Y Return vs Nifty]))/_xlfn.STDEV.P(Table2[1Y Return vs Nifty])</f>
        <v>0.6447749432667037</v>
      </c>
      <c r="I204">
        <v>-2.7394540292902998</v>
      </c>
      <c r="J204">
        <f>(Table2[[#This Row],[1M Return vs Nifty]]-AVERAGE(Table2[1M Return vs Nifty]))/_xlfn.STDEV.P(Table2[1M Return vs Nifty])</f>
        <v>0.16463106094242816</v>
      </c>
      <c r="K204">
        <v>-10.623939631657301</v>
      </c>
      <c r="L204">
        <f>(Table2[[#This Row],[6M Return vs Nifty]]-AVERAGE(Table2[6M Return vs Nifty]))/_xlfn.STDEV.P(Table2[6M Return vs Nifty])</f>
        <v>-0.62101581180743237</v>
      </c>
      <c r="M204">
        <v>-0.12606463124683601</v>
      </c>
      <c r="N204">
        <f>(Table2[[#This Row],[1W Return vs Nifty]]-AVERAGE(Table2[1W Return vs Nifty]))/_xlfn.STDEV.P(Table2[1W Return vs Nifty])</f>
        <v>0.58518923006204249</v>
      </c>
      <c r="O204">
        <v>921.93</v>
      </c>
      <c r="P204">
        <v>938.37420580164201</v>
      </c>
      <c r="Q204">
        <v>874.13357717210499</v>
      </c>
      <c r="R204">
        <v>64.893135007530603</v>
      </c>
      <c r="S204" s="1">
        <f>(Table2[[#This Row],[Close Price]]-Table2[[#This Row],[20D EMA]])/Table2[[#This Row],[20D EMA]]</f>
        <v>1.5402470903431635E-3</v>
      </c>
      <c r="T204" s="1">
        <f>(Table2[[#This Row],[Close Price]]-Table2[[#This Row],[50D EMA]])/Table2[[#This Row],[50D EMA]]</f>
        <v>-1.6010889588346029E-2</v>
      </c>
      <c r="U204" s="1">
        <f>(Table2[[#This Row],[Close Price]]-Table2[[#This Row],[200D EMA]])/Table2[[#This Row],[200D EMA]]</f>
        <v>5.6303091556229042E-2</v>
      </c>
      <c r="V204">
        <v>0.41691855471401701</v>
      </c>
      <c r="W204">
        <v>882.7</v>
      </c>
      <c r="X204">
        <v>934</v>
      </c>
      <c r="Y204">
        <v>882.7</v>
      </c>
      <c r="Z204">
        <v>951.3</v>
      </c>
      <c r="AA204">
        <v>882.7</v>
      </c>
      <c r="AB204">
        <v>964.5</v>
      </c>
      <c r="AC204" s="1">
        <f>(Table2[[#This Row],[Close Price]]/Table2[[#This Row],[Day Low]])-1</f>
        <v>4.6051886258071884E-2</v>
      </c>
      <c r="AD204" s="1">
        <f>(Table2[[#This Row],[Day High]]/Table2[[#This Row],[Close Price]])-1</f>
        <v>1.1534087832349549E-2</v>
      </c>
      <c r="AE204" s="1">
        <f>(Table2[[#This Row],[Close Price]]/Table2[[#This Row],[Current Week Low]])-1</f>
        <v>4.6051886258071884E-2</v>
      </c>
      <c r="AF204" s="1">
        <f>(Table2[[#This Row],[Current Week High]]/Table2[[#This Row],[Close Price]])-1</f>
        <v>3.0270211729030105E-2</v>
      </c>
      <c r="AG204" s="1">
        <f>(Table2[[#This Row],[Close Price]]/Table2[[#This Row],[Current Month Low]])-1</f>
        <v>4.6051886258071884E-2</v>
      </c>
      <c r="AH204" s="1">
        <f>(Table2[[#This Row],[Current Month High]]/Table2[[#This Row],[Close Price]])-1</f>
        <v>4.4565982563491646E-2</v>
      </c>
      <c r="AI204">
        <v>38.0841501055937</v>
      </c>
      <c r="AJ204">
        <v>93.554134786709994</v>
      </c>
      <c r="AK204" t="str">
        <f>IF(AND(Table2[[#This Row],[20D EMA]]&gt;Table2[[#This Row],[50D EMA]],Table2[[#This Row],[50D EMA]]&gt;Table2[[#This Row],[200D EMA]]),"Uptrend","Downtrend/NoTrend")</f>
        <v>Downtrend/NoTrend</v>
      </c>
      <c r="AL204">
        <v>-0.1</v>
      </c>
      <c r="AM204" t="s">
        <v>3174</v>
      </c>
      <c r="AN204">
        <v>4.93</v>
      </c>
      <c r="AO204" t="s">
        <v>3175</v>
      </c>
      <c r="AP204">
        <v>0.17792564324594001</v>
      </c>
      <c r="AQ204">
        <f>(Table2[[#This Row],[Sharpe Ratio]]-AVERAGE(Table2[Sharpe Ratio]))/_xlfn.STDEV.P(Table2[Sharpe Ratio])</f>
        <v>1.3584543055016234</v>
      </c>
      <c r="AR2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4">
        <f>_xlfn.RANK.AVG(Table2[[#This Row],[1Y Return vs Nifty Z-Score]],Table2[1Y Return vs Nifty Z-Score])</f>
        <v>140</v>
      </c>
      <c r="AT204">
        <f>_xlfn.RANK.AVG(Table2[[#This Row],[6M Return vs Nifty Z-Score]],Table2[6M Return vs Nifty Z-Score])</f>
        <v>530</v>
      </c>
      <c r="AU204">
        <f>_xlfn.RANK.AVG(Table2[[#This Row],[Sharpe Ratio Z-Score]],Table2[Sharpe Ratio Z-Score])</f>
        <v>64</v>
      </c>
      <c r="AV204">
        <f>(Table2[[#This Row],[Rank 1Y]]+Table2[[#This Row],[Rank 6M]]+Table2[[#This Row],[Rank Sharpe]])/3</f>
        <v>244.66666666666666</v>
      </c>
    </row>
    <row r="205" spans="1:48" x14ac:dyDescent="0.3">
      <c r="A205" t="s">
        <v>1574</v>
      </c>
      <c r="B205" t="s">
        <v>1575</v>
      </c>
      <c r="C205" t="s">
        <v>3137</v>
      </c>
      <c r="D205" t="s">
        <v>77</v>
      </c>
      <c r="E205">
        <v>6194.2069585999998</v>
      </c>
      <c r="F205">
        <v>295.10000000000002</v>
      </c>
      <c r="G205">
        <v>39.6882664726499</v>
      </c>
      <c r="H205">
        <f>(Table2[[#This Row],[1Y Return vs Nifty]]-AVERAGE(Table2[1Y Return vs Nifty]))/_xlfn.STDEV.P(Table2[1Y Return vs Nifty])</f>
        <v>0.24574408928378302</v>
      </c>
      <c r="I205">
        <v>-5.87488125782082</v>
      </c>
      <c r="J205">
        <f>(Table2[[#This Row],[1M Return vs Nifty]]-AVERAGE(Table2[1M Return vs Nifty]))/_xlfn.STDEV.P(Table2[1M Return vs Nifty])</f>
        <v>-0.18903271972130328</v>
      </c>
      <c r="K205">
        <v>22.185943278179799</v>
      </c>
      <c r="L205">
        <f>(Table2[[#This Row],[6M Return vs Nifty]]-AVERAGE(Table2[6M Return vs Nifty]))/_xlfn.STDEV.P(Table2[6M Return vs Nifty])</f>
        <v>0.47337728655512518</v>
      </c>
      <c r="M205">
        <v>2.2176429268831899</v>
      </c>
      <c r="N205">
        <f>(Table2[[#This Row],[1W Return vs Nifty]]-AVERAGE(Table2[1W Return vs Nifty]))/_xlfn.STDEV.P(Table2[1W Return vs Nifty])</f>
        <v>1.1634747524490787</v>
      </c>
      <c r="O205">
        <v>296.18</v>
      </c>
      <c r="P205">
        <v>298.92810037269197</v>
      </c>
      <c r="Q205">
        <v>263.295795899469</v>
      </c>
      <c r="R205">
        <v>55.778527562470501</v>
      </c>
      <c r="S205" s="1">
        <f>(Table2[[#This Row],[Close Price]]-Table2[[#This Row],[20D EMA]])/Table2[[#This Row],[20D EMA]]</f>
        <v>-3.6464312242554665E-3</v>
      </c>
      <c r="T205" s="1">
        <f>(Table2[[#This Row],[Close Price]]-Table2[[#This Row],[50D EMA]])/Table2[[#This Row],[50D EMA]]</f>
        <v>-1.2806090721880018E-2</v>
      </c>
      <c r="U205" s="1">
        <f>(Table2[[#This Row],[Close Price]]-Table2[[#This Row],[200D EMA]])/Table2[[#This Row],[200D EMA]]</f>
        <v>0.12079267726961516</v>
      </c>
      <c r="V205">
        <v>0.596511182256519</v>
      </c>
      <c r="W205">
        <v>288</v>
      </c>
      <c r="X205">
        <v>299.7</v>
      </c>
      <c r="Y205">
        <v>282.05</v>
      </c>
      <c r="Z205">
        <v>306.5</v>
      </c>
      <c r="AA205">
        <v>282.05</v>
      </c>
      <c r="AB205">
        <v>315.89999999999998</v>
      </c>
      <c r="AC205" s="1">
        <f>(Table2[[#This Row],[Close Price]]/Table2[[#This Row],[Day Low]])-1</f>
        <v>2.4652777777777857E-2</v>
      </c>
      <c r="AD205" s="1">
        <f>(Table2[[#This Row],[Day High]]/Table2[[#This Row],[Close Price]])-1</f>
        <v>1.558793629278199E-2</v>
      </c>
      <c r="AE205" s="1">
        <f>(Table2[[#This Row],[Close Price]]/Table2[[#This Row],[Current Week Low]])-1</f>
        <v>4.6268392129055202E-2</v>
      </c>
      <c r="AF205" s="1">
        <f>(Table2[[#This Row],[Current Week High]]/Table2[[#This Row],[Close Price]])-1</f>
        <v>3.8630972551677356E-2</v>
      </c>
      <c r="AG205" s="1">
        <f>(Table2[[#This Row],[Close Price]]/Table2[[#This Row],[Current Month Low]])-1</f>
        <v>4.6268392129055202E-2</v>
      </c>
      <c r="AH205" s="1">
        <f>(Table2[[#This Row],[Current Month High]]/Table2[[#This Row],[Close Price]])-1</f>
        <v>7.0484581497797238E-2</v>
      </c>
      <c r="AI205">
        <v>25.245679430701401</v>
      </c>
      <c r="AJ205">
        <v>73.3333333333333</v>
      </c>
      <c r="AK205" t="str">
        <f>IF(AND(Table2[[#This Row],[20D EMA]]&gt;Table2[[#This Row],[50D EMA]],Table2[[#This Row],[50D EMA]]&gt;Table2[[#This Row],[200D EMA]]),"Uptrend","Downtrend/NoTrend")</f>
        <v>Downtrend/NoTrend</v>
      </c>
      <c r="AL205">
        <v>-0.1</v>
      </c>
      <c r="AM205" t="s">
        <v>3174</v>
      </c>
      <c r="AN205">
        <v>2.3199999999999998</v>
      </c>
      <c r="AO205" t="s">
        <v>3175</v>
      </c>
      <c r="AP205">
        <v>6.9831942455989005E-2</v>
      </c>
      <c r="AQ205">
        <f>(Table2[[#This Row],[Sharpe Ratio]]-AVERAGE(Table2[Sharpe Ratio]))/_xlfn.STDEV.P(Table2[Sharpe Ratio])</f>
        <v>9.6984171400432653E-2</v>
      </c>
      <c r="AR2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5">
        <f>_xlfn.RANK.AVG(Table2[[#This Row],[1Y Return vs Nifty Z-Score]],Table2[1Y Return vs Nifty Z-Score])</f>
        <v>229</v>
      </c>
      <c r="AT205">
        <f>_xlfn.RANK.AVG(Table2[[#This Row],[6M Return vs Nifty Z-Score]],Table2[6M Return vs Nifty Z-Score])</f>
        <v>183</v>
      </c>
      <c r="AU205">
        <f>_xlfn.RANK.AVG(Table2[[#This Row],[Sharpe Ratio Z-Score]],Table2[Sharpe Ratio Z-Score])</f>
        <v>322</v>
      </c>
      <c r="AV205">
        <f>(Table2[[#This Row],[Rank 1Y]]+Table2[[#This Row],[Rank 6M]]+Table2[[#This Row],[Rank Sharpe]])/3</f>
        <v>244.66666666666666</v>
      </c>
    </row>
    <row r="206" spans="1:48" x14ac:dyDescent="0.3">
      <c r="A206" t="s">
        <v>1809</v>
      </c>
      <c r="B206" t="s">
        <v>1810</v>
      </c>
      <c r="C206" t="s">
        <v>3141</v>
      </c>
      <c r="D206" t="s">
        <v>117</v>
      </c>
      <c r="E206">
        <v>4339.4164565999999</v>
      </c>
      <c r="F206">
        <v>2015.3</v>
      </c>
      <c r="G206">
        <v>34.887315114467498</v>
      </c>
      <c r="H206">
        <f>(Table2[[#This Row],[1Y Return vs Nifty]]-AVERAGE(Table2[1Y Return vs Nifty]))/_xlfn.STDEV.P(Table2[1Y Return vs Nifty])</f>
        <v>0.16305432621915997</v>
      </c>
      <c r="I206">
        <v>-8.4880411909125097</v>
      </c>
      <c r="J206">
        <f>(Table2[[#This Row],[1M Return vs Nifty]]-AVERAGE(Table2[1M Return vs Nifty]))/_xlfn.STDEV.P(Table2[1M Return vs Nifty])</f>
        <v>-0.48378681670901291</v>
      </c>
      <c r="K206">
        <v>-5.6657275726967402</v>
      </c>
      <c r="L206">
        <f>(Table2[[#This Row],[6M Return vs Nifty]]-AVERAGE(Table2[6M Return vs Nifty]))/_xlfn.STDEV.P(Table2[6M Return vs Nifty])</f>
        <v>-0.45563170871703251</v>
      </c>
      <c r="M206">
        <v>-3.3042271863296602</v>
      </c>
      <c r="N206">
        <f>(Table2[[#This Row],[1W Return vs Nifty]]-AVERAGE(Table2[1W Return vs Nifty]))/_xlfn.STDEV.P(Table2[1W Return vs Nifty])</f>
        <v>-0.19898940477727295</v>
      </c>
      <c r="O206">
        <v>2166.09</v>
      </c>
      <c r="P206">
        <v>2184.8034498945599</v>
      </c>
      <c r="Q206">
        <v>1939.28997136987</v>
      </c>
      <c r="R206">
        <v>40.175434783563503</v>
      </c>
      <c r="S206" s="1">
        <f>(Table2[[#This Row],[Close Price]]-Table2[[#This Row],[20D EMA]])/Table2[[#This Row],[20D EMA]]</f>
        <v>-6.9613912625975924E-2</v>
      </c>
      <c r="T206" s="1">
        <f>(Table2[[#This Row],[Close Price]]-Table2[[#This Row],[50D EMA]])/Table2[[#This Row],[50D EMA]]</f>
        <v>-7.7582928525099265E-2</v>
      </c>
      <c r="U206" s="1">
        <f>(Table2[[#This Row],[Close Price]]-Table2[[#This Row],[200D EMA]])/Table2[[#This Row],[200D EMA]]</f>
        <v>3.9194772185841893E-2</v>
      </c>
      <c r="V206">
        <v>0.54971354375046899</v>
      </c>
      <c r="W206">
        <v>1970.15</v>
      </c>
      <c r="X206">
        <v>2034.75</v>
      </c>
      <c r="Y206">
        <v>1970.15</v>
      </c>
      <c r="Z206">
        <v>2159.9499999999998</v>
      </c>
      <c r="AA206">
        <v>1970.15</v>
      </c>
      <c r="AB206">
        <v>2189.15</v>
      </c>
      <c r="AC206" s="1">
        <f>(Table2[[#This Row],[Close Price]]/Table2[[#This Row],[Day Low]])-1</f>
        <v>2.2917036773849597E-2</v>
      </c>
      <c r="AD206" s="1">
        <f>(Table2[[#This Row],[Day High]]/Table2[[#This Row],[Close Price]])-1</f>
        <v>9.651168560512069E-3</v>
      </c>
      <c r="AE206" s="1">
        <f>(Table2[[#This Row],[Close Price]]/Table2[[#This Row],[Current Week Low]])-1</f>
        <v>2.2917036773849597E-2</v>
      </c>
      <c r="AF206" s="1">
        <f>(Table2[[#This Row],[Current Week High]]/Table2[[#This Row],[Close Price]])-1</f>
        <v>7.1775914255941986E-2</v>
      </c>
      <c r="AG206" s="1">
        <f>(Table2[[#This Row],[Close Price]]/Table2[[#This Row],[Current Month Low]])-1</f>
        <v>2.2917036773849597E-2</v>
      </c>
      <c r="AH206" s="1">
        <f>(Table2[[#This Row],[Current Month High]]/Table2[[#This Row],[Close Price]])-1</f>
        <v>8.6265072197687864E-2</v>
      </c>
      <c r="AI206">
        <v>21.587356721083701</v>
      </c>
      <c r="AJ206">
        <v>63.845528455284501</v>
      </c>
      <c r="AK206" t="str">
        <f>IF(AND(Table2[[#This Row],[20D EMA]]&gt;Table2[[#This Row],[50D EMA]],Table2[[#This Row],[50D EMA]]&gt;Table2[[#This Row],[200D EMA]]),"Uptrend","Downtrend/NoTrend")</f>
        <v>Downtrend/NoTrend</v>
      </c>
      <c r="AL206">
        <v>-0.09</v>
      </c>
      <c r="AM206" t="s">
        <v>3174</v>
      </c>
      <c r="AN206">
        <v>-6.99</v>
      </c>
      <c r="AO206" t="s">
        <v>3174</v>
      </c>
      <c r="AP206">
        <v>0.27730772012163701</v>
      </c>
      <c r="AQ206">
        <f>(Table2[[#This Row],[Sharpe Ratio]]-AVERAGE(Table2[Sharpe Ratio]))/_xlfn.STDEV.P(Table2[Sharpe Ratio])</f>
        <v>2.5182584469775087</v>
      </c>
      <c r="AR2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6">
        <f>_xlfn.RANK.AVG(Table2[[#This Row],[1Y Return vs Nifty Z-Score]],Table2[1Y Return vs Nifty Z-Score])</f>
        <v>250</v>
      </c>
      <c r="AT206">
        <f>_xlfn.RANK.AVG(Table2[[#This Row],[6M Return vs Nifty Z-Score]],Table2[6M Return vs Nifty Z-Score])</f>
        <v>481</v>
      </c>
      <c r="AU206">
        <f>_xlfn.RANK.AVG(Table2[[#This Row],[Sharpe Ratio Z-Score]],Table2[Sharpe Ratio Z-Score])</f>
        <v>3</v>
      </c>
      <c r="AV206">
        <f>(Table2[[#This Row],[Rank 1Y]]+Table2[[#This Row],[Rank 6M]]+Table2[[#This Row],[Rank Sharpe]])/3</f>
        <v>244.66666666666666</v>
      </c>
    </row>
    <row r="207" spans="1:48" x14ac:dyDescent="0.3">
      <c r="A207" t="s">
        <v>84</v>
      </c>
      <c r="B207" t="s">
        <v>85</v>
      </c>
      <c r="C207" t="s">
        <v>3134</v>
      </c>
      <c r="D207" t="s">
        <v>86</v>
      </c>
      <c r="E207">
        <v>315150.96040681499</v>
      </c>
      <c r="F207">
        <v>327.14999999999998</v>
      </c>
      <c r="G207">
        <v>39.429921802878098</v>
      </c>
      <c r="H207">
        <f>(Table2[[#This Row],[1Y Return vs Nifty]]-AVERAGE(Table2[1Y Return vs Nifty]))/_xlfn.STDEV.P(Table2[1Y Return vs Nifty])</f>
        <v>0.24129445879626935</v>
      </c>
      <c r="I207">
        <v>0.25707670130476401</v>
      </c>
      <c r="J207">
        <f>(Table2[[#This Row],[1M Return vs Nifty]]-AVERAGE(Table2[1M Return vs Nifty]))/_xlfn.STDEV.P(Table2[1M Return vs Nifty])</f>
        <v>0.50262786642210222</v>
      </c>
      <c r="K207">
        <v>5.7596583752868904</v>
      </c>
      <c r="L207">
        <f>(Table2[[#This Row],[6M Return vs Nifty]]-AVERAGE(Table2[6M Return vs Nifty]))/_xlfn.STDEV.P(Table2[6M Return vs Nifty])</f>
        <v>-7.4531185988470555E-2</v>
      </c>
      <c r="M207">
        <v>-4.2215002999679596</v>
      </c>
      <c r="N207">
        <f>(Table2[[#This Row],[1W Return vs Nifty]]-AVERAGE(Table2[1W Return vs Nifty]))/_xlfn.STDEV.P(Table2[1W Return vs Nifty])</f>
        <v>-0.42531702822664824</v>
      </c>
      <c r="O207">
        <v>341.57</v>
      </c>
      <c r="P207">
        <v>338.84260311823101</v>
      </c>
      <c r="Q207">
        <v>302.64165512660799</v>
      </c>
      <c r="R207">
        <v>38.1568742936063</v>
      </c>
      <c r="S207" s="1">
        <f>(Table2[[#This Row],[Close Price]]-Table2[[#This Row],[20D EMA]])/Table2[[#This Row],[20D EMA]]</f>
        <v>-4.2216822320461443E-2</v>
      </c>
      <c r="T207" s="1">
        <f>(Table2[[#This Row],[Close Price]]-Table2[[#This Row],[50D EMA]])/Table2[[#This Row],[50D EMA]]</f>
        <v>-3.4507476364036727E-2</v>
      </c>
      <c r="U207" s="1">
        <f>(Table2[[#This Row],[Close Price]]-Table2[[#This Row],[200D EMA]])/Table2[[#This Row],[200D EMA]]</f>
        <v>8.0981399811401039E-2</v>
      </c>
      <c r="V207">
        <v>1.5010421063786901</v>
      </c>
      <c r="W207">
        <v>322.35000000000002</v>
      </c>
      <c r="X207">
        <v>331</v>
      </c>
      <c r="Y207">
        <v>322.35000000000002</v>
      </c>
      <c r="Z207">
        <v>340</v>
      </c>
      <c r="AA207">
        <v>322.35000000000002</v>
      </c>
      <c r="AB207">
        <v>356</v>
      </c>
      <c r="AC207" s="1">
        <f>(Table2[[#This Row],[Close Price]]/Table2[[#This Row],[Day Low]])-1</f>
        <v>1.4890646812470765E-2</v>
      </c>
      <c r="AD207" s="1">
        <f>(Table2[[#This Row],[Day High]]/Table2[[#This Row],[Close Price]])-1</f>
        <v>1.1768302002139741E-2</v>
      </c>
      <c r="AE207" s="1">
        <f>(Table2[[#This Row],[Close Price]]/Table2[[#This Row],[Current Week Low]])-1</f>
        <v>1.4890646812470765E-2</v>
      </c>
      <c r="AF207" s="1">
        <f>(Table2[[#This Row],[Current Week High]]/Table2[[#This Row],[Close Price]])-1</f>
        <v>3.9278618370778062E-2</v>
      </c>
      <c r="AG207" s="1">
        <f>(Table2[[#This Row],[Close Price]]/Table2[[#This Row],[Current Month Low]])-1</f>
        <v>1.4890646812470765E-2</v>
      </c>
      <c r="AH207" s="1">
        <f>(Table2[[#This Row],[Current Month High]]/Table2[[#This Row],[Close Price]])-1</f>
        <v>8.8185847470579226E-2</v>
      </c>
      <c r="AI207">
        <v>11.951704111263901</v>
      </c>
      <c r="AJ207">
        <v>68.8516129032257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-0.01</v>
      </c>
      <c r="AM207" t="s">
        <v>3174</v>
      </c>
      <c r="AN207">
        <v>-2.31</v>
      </c>
      <c r="AO207" t="s">
        <v>3174</v>
      </c>
      <c r="AP207">
        <v>0.121021505380773</v>
      </c>
      <c r="AQ207">
        <f>(Table2[[#This Row],[Sharpe Ratio]]-AVERAGE(Table2[Sharpe Ratio]))/_xlfn.STDEV.P(Table2[Sharpe Ratio])</f>
        <v>0.69437425366609395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0.93844836466934667</v>
      </c>
      <c r="AS207">
        <f>_xlfn.RANK.AVG(Table2[[#This Row],[1Y Return vs Nifty Z-Score]],Table2[1Y Return vs Nifty Z-Score])</f>
        <v>231</v>
      </c>
      <c r="AT207">
        <f>_xlfn.RANK.AVG(Table2[[#This Row],[6M Return vs Nifty Z-Score]],Table2[6M Return vs Nifty Z-Score])</f>
        <v>332</v>
      </c>
      <c r="AU207">
        <f>_xlfn.RANK.AVG(Table2[[#This Row],[Sharpe Ratio Z-Score]],Table2[Sharpe Ratio Z-Score])</f>
        <v>174</v>
      </c>
      <c r="AV207">
        <f>(Table2[[#This Row],[Rank 1Y]]+Table2[[#This Row],[Rank 6M]]+Table2[[#This Row],[Rank Sharpe]])/3</f>
        <v>245.66666666666666</v>
      </c>
    </row>
    <row r="208" spans="1:48" x14ac:dyDescent="0.3">
      <c r="A208" t="s">
        <v>333</v>
      </c>
      <c r="B208" t="s">
        <v>334</v>
      </c>
      <c r="C208" t="s">
        <v>3129</v>
      </c>
      <c r="D208" t="s">
        <v>125</v>
      </c>
      <c r="E208">
        <v>77725.583762630005</v>
      </c>
      <c r="F208">
        <v>1661.55</v>
      </c>
      <c r="G208">
        <v>92.191707261470995</v>
      </c>
      <c r="H208">
        <f>(Table2[[#This Row],[1Y Return vs Nifty]]-AVERAGE(Table2[1Y Return vs Nifty]))/_xlfn.STDEV.P(Table2[1Y Return vs Nifty])</f>
        <v>1.1500434156049588</v>
      </c>
      <c r="I208">
        <v>-1.3379928013212801</v>
      </c>
      <c r="J208">
        <f>(Table2[[#This Row],[1M Return vs Nifty]]-AVERAGE(Table2[1M Return vs Nifty]))/_xlfn.STDEV.P(Table2[1M Return vs Nifty])</f>
        <v>0.32271034016379707</v>
      </c>
      <c r="K208">
        <v>18.924433025622101</v>
      </c>
      <c r="L208">
        <f>(Table2[[#This Row],[6M Return vs Nifty]]-AVERAGE(Table2[6M Return vs Nifty]))/_xlfn.STDEV.P(Table2[6M Return vs Nifty])</f>
        <v>0.36458767823964738</v>
      </c>
      <c r="M208">
        <v>7.3378380520750701</v>
      </c>
      <c r="N208">
        <f>(Table2[[#This Row],[1W Return vs Nifty]]-AVERAGE(Table2[1W Return vs Nifty]))/_xlfn.STDEV.P(Table2[1W Return vs Nifty])</f>
        <v>2.4268297740361513</v>
      </c>
      <c r="O208">
        <v>1728.99</v>
      </c>
      <c r="P208">
        <v>1670.8855568655399</v>
      </c>
      <c r="Q208">
        <v>1340.7957303706301</v>
      </c>
      <c r="R208">
        <v>45.412878854514297</v>
      </c>
      <c r="S208" s="1">
        <f>(Table2[[#This Row],[Close Price]]-Table2[[#This Row],[20D EMA]])/Table2[[#This Row],[20D EMA]]</f>
        <v>-3.9005430916315337E-2</v>
      </c>
      <c r="T208" s="1">
        <f>(Table2[[#This Row],[Close Price]]-Table2[[#This Row],[50D EMA]])/Table2[[#This Row],[50D EMA]]</f>
        <v>-5.5871910719324097E-3</v>
      </c>
      <c r="U208" s="1">
        <f>(Table2[[#This Row],[Close Price]]-Table2[[#This Row],[200D EMA]])/Table2[[#This Row],[200D EMA]]</f>
        <v>0.2392267982093777</v>
      </c>
      <c r="V208">
        <v>2.2908909857658002</v>
      </c>
      <c r="W208">
        <v>1646.4</v>
      </c>
      <c r="X208">
        <v>1681</v>
      </c>
      <c r="Y208">
        <v>1646.4</v>
      </c>
      <c r="Z208">
        <v>1747.8</v>
      </c>
      <c r="AA208">
        <v>1595.4</v>
      </c>
      <c r="AB208">
        <v>1779</v>
      </c>
      <c r="AC208" s="1">
        <f>(Table2[[#This Row],[Close Price]]/Table2[[#This Row],[Day Low]])-1</f>
        <v>9.2018950437315894E-3</v>
      </c>
      <c r="AD208" s="1">
        <f>(Table2[[#This Row],[Day High]]/Table2[[#This Row],[Close Price]])-1</f>
        <v>1.1705937227287855E-2</v>
      </c>
      <c r="AE208" s="1">
        <f>(Table2[[#This Row],[Close Price]]/Table2[[#This Row],[Current Week Low]])-1</f>
        <v>9.2018950437315894E-3</v>
      </c>
      <c r="AF208" s="1">
        <f>(Table2[[#This Row],[Current Week High]]/Table2[[#This Row],[Close Price]])-1</f>
        <v>5.1909361740543503E-2</v>
      </c>
      <c r="AG208" s="1">
        <f>(Table2[[#This Row],[Close Price]]/Table2[[#This Row],[Current Month Low]])-1</f>
        <v>4.1462955998495588E-2</v>
      </c>
      <c r="AH208" s="1">
        <f>(Table2[[#This Row],[Current Month High]]/Table2[[#This Row],[Close Price]])-1</f>
        <v>7.0687009117992305E-2</v>
      </c>
      <c r="AI208">
        <v>18.353344768439101</v>
      </c>
      <c r="AJ208">
        <v>151.25510358385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0.11</v>
      </c>
      <c r="AM208" t="s">
        <v>3175</v>
      </c>
      <c r="AN208">
        <v>-11.5</v>
      </c>
      <c r="AO208" t="s">
        <v>3174</v>
      </c>
      <c r="AP208">
        <v>2.5510031745823E-2</v>
      </c>
      <c r="AQ208">
        <f>(Table2[[#This Row],[Sharpe Ratio]]-AVERAGE(Table2[Sharpe Ratio]))/_xlfn.STDEV.P(Table2[Sharpe Ratio])</f>
        <v>-0.420259351936978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3.8439118561075767</v>
      </c>
      <c r="AS208">
        <f>_xlfn.RANK.AVG(Table2[[#This Row],[1Y Return vs Nifty Z-Score]],Table2[1Y Return vs Nifty Z-Score])</f>
        <v>87</v>
      </c>
      <c r="AT208">
        <f>_xlfn.RANK.AVG(Table2[[#This Row],[6M Return vs Nifty Z-Score]],Table2[6M Return vs Nifty Z-Score])</f>
        <v>210</v>
      </c>
      <c r="AU208">
        <f>_xlfn.RANK.AVG(Table2[[#This Row],[Sharpe Ratio Z-Score]],Table2[Sharpe Ratio Z-Score])</f>
        <v>443</v>
      </c>
      <c r="AV208">
        <f>(Table2[[#This Row],[Rank 1Y]]+Table2[[#This Row],[Rank 6M]]+Table2[[#This Row],[Rank Sharpe]])/3</f>
        <v>246.66666666666666</v>
      </c>
    </row>
    <row r="209" spans="1:48" x14ac:dyDescent="0.3">
      <c r="A209" t="s">
        <v>754</v>
      </c>
      <c r="B209" t="s">
        <v>755</v>
      </c>
      <c r="C209" t="s">
        <v>3133</v>
      </c>
      <c r="D209" t="s">
        <v>284</v>
      </c>
      <c r="E209">
        <v>21997.637951625002</v>
      </c>
      <c r="F209">
        <v>539.5</v>
      </c>
      <c r="G209">
        <v>13.8894408035819</v>
      </c>
      <c r="H209">
        <f>(Table2[[#This Row],[1Y Return vs Nifty]]-AVERAGE(Table2[1Y Return vs Nifty]))/_xlfn.STDEV.P(Table2[1Y Return vs Nifty])</f>
        <v>-0.19860508711120461</v>
      </c>
      <c r="I209">
        <v>-0.475297845803619</v>
      </c>
      <c r="J209">
        <f>(Table2[[#This Row],[1M Return vs Nifty]]-AVERAGE(Table2[1M Return vs Nifty]))/_xlfn.STDEV.P(Table2[1M Return vs Nifty])</f>
        <v>0.42001891640873157</v>
      </c>
      <c r="K209">
        <v>23.6334164229857</v>
      </c>
      <c r="L209">
        <f>(Table2[[#This Row],[6M Return vs Nifty]]-AVERAGE(Table2[6M Return vs Nifty]))/_xlfn.STDEV.P(Table2[6M Return vs Nifty])</f>
        <v>0.52165861154777782</v>
      </c>
      <c r="M209">
        <v>-1.76490965983978</v>
      </c>
      <c r="N209">
        <f>(Table2[[#This Row],[1W Return vs Nifty]]-AVERAGE(Table2[1W Return vs Nifty]))/_xlfn.STDEV.P(Table2[1W Return vs Nifty])</f>
        <v>0.18082122340364101</v>
      </c>
      <c r="O209">
        <v>539.69000000000005</v>
      </c>
      <c r="P209">
        <v>509.36620378983798</v>
      </c>
      <c r="Q209">
        <v>440.99918078957802</v>
      </c>
      <c r="R209">
        <v>54.051980355515198</v>
      </c>
      <c r="S209" s="1">
        <f>(Table2[[#This Row],[Close Price]]-Table2[[#This Row],[20D EMA]])/Table2[[#This Row],[20D EMA]]</f>
        <v>-3.5205395690128511E-4</v>
      </c>
      <c r="T209" s="1">
        <f>(Table2[[#This Row],[Close Price]]-Table2[[#This Row],[50D EMA]])/Table2[[#This Row],[50D EMA]]</f>
        <v>5.9159394529824508E-2</v>
      </c>
      <c r="U209" s="1">
        <f>(Table2[[#This Row],[Close Price]]-Table2[[#This Row],[200D EMA]])/Table2[[#This Row],[200D EMA]]</f>
        <v>0.22335828160511134</v>
      </c>
      <c r="V209">
        <v>0.77540583568875998</v>
      </c>
      <c r="W209">
        <v>528.4</v>
      </c>
      <c r="X209">
        <v>550</v>
      </c>
      <c r="Y209">
        <v>528.4</v>
      </c>
      <c r="Z209">
        <v>558</v>
      </c>
      <c r="AA209">
        <v>519.70000000000005</v>
      </c>
      <c r="AB209">
        <v>566</v>
      </c>
      <c r="AC209" s="1">
        <f>(Table2[[#This Row],[Close Price]]/Table2[[#This Row],[Day Low]])-1</f>
        <v>2.1006813020439052E-2</v>
      </c>
      <c r="AD209" s="1">
        <f>(Table2[[#This Row],[Day High]]/Table2[[#This Row],[Close Price]])-1</f>
        <v>1.9462465245597693E-2</v>
      </c>
      <c r="AE209" s="1">
        <f>(Table2[[#This Row],[Close Price]]/Table2[[#This Row],[Current Week Low]])-1</f>
        <v>2.1006813020439052E-2</v>
      </c>
      <c r="AF209" s="1">
        <f>(Table2[[#This Row],[Current Week High]]/Table2[[#This Row],[Close Price]])-1</f>
        <v>3.4291010194624549E-2</v>
      </c>
      <c r="AG209" s="1">
        <f>(Table2[[#This Row],[Close Price]]/Table2[[#This Row],[Current Month Low]])-1</f>
        <v>3.8098903213392266E-2</v>
      </c>
      <c r="AH209" s="1">
        <f>(Table2[[#This Row],[Current Month High]]/Table2[[#This Row],[Close Price]])-1</f>
        <v>4.9119555143651628E-2</v>
      </c>
      <c r="AI209">
        <v>7.5069508804448599</v>
      </c>
      <c r="AJ209">
        <v>54.142857142857103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0.11</v>
      </c>
      <c r="AM209" t="s">
        <v>3175</v>
      </c>
      <c r="AN209">
        <v>-2.04</v>
      </c>
      <c r="AO209" t="s">
        <v>3174</v>
      </c>
      <c r="AP209">
        <v>0.107381235967332</v>
      </c>
      <c r="AQ209">
        <f>(Table2[[#This Row],[Sharpe Ratio]]-AVERAGE(Table2[Sharpe Ratio]))/_xlfn.STDEV.P(Table2[Sharpe Ratio])</f>
        <v>0.5351902090788313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1.4590838733277771</v>
      </c>
      <c r="AS209">
        <f>_xlfn.RANK.AVG(Table2[[#This Row],[1Y Return vs Nifty Z-Score]],Table2[1Y Return vs Nifty Z-Score])</f>
        <v>365</v>
      </c>
      <c r="AT209">
        <f>_xlfn.RANK.AVG(Table2[[#This Row],[6M Return vs Nifty Z-Score]],Table2[6M Return vs Nifty Z-Score])</f>
        <v>165</v>
      </c>
      <c r="AU209">
        <f>_xlfn.RANK.AVG(Table2[[#This Row],[Sharpe Ratio Z-Score]],Table2[Sharpe Ratio Z-Score])</f>
        <v>212</v>
      </c>
      <c r="AV209">
        <f>(Table2[[#This Row],[Rank 1Y]]+Table2[[#This Row],[Rank 6M]]+Table2[[#This Row],[Rank Sharpe]])/3</f>
        <v>247.33333333333334</v>
      </c>
    </row>
    <row r="210" spans="1:48" x14ac:dyDescent="0.3">
      <c r="A210" t="s">
        <v>1484</v>
      </c>
      <c r="B210" t="s">
        <v>1485</v>
      </c>
      <c r="C210" t="s">
        <v>3143</v>
      </c>
      <c r="D210" t="s">
        <v>406</v>
      </c>
      <c r="E210">
        <v>6975.64524738</v>
      </c>
      <c r="F210">
        <v>1478.85</v>
      </c>
      <c r="G210">
        <v>48.657193496890997</v>
      </c>
      <c r="H210">
        <f>(Table2[[#This Row],[1Y Return vs Nifty]]-AVERAGE(Table2[1Y Return vs Nifty]))/_xlfn.STDEV.P(Table2[1Y Return vs Nifty])</f>
        <v>0.40022148246011557</v>
      </c>
      <c r="I210">
        <v>-8.1254143672132404</v>
      </c>
      <c r="J210">
        <f>(Table2[[#This Row],[1M Return vs Nifty]]-AVERAGE(Table2[1M Return vs Nifty]))/_xlfn.STDEV.P(Table2[1M Return vs Nifty])</f>
        <v>-0.44288394635291473</v>
      </c>
      <c r="K210">
        <v>17.934956940867401</v>
      </c>
      <c r="L210">
        <f>(Table2[[#This Row],[6M Return vs Nifty]]-AVERAGE(Table2[6M Return vs Nifty]))/_xlfn.STDEV.P(Table2[6M Return vs Nifty])</f>
        <v>0.33158311674437674</v>
      </c>
      <c r="M210">
        <v>-4.2602569510166903</v>
      </c>
      <c r="N210">
        <f>(Table2[[#This Row],[1W Return vs Nifty]]-AVERAGE(Table2[1W Return vs Nifty]))/_xlfn.STDEV.P(Table2[1W Return vs Nifty])</f>
        <v>-0.43487982974595107</v>
      </c>
      <c r="O210">
        <v>1559.49</v>
      </c>
      <c r="P210">
        <v>1612.516320808</v>
      </c>
      <c r="Q210">
        <v>1407.5023594695999</v>
      </c>
      <c r="R210">
        <v>46.436100031254597</v>
      </c>
      <c r="S210" s="1">
        <f>(Table2[[#This Row],[Close Price]]-Table2[[#This Row],[20D EMA]])/Table2[[#This Row],[20D EMA]]</f>
        <v>-5.1709212627205112E-2</v>
      </c>
      <c r="T210" s="1">
        <f>(Table2[[#This Row],[Close Price]]-Table2[[#This Row],[50D EMA]])/Table2[[#This Row],[50D EMA]]</f>
        <v>-8.2893003365710177E-2</v>
      </c>
      <c r="U210" s="1">
        <f>(Table2[[#This Row],[Close Price]]-Table2[[#This Row],[200D EMA]])/Table2[[#This Row],[200D EMA]]</f>
        <v>5.0690956253378126E-2</v>
      </c>
      <c r="V210">
        <v>0.540074295032267</v>
      </c>
      <c r="W210">
        <v>1444.55</v>
      </c>
      <c r="X210">
        <v>1507</v>
      </c>
      <c r="Y210">
        <v>1444.55</v>
      </c>
      <c r="Z210">
        <v>1550.8</v>
      </c>
      <c r="AA210">
        <v>1444.55</v>
      </c>
      <c r="AB210">
        <v>1580</v>
      </c>
      <c r="AC210" s="1">
        <f>(Table2[[#This Row],[Close Price]]/Table2[[#This Row],[Day Low]])-1</f>
        <v>2.3744418677096535E-2</v>
      </c>
      <c r="AD210" s="1">
        <f>(Table2[[#This Row],[Day High]]/Table2[[#This Row],[Close Price]])-1</f>
        <v>1.9035061027149469E-2</v>
      </c>
      <c r="AE210" s="1">
        <f>(Table2[[#This Row],[Close Price]]/Table2[[#This Row],[Current Week Low]])-1</f>
        <v>2.3744418677096535E-2</v>
      </c>
      <c r="AF210" s="1">
        <f>(Table2[[#This Row],[Current Week High]]/Table2[[#This Row],[Close Price]])-1</f>
        <v>4.8652669303850926E-2</v>
      </c>
      <c r="AG210" s="1">
        <f>(Table2[[#This Row],[Close Price]]/Table2[[#This Row],[Current Month Low]])-1</f>
        <v>2.3744418677096535E-2</v>
      </c>
      <c r="AH210" s="1">
        <f>(Table2[[#This Row],[Current Month High]]/Table2[[#This Row],[Close Price]])-1</f>
        <v>6.8397741488318786E-2</v>
      </c>
      <c r="AI210">
        <v>30.222808263177399</v>
      </c>
      <c r="AJ210">
        <v>93.414857441799597</v>
      </c>
      <c r="AK210" t="str">
        <f>IF(AND(Table2[[#This Row],[20D EMA]]&gt;Table2[[#This Row],[50D EMA]],Table2[[#This Row],[50D EMA]]&gt;Table2[[#This Row],[200D EMA]]),"Uptrend","Downtrend/NoTrend")</f>
        <v>Downtrend/NoTrend</v>
      </c>
      <c r="AL210">
        <v>-0.14000000000000001</v>
      </c>
      <c r="AM210" t="s">
        <v>3174</v>
      </c>
      <c r="AN210">
        <v>-2.35</v>
      </c>
      <c r="AO210" t="s">
        <v>3174</v>
      </c>
      <c r="AP210">
        <v>6.8225263418229001E-2</v>
      </c>
      <c r="AQ210">
        <f>(Table2[[#This Row],[Sharpe Ratio]]-AVERAGE(Table2[Sharpe Ratio]))/_xlfn.STDEV.P(Table2[Sharpe Ratio])</f>
        <v>7.8233979609338894E-2</v>
      </c>
      <c r="AR2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0">
        <f>_xlfn.RANK.AVG(Table2[[#This Row],[1Y Return vs Nifty Z-Score]],Table2[1Y Return vs Nifty Z-Score])</f>
        <v>194</v>
      </c>
      <c r="AT210">
        <f>_xlfn.RANK.AVG(Table2[[#This Row],[6M Return vs Nifty Z-Score]],Table2[6M Return vs Nifty Z-Score])</f>
        <v>220</v>
      </c>
      <c r="AU210">
        <f>_xlfn.RANK.AVG(Table2[[#This Row],[Sharpe Ratio Z-Score]],Table2[Sharpe Ratio Z-Score])</f>
        <v>328</v>
      </c>
      <c r="AV210">
        <f>(Table2[[#This Row],[Rank 1Y]]+Table2[[#This Row],[Rank 6M]]+Table2[[#This Row],[Rank Sharpe]])/3</f>
        <v>247.33333333333334</v>
      </c>
    </row>
    <row r="211" spans="1:48" x14ac:dyDescent="0.3">
      <c r="A211" t="s">
        <v>1771</v>
      </c>
      <c r="B211" t="s">
        <v>1772</v>
      </c>
      <c r="C211" t="s">
        <v>3135</v>
      </c>
      <c r="D211" t="s">
        <v>190</v>
      </c>
      <c r="E211">
        <v>4570.7428237499998</v>
      </c>
      <c r="F211">
        <v>684.95</v>
      </c>
      <c r="G211">
        <v>55.993498907025703</v>
      </c>
      <c r="H211">
        <f>(Table2[[#This Row],[1Y Return vs Nifty]]-AVERAGE(Table2[1Y Return vs Nifty]))/_xlfn.STDEV.P(Table2[1Y Return vs Nifty])</f>
        <v>0.52657922093206266</v>
      </c>
      <c r="I211">
        <v>-14.5704903533069</v>
      </c>
      <c r="J211">
        <f>(Table2[[#This Row],[1M Return vs Nifty]]-AVERAGE(Table2[1M Return vs Nifty]))/_xlfn.STDEV.P(Table2[1M Return vs Nifty])</f>
        <v>-1.1698630065479081</v>
      </c>
      <c r="K211">
        <v>15.5213007404256</v>
      </c>
      <c r="L211">
        <f>(Table2[[#This Row],[6M Return vs Nifty]]-AVERAGE(Table2[6M Return vs Nifty]))/_xlfn.STDEV.P(Table2[6M Return vs Nifty])</f>
        <v>0.25107418305380491</v>
      </c>
      <c r="M211">
        <v>-9.7623683272846407</v>
      </c>
      <c r="N211">
        <f>(Table2[[#This Row],[1W Return vs Nifty]]-AVERAGE(Table2[1W Return vs Nifty]))/_xlfn.STDEV.P(Table2[1W Return vs Nifty])</f>
        <v>-1.7924687236416654</v>
      </c>
      <c r="O211">
        <v>740.26</v>
      </c>
      <c r="P211">
        <v>733.58255244636098</v>
      </c>
      <c r="Q211">
        <v>638.82391572979998</v>
      </c>
      <c r="R211">
        <v>28.689482699914699</v>
      </c>
      <c r="S211" s="1">
        <f>(Table2[[#This Row],[Close Price]]-Table2[[#This Row],[20D EMA]])/Table2[[#This Row],[20D EMA]]</f>
        <v>-7.471699132737139E-2</v>
      </c>
      <c r="T211" s="1">
        <f>(Table2[[#This Row],[Close Price]]-Table2[[#This Row],[50D EMA]])/Table2[[#This Row],[50D EMA]]</f>
        <v>-6.6294587138394229E-2</v>
      </c>
      <c r="U211" s="1">
        <f>(Table2[[#This Row],[Close Price]]-Table2[[#This Row],[200D EMA]])/Table2[[#This Row],[200D EMA]]</f>
        <v>7.2204692301641657E-2</v>
      </c>
      <c r="V211">
        <v>0.49213189484103997</v>
      </c>
      <c r="W211">
        <v>643.1</v>
      </c>
      <c r="X211">
        <v>690</v>
      </c>
      <c r="Y211">
        <v>643.1</v>
      </c>
      <c r="Z211">
        <v>720</v>
      </c>
      <c r="AA211">
        <v>643.1</v>
      </c>
      <c r="AB211">
        <v>774.9</v>
      </c>
      <c r="AC211" s="1">
        <f>(Table2[[#This Row],[Close Price]]/Table2[[#This Row],[Day Low]])-1</f>
        <v>6.5075415953973037E-2</v>
      </c>
      <c r="AD211" s="1">
        <f>(Table2[[#This Row],[Day High]]/Table2[[#This Row],[Close Price]])-1</f>
        <v>7.3728009343747569E-3</v>
      </c>
      <c r="AE211" s="1">
        <f>(Table2[[#This Row],[Close Price]]/Table2[[#This Row],[Current Week Low]])-1</f>
        <v>6.5075415953973037E-2</v>
      </c>
      <c r="AF211" s="1">
        <f>(Table2[[#This Row],[Current Week High]]/Table2[[#This Row],[Close Price]])-1</f>
        <v>5.1171618366304017E-2</v>
      </c>
      <c r="AG211" s="1">
        <f>(Table2[[#This Row],[Close Price]]/Table2[[#This Row],[Current Month Low]])-1</f>
        <v>6.5075415953973037E-2</v>
      </c>
      <c r="AH211" s="1">
        <f>(Table2[[#This Row],[Current Month High]]/Table2[[#This Row],[Close Price]])-1</f>
        <v>0.13132345426673475</v>
      </c>
      <c r="AI211">
        <v>20.7971384772611</v>
      </c>
      <c r="AJ211">
        <v>95.3372308569799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-0.06</v>
      </c>
      <c r="AM211" t="s">
        <v>3174</v>
      </c>
      <c r="AN211">
        <v>-8.56</v>
      </c>
      <c r="AO211" t="s">
        <v>3174</v>
      </c>
      <c r="AP211">
        <v>6.5744321139208001E-2</v>
      </c>
      <c r="AQ211">
        <f>(Table2[[#This Row],[Sharpe Ratio]]-AVERAGE(Table2[Sharpe Ratio]))/_xlfn.STDEV.P(Table2[Sharpe Ratio])</f>
        <v>4.928100116061801E-2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-2.1353973250430878</v>
      </c>
      <c r="AS211">
        <f>_xlfn.RANK.AVG(Table2[[#This Row],[1Y Return vs Nifty Z-Score]],Table2[1Y Return vs Nifty Z-Score])</f>
        <v>167</v>
      </c>
      <c r="AT211">
        <f>_xlfn.RANK.AVG(Table2[[#This Row],[6M Return vs Nifty Z-Score]],Table2[6M Return vs Nifty Z-Score])</f>
        <v>239</v>
      </c>
      <c r="AU211">
        <f>_xlfn.RANK.AVG(Table2[[#This Row],[Sharpe Ratio Z-Score]],Table2[Sharpe Ratio Z-Score])</f>
        <v>338</v>
      </c>
      <c r="AV211">
        <f>(Table2[[#This Row],[Rank 1Y]]+Table2[[#This Row],[Rank 6M]]+Table2[[#This Row],[Rank Sharpe]])/3</f>
        <v>248</v>
      </c>
    </row>
    <row r="212" spans="1:48" x14ac:dyDescent="0.3">
      <c r="A212" t="s">
        <v>803</v>
      </c>
      <c r="B212" t="s">
        <v>804</v>
      </c>
      <c r="C212" t="s">
        <v>3130</v>
      </c>
      <c r="D212" t="s">
        <v>728</v>
      </c>
      <c r="E212">
        <v>20375.727386524999</v>
      </c>
      <c r="F212">
        <v>1190.8</v>
      </c>
      <c r="G212">
        <v>9.7840123735827493</v>
      </c>
      <c r="H212">
        <f>(Table2[[#This Row],[1Y Return vs Nifty]]-AVERAGE(Table2[1Y Return vs Nifty]))/_xlfn.STDEV.P(Table2[1Y Return vs Nifty])</f>
        <v>-0.26931542738091319</v>
      </c>
      <c r="I212">
        <v>-15.7489873435195</v>
      </c>
      <c r="J212">
        <f>(Table2[[#This Row],[1M Return vs Nifty]]-AVERAGE(Table2[1M Return vs Nifty]))/_xlfn.STDEV.P(Table2[1M Return vs Nifty])</f>
        <v>-1.3027928022921247</v>
      </c>
      <c r="K212">
        <v>38.635760333117197</v>
      </c>
      <c r="L212">
        <f>(Table2[[#This Row],[6M Return vs Nifty]]-AVERAGE(Table2[6M Return vs Nifty]))/_xlfn.STDEV.P(Table2[6M Return vs Nifty])</f>
        <v>1.0220706879830415</v>
      </c>
      <c r="M212">
        <v>-4.3231455514130701</v>
      </c>
      <c r="N212">
        <f>(Table2[[#This Row],[1W Return vs Nifty]]-AVERAGE(Table2[1W Return vs Nifty]))/_xlfn.STDEV.P(Table2[1W Return vs Nifty])</f>
        <v>-0.45039693938117648</v>
      </c>
      <c r="O212">
        <v>1216.25</v>
      </c>
      <c r="P212">
        <v>1245.8431165747199</v>
      </c>
      <c r="Q212">
        <v>1108.01768453864</v>
      </c>
      <c r="R212">
        <v>40.538116471340501</v>
      </c>
      <c r="S212" s="1">
        <f>(Table2[[#This Row],[Close Price]]-Table2[[#This Row],[20D EMA]])/Table2[[#This Row],[20D EMA]]</f>
        <v>-2.0924974306269307E-2</v>
      </c>
      <c r="T212" s="1">
        <f>(Table2[[#This Row],[Close Price]]-Table2[[#This Row],[50D EMA]])/Table2[[#This Row],[50D EMA]]</f>
        <v>-4.4181418866007557E-2</v>
      </c>
      <c r="U212" s="1">
        <f>(Table2[[#This Row],[Close Price]]-Table2[[#This Row],[200D EMA]])/Table2[[#This Row],[200D EMA]]</f>
        <v>7.4712088639477953E-2</v>
      </c>
      <c r="V212">
        <v>0.83949425335271</v>
      </c>
      <c r="W212">
        <v>1115.2</v>
      </c>
      <c r="X212">
        <v>1194.7</v>
      </c>
      <c r="Y212">
        <v>1105.3</v>
      </c>
      <c r="Z212">
        <v>1201.9000000000001</v>
      </c>
      <c r="AA212">
        <v>1105.3</v>
      </c>
      <c r="AB212">
        <v>1211</v>
      </c>
      <c r="AC212" s="1">
        <f>(Table2[[#This Row],[Close Price]]/Table2[[#This Row],[Day Low]])-1</f>
        <v>6.7790530846484787E-2</v>
      </c>
      <c r="AD212" s="1">
        <f>(Table2[[#This Row],[Day High]]/Table2[[#This Row],[Close Price]])-1</f>
        <v>3.2751091703058233E-3</v>
      </c>
      <c r="AE212" s="1">
        <f>(Table2[[#This Row],[Close Price]]/Table2[[#This Row],[Current Week Low]])-1</f>
        <v>7.735456437166377E-2</v>
      </c>
      <c r="AF212" s="1">
        <f>(Table2[[#This Row],[Current Week High]]/Table2[[#This Row],[Close Price]])-1</f>
        <v>9.3214645616392922E-3</v>
      </c>
      <c r="AG212" s="1">
        <f>(Table2[[#This Row],[Close Price]]/Table2[[#This Row],[Current Month Low]])-1</f>
        <v>7.735456437166377E-2</v>
      </c>
      <c r="AH212" s="1">
        <f>(Table2[[#This Row],[Current Month High]]/Table2[[#This Row],[Close Price]])-1</f>
        <v>1.696338595901925E-2</v>
      </c>
      <c r="AI212">
        <v>25.545851528384201</v>
      </c>
      <c r="AJ212">
        <v>82.848368522072903</v>
      </c>
      <c r="AK212" t="str">
        <f>IF(AND(Table2[[#This Row],[20D EMA]]&gt;Table2[[#This Row],[50D EMA]],Table2[[#This Row],[50D EMA]]&gt;Table2[[#This Row],[200D EMA]]),"Uptrend","Downtrend/NoTrend")</f>
        <v>Downtrend/NoTrend</v>
      </c>
      <c r="AL212">
        <v>-0.18</v>
      </c>
      <c r="AM212" t="s">
        <v>3174</v>
      </c>
      <c r="AN212">
        <v>-3.87</v>
      </c>
      <c r="AO212" t="s">
        <v>3174</v>
      </c>
      <c r="AP212">
        <v>8.7521183618175E-2</v>
      </c>
      <c r="AQ212">
        <f>(Table2[[#This Row],[Sharpe Ratio]]-AVERAGE(Table2[Sharpe Ratio]))/_xlfn.STDEV.P(Table2[Sharpe Ratio])</f>
        <v>0.30342033981669198</v>
      </c>
      <c r="AR2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2">
        <f>_xlfn.RANK.AVG(Table2[[#This Row],[1Y Return vs Nifty Z-Score]],Table2[1Y Return vs Nifty Z-Score])</f>
        <v>388</v>
      </c>
      <c r="AT212">
        <f>_xlfn.RANK.AVG(Table2[[#This Row],[6M Return vs Nifty Z-Score]],Table2[6M Return vs Nifty Z-Score])</f>
        <v>93</v>
      </c>
      <c r="AU212">
        <f>_xlfn.RANK.AVG(Table2[[#This Row],[Sharpe Ratio Z-Score]],Table2[Sharpe Ratio Z-Score])</f>
        <v>265</v>
      </c>
      <c r="AV212">
        <f>(Table2[[#This Row],[Rank 1Y]]+Table2[[#This Row],[Rank 6M]]+Table2[[#This Row],[Rank Sharpe]])/3</f>
        <v>248.66666666666666</v>
      </c>
    </row>
    <row r="213" spans="1:48" x14ac:dyDescent="0.3">
      <c r="A213" t="s">
        <v>181</v>
      </c>
      <c r="B213" t="s">
        <v>182</v>
      </c>
      <c r="C213" t="s">
        <v>3134</v>
      </c>
      <c r="D213" t="s">
        <v>86</v>
      </c>
      <c r="E213">
        <v>149110.51996075499</v>
      </c>
      <c r="F213">
        <v>456.9</v>
      </c>
      <c r="G213">
        <v>55.489284860203</v>
      </c>
      <c r="H213">
        <f>(Table2[[#This Row],[1Y Return vs Nifty]]-AVERAGE(Table2[1Y Return vs Nifty]))/_xlfn.STDEV.P(Table2[1Y Return vs Nifty])</f>
        <v>0.51789482966145228</v>
      </c>
      <c r="I213">
        <v>5.42115081934302</v>
      </c>
      <c r="J213">
        <f>(Table2[[#This Row],[1M Return vs Nifty]]-AVERAGE(Table2[1M Return vs Nifty]))/_xlfn.STDEV.P(Table2[1M Return vs Nifty])</f>
        <v>1.0851149863891911</v>
      </c>
      <c r="K213">
        <v>-0.61451554436320599</v>
      </c>
      <c r="L213">
        <f>(Table2[[#This Row],[6M Return vs Nifty]]-AVERAGE(Table2[6M Return vs Nifty]))/_xlfn.STDEV.P(Table2[6M Return vs Nifty])</f>
        <v>-0.28714553650589247</v>
      </c>
      <c r="M213">
        <v>-6.3365233777708401</v>
      </c>
      <c r="N213">
        <f>(Table2[[#This Row],[1W Return vs Nifty]]-AVERAGE(Table2[1W Return vs Nifty]))/_xlfn.STDEV.P(Table2[1W Return vs Nifty])</f>
        <v>-0.94717702785208824</v>
      </c>
      <c r="O213">
        <v>456.39</v>
      </c>
      <c r="P213">
        <v>444.90683366277301</v>
      </c>
      <c r="Q213">
        <v>402.93614018664499</v>
      </c>
      <c r="R213">
        <v>54.022082226286997</v>
      </c>
      <c r="S213" s="1">
        <f>(Table2[[#This Row],[Close Price]]-Table2[[#This Row],[20D EMA]])/Table2[[#This Row],[20D EMA]]</f>
        <v>1.1174653257082559E-3</v>
      </c>
      <c r="T213" s="1">
        <f>(Table2[[#This Row],[Close Price]]-Table2[[#This Row],[50D EMA]])/Table2[[#This Row],[50D EMA]]</f>
        <v>2.6956579287603061E-2</v>
      </c>
      <c r="U213" s="1">
        <f>(Table2[[#This Row],[Close Price]]-Table2[[#This Row],[200D EMA]])/Table2[[#This Row],[200D EMA]]</f>
        <v>0.13392658148846678</v>
      </c>
      <c r="V213">
        <v>1.38500941091971</v>
      </c>
      <c r="W213">
        <v>439.6</v>
      </c>
      <c r="X213">
        <v>460.95</v>
      </c>
      <c r="Y213">
        <v>438.7</v>
      </c>
      <c r="Z213">
        <v>468.9</v>
      </c>
      <c r="AA213">
        <v>438.7</v>
      </c>
      <c r="AB213">
        <v>491.2</v>
      </c>
      <c r="AC213" s="1">
        <f>(Table2[[#This Row],[Close Price]]/Table2[[#This Row],[Day Low]])-1</f>
        <v>3.9353958143766965E-2</v>
      </c>
      <c r="AD213" s="1">
        <f>(Table2[[#This Row],[Day High]]/Table2[[#This Row],[Close Price]])-1</f>
        <v>8.864084044648779E-3</v>
      </c>
      <c r="AE213" s="1">
        <f>(Table2[[#This Row],[Close Price]]/Table2[[#This Row],[Current Week Low]])-1</f>
        <v>4.1486209254615991E-2</v>
      </c>
      <c r="AF213" s="1">
        <f>(Table2[[#This Row],[Current Week High]]/Table2[[#This Row],[Close Price]])-1</f>
        <v>2.6263952724885131E-2</v>
      </c>
      <c r="AG213" s="1">
        <f>(Table2[[#This Row],[Close Price]]/Table2[[#This Row],[Current Month Low]])-1</f>
        <v>4.1486209254615991E-2</v>
      </c>
      <c r="AH213" s="1">
        <f>(Table2[[#This Row],[Current Month High]]/Table2[[#This Row],[Close Price]])-1</f>
        <v>7.5071131538629876E-2</v>
      </c>
      <c r="AI213">
        <v>8.3059750492449194</v>
      </c>
      <c r="AJ213">
        <v>97.963604852686203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0.11</v>
      </c>
      <c r="AM213" t="s">
        <v>3175</v>
      </c>
      <c r="AN213">
        <v>3.94</v>
      </c>
      <c r="AO213" t="s">
        <v>3175</v>
      </c>
      <c r="AP213">
        <v>0.12734313151321799</v>
      </c>
      <c r="AQ213">
        <f>(Table2[[#This Row],[Sharpe Ratio]]-AVERAGE(Table2[Sharpe Ratio]))/_xlfn.STDEV.P(Table2[Sharpe Ratio])</f>
        <v>0.76814860413013453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1.1368358558227976</v>
      </c>
      <c r="AS213">
        <f>_xlfn.RANK.AVG(Table2[[#This Row],[1Y Return vs Nifty Z-Score]],Table2[1Y Return vs Nifty Z-Score])</f>
        <v>172</v>
      </c>
      <c r="AT213">
        <f>_xlfn.RANK.AVG(Table2[[#This Row],[6M Return vs Nifty Z-Score]],Table2[6M Return vs Nifty Z-Score])</f>
        <v>419</v>
      </c>
      <c r="AU213">
        <f>_xlfn.RANK.AVG(Table2[[#This Row],[Sharpe Ratio Z-Score]],Table2[Sharpe Ratio Z-Score])</f>
        <v>159</v>
      </c>
      <c r="AV213">
        <f>(Table2[[#This Row],[Rank 1Y]]+Table2[[#This Row],[Rank 6M]]+Table2[[#This Row],[Rank Sharpe]])/3</f>
        <v>250</v>
      </c>
    </row>
    <row r="214" spans="1:48" x14ac:dyDescent="0.3">
      <c r="A214" t="s">
        <v>773</v>
      </c>
      <c r="B214" t="s">
        <v>774</v>
      </c>
      <c r="C214" t="s">
        <v>3129</v>
      </c>
      <c r="D214" t="s">
        <v>398</v>
      </c>
      <c r="E214">
        <v>21026.571897450001</v>
      </c>
      <c r="F214">
        <v>4410.3500000000004</v>
      </c>
      <c r="G214">
        <v>55.568245953004002</v>
      </c>
      <c r="H214">
        <f>(Table2[[#This Row],[1Y Return vs Nifty]]-AVERAGE(Table2[1Y Return vs Nifty]))/_xlfn.STDEV.P(Table2[1Y Return vs Nifty])</f>
        <v>0.51925482553891744</v>
      </c>
      <c r="I214">
        <v>-5.7155237240213399</v>
      </c>
      <c r="J214">
        <f>(Table2[[#This Row],[1M Return vs Nifty]]-AVERAGE(Table2[1M Return vs Nifty]))/_xlfn.STDEV.P(Table2[1M Return vs Nifty])</f>
        <v>-0.17105782068108979</v>
      </c>
      <c r="K214">
        <v>33.333773915644599</v>
      </c>
      <c r="L214">
        <f>(Table2[[#This Row],[6M Return vs Nifty]]-AVERAGE(Table2[6M Return vs Nifty]))/_xlfn.STDEV.P(Table2[6M Return vs Nifty])</f>
        <v>0.84521978733095993</v>
      </c>
      <c r="M214">
        <v>-4.4219257786270099</v>
      </c>
      <c r="N214">
        <f>(Table2[[#This Row],[1W Return vs Nifty]]-AVERAGE(Table2[1W Return vs Nifty]))/_xlfn.STDEV.P(Table2[1W Return vs Nifty])</f>
        <v>-0.47476993553326474</v>
      </c>
      <c r="O214">
        <v>4398.5600000000004</v>
      </c>
      <c r="P214">
        <v>4302.6673790247796</v>
      </c>
      <c r="Q214">
        <v>3638.4858444527599</v>
      </c>
      <c r="R214">
        <v>36.627039138160299</v>
      </c>
      <c r="S214" s="1">
        <f>(Table2[[#This Row],[Close Price]]-Table2[[#This Row],[20D EMA]])/Table2[[#This Row],[20D EMA]]</f>
        <v>2.680422683787413E-3</v>
      </c>
      <c r="T214" s="1">
        <f>(Table2[[#This Row],[Close Price]]-Table2[[#This Row],[50D EMA]])/Table2[[#This Row],[50D EMA]]</f>
        <v>2.5026945261947608E-2</v>
      </c>
      <c r="U214" s="1">
        <f>(Table2[[#This Row],[Close Price]]-Table2[[#This Row],[200D EMA]])/Table2[[#This Row],[200D EMA]]</f>
        <v>0.21213883701760872</v>
      </c>
      <c r="V214">
        <v>0.70057670126874205</v>
      </c>
      <c r="W214">
        <v>4082.9</v>
      </c>
      <c r="X214">
        <v>4447.95</v>
      </c>
      <c r="Y214">
        <v>4050</v>
      </c>
      <c r="Z214">
        <v>4447.95</v>
      </c>
      <c r="AA214">
        <v>4050</v>
      </c>
      <c r="AB214">
        <v>4599</v>
      </c>
      <c r="AC214" s="1">
        <f>(Table2[[#This Row],[Close Price]]/Table2[[#This Row],[Day Low]])-1</f>
        <v>8.0200347792010573E-2</v>
      </c>
      <c r="AD214" s="1">
        <f>(Table2[[#This Row],[Day High]]/Table2[[#This Row],[Close Price]])-1</f>
        <v>8.5254004784198756E-3</v>
      </c>
      <c r="AE214" s="1">
        <f>(Table2[[#This Row],[Close Price]]/Table2[[#This Row],[Current Week Low]])-1</f>
        <v>8.8975308641975337E-2</v>
      </c>
      <c r="AF214" s="1">
        <f>(Table2[[#This Row],[Current Week High]]/Table2[[#This Row],[Close Price]])-1</f>
        <v>8.5254004784198756E-3</v>
      </c>
      <c r="AG214" s="1">
        <f>(Table2[[#This Row],[Close Price]]/Table2[[#This Row],[Current Month Low]])-1</f>
        <v>8.8975308641975337E-2</v>
      </c>
      <c r="AH214" s="1">
        <f>(Table2[[#This Row],[Current Month High]]/Table2[[#This Row],[Close Price]])-1</f>
        <v>4.27743829854772E-2</v>
      </c>
      <c r="AI214">
        <v>11.3290328431983</v>
      </c>
      <c r="AJ214">
        <v>97.773542600896803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7.0000000000000007E-2</v>
      </c>
      <c r="AM214" t="s">
        <v>3175</v>
      </c>
      <c r="AN214">
        <v>-0.32</v>
      </c>
      <c r="AO214" t="s">
        <v>3174</v>
      </c>
      <c r="AP214">
        <v>1.7107827805627002E-2</v>
      </c>
      <c r="AQ214">
        <f>(Table2[[#This Row],[Sharpe Ratio]]-AVERAGE(Table2[Sharpe Ratio]))/_xlfn.STDEV.P(Table2[Sharpe Ratio])</f>
        <v>-0.51831436581591772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0.20033249083960514</v>
      </c>
      <c r="AS214">
        <f>_xlfn.RANK.AVG(Table2[[#This Row],[1Y Return vs Nifty Z-Score]],Table2[1Y Return vs Nifty Z-Score])</f>
        <v>169</v>
      </c>
      <c r="AT214">
        <f>_xlfn.RANK.AVG(Table2[[#This Row],[6M Return vs Nifty Z-Score]],Table2[6M Return vs Nifty Z-Score])</f>
        <v>112</v>
      </c>
      <c r="AU214">
        <f>_xlfn.RANK.AVG(Table2[[#This Row],[Sharpe Ratio Z-Score]],Table2[Sharpe Ratio Z-Score])</f>
        <v>469</v>
      </c>
      <c r="AV214">
        <f>(Table2[[#This Row],[Rank 1Y]]+Table2[[#This Row],[Rank 6M]]+Table2[[#This Row],[Rank Sharpe]])/3</f>
        <v>250</v>
      </c>
    </row>
    <row r="215" spans="1:48" x14ac:dyDescent="0.3">
      <c r="A215" t="s">
        <v>310</v>
      </c>
      <c r="B215" t="s">
        <v>311</v>
      </c>
      <c r="C215" t="s">
        <v>3133</v>
      </c>
      <c r="D215" t="s">
        <v>284</v>
      </c>
      <c r="E215">
        <v>90053.452729654993</v>
      </c>
      <c r="F215">
        <v>955.85</v>
      </c>
      <c r="G215">
        <v>40.8351589368825</v>
      </c>
      <c r="H215">
        <f>(Table2[[#This Row],[1Y Return vs Nifty]]-AVERAGE(Table2[1Y Return vs Nifty]))/_xlfn.STDEV.P(Table2[1Y Return vs Nifty])</f>
        <v>0.26549772956309203</v>
      </c>
      <c r="I215">
        <v>2.1682800239485398</v>
      </c>
      <c r="J215">
        <f>(Table2[[#This Row],[1M Return vs Nifty]]-AVERAGE(Table2[1M Return vs Nifty]))/_xlfn.STDEV.P(Table2[1M Return vs Nifty])</f>
        <v>0.71820403625082041</v>
      </c>
      <c r="K215">
        <v>6.1350228550488701</v>
      </c>
      <c r="L215">
        <f>(Table2[[#This Row],[6M Return vs Nifty]]-AVERAGE(Table2[6M Return vs Nifty]))/_xlfn.STDEV.P(Table2[6M Return vs Nifty])</f>
        <v>-6.2010681201822959E-2</v>
      </c>
      <c r="M215">
        <v>-4.1430455085545601</v>
      </c>
      <c r="N215">
        <f>(Table2[[#This Row],[1W Return vs Nifty]]-AVERAGE(Table2[1W Return vs Nifty]))/_xlfn.STDEV.P(Table2[1W Return vs Nifty])</f>
        <v>-0.40595912246793553</v>
      </c>
      <c r="O215">
        <v>953.46</v>
      </c>
      <c r="P215">
        <v>926.98350714984701</v>
      </c>
      <c r="Q215">
        <v>830.69570016700402</v>
      </c>
      <c r="R215">
        <v>34.253149113260598</v>
      </c>
      <c r="S215" s="1">
        <f>(Table2[[#This Row],[Close Price]]-Table2[[#This Row],[20D EMA]])/Table2[[#This Row],[20D EMA]]</f>
        <v>2.5066599542717958E-3</v>
      </c>
      <c r="T215" s="1">
        <f>(Table2[[#This Row],[Close Price]]-Table2[[#This Row],[50D EMA]])/Table2[[#This Row],[50D EMA]]</f>
        <v>3.1140244273501122E-2</v>
      </c>
      <c r="U215" s="1">
        <f>(Table2[[#This Row],[Close Price]]-Table2[[#This Row],[200D EMA]])/Table2[[#This Row],[200D EMA]]</f>
        <v>0.15066202919773733</v>
      </c>
      <c r="V215">
        <v>1.9946734572471301</v>
      </c>
      <c r="W215">
        <v>913</v>
      </c>
      <c r="X215">
        <v>963.9</v>
      </c>
      <c r="Y215">
        <v>912</v>
      </c>
      <c r="Z215">
        <v>963.9</v>
      </c>
      <c r="AA215">
        <v>907.75</v>
      </c>
      <c r="AB215">
        <v>988.7</v>
      </c>
      <c r="AC215" s="1">
        <f>(Table2[[#This Row],[Close Price]]/Table2[[#This Row],[Day Low]])-1</f>
        <v>4.6933187294633028E-2</v>
      </c>
      <c r="AD215" s="1">
        <f>(Table2[[#This Row],[Day High]]/Table2[[#This Row],[Close Price]])-1</f>
        <v>8.4218235078725723E-3</v>
      </c>
      <c r="AE215" s="1">
        <f>(Table2[[#This Row],[Close Price]]/Table2[[#This Row],[Current Week Low]])-1</f>
        <v>4.8081140350877183E-2</v>
      </c>
      <c r="AF215" s="1">
        <f>(Table2[[#This Row],[Current Week High]]/Table2[[#This Row],[Close Price]])-1</f>
        <v>8.4218235078725723E-3</v>
      </c>
      <c r="AG215" s="1">
        <f>(Table2[[#This Row],[Close Price]]/Table2[[#This Row],[Current Month Low]])-1</f>
        <v>5.2988157532360303E-2</v>
      </c>
      <c r="AH215" s="1">
        <f>(Table2[[#This Row],[Current Month High]]/Table2[[#This Row],[Close Price]])-1</f>
        <v>3.4367317047653945E-2</v>
      </c>
      <c r="AI215">
        <v>16.963958780143301</v>
      </c>
      <c r="AJ215">
        <v>77.452891487979201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-0.09</v>
      </c>
      <c r="AM215" t="s">
        <v>3174</v>
      </c>
      <c r="AN215">
        <v>-2.94</v>
      </c>
      <c r="AO215" t="s">
        <v>3174</v>
      </c>
      <c r="AP215">
        <v>0.110489032990601</v>
      </c>
      <c r="AQ215">
        <f>(Table2[[#This Row],[Sharpe Ratio]]-AVERAGE(Table2[Sharpe Ratio]))/_xlfn.STDEV.P(Table2[Sharpe Ratio])</f>
        <v>0.57145867892538216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1.0871906410695362</v>
      </c>
      <c r="AS215">
        <f>_xlfn.RANK.AVG(Table2[[#This Row],[1Y Return vs Nifty Z-Score]],Table2[1Y Return vs Nifty Z-Score])</f>
        <v>224</v>
      </c>
      <c r="AT215">
        <f>_xlfn.RANK.AVG(Table2[[#This Row],[6M Return vs Nifty Z-Score]],Table2[6M Return vs Nifty Z-Score])</f>
        <v>326</v>
      </c>
      <c r="AU215">
        <f>_xlfn.RANK.AVG(Table2[[#This Row],[Sharpe Ratio Z-Score]],Table2[Sharpe Ratio Z-Score])</f>
        <v>206</v>
      </c>
      <c r="AV215">
        <f>(Table2[[#This Row],[Rank 1Y]]+Table2[[#This Row],[Rank 6M]]+Table2[[#This Row],[Rank Sharpe]])/3</f>
        <v>252</v>
      </c>
    </row>
    <row r="216" spans="1:48" x14ac:dyDescent="0.3">
      <c r="A216" t="s">
        <v>1509</v>
      </c>
      <c r="B216" t="s">
        <v>1510</v>
      </c>
      <c r="C216" t="s">
        <v>3142</v>
      </c>
      <c r="D216" t="s">
        <v>135</v>
      </c>
      <c r="E216">
        <v>6768.5300952999996</v>
      </c>
      <c r="F216">
        <v>816.05</v>
      </c>
      <c r="G216">
        <v>62.243915607996698</v>
      </c>
      <c r="H216">
        <f>(Table2[[#This Row],[1Y Return vs Nifty]]-AVERAGE(Table2[1Y Return vs Nifty]))/_xlfn.STDEV.P(Table2[1Y Return vs Nifty])</f>
        <v>0.6342340246362449</v>
      </c>
      <c r="I216">
        <v>-4.2080406982391203</v>
      </c>
      <c r="J216">
        <f>(Table2[[#This Row],[1M Return vs Nifty]]-AVERAGE(Table2[1M Return vs Nifty]))/_xlfn.STDEV.P(Table2[1M Return vs Nifty])</f>
        <v>-1.0197023241191165E-3</v>
      </c>
      <c r="K216">
        <v>-3.45013809637874</v>
      </c>
      <c r="L216">
        <f>(Table2[[#This Row],[6M Return vs Nifty]]-AVERAGE(Table2[6M Return vs Nifty]))/_xlfn.STDEV.P(Table2[6M Return vs Nifty])</f>
        <v>-0.38172940804895705</v>
      </c>
      <c r="M216">
        <v>-3.8263972238727901</v>
      </c>
      <c r="N216">
        <f>(Table2[[#This Row],[1W Return vs Nifty]]-AVERAGE(Table2[1W Return vs Nifty]))/_xlfn.STDEV.P(Table2[1W Return vs Nifty])</f>
        <v>-0.3278294436669435</v>
      </c>
      <c r="O216">
        <v>824.31</v>
      </c>
      <c r="P216">
        <v>846.67302826474997</v>
      </c>
      <c r="Q216">
        <v>772.97489599532196</v>
      </c>
      <c r="R216">
        <v>42.9815711359606</v>
      </c>
      <c r="S216" s="1">
        <f>(Table2[[#This Row],[Close Price]]-Table2[[#This Row],[20D EMA]])/Table2[[#This Row],[20D EMA]]</f>
        <v>-1.0020501995608437E-2</v>
      </c>
      <c r="T216" s="1">
        <f>(Table2[[#This Row],[Close Price]]-Table2[[#This Row],[50D EMA]])/Table2[[#This Row],[50D EMA]]</f>
        <v>-3.6168659260956602E-2</v>
      </c>
      <c r="U216" s="1">
        <f>(Table2[[#This Row],[Close Price]]-Table2[[#This Row],[200D EMA]])/Table2[[#This Row],[200D EMA]]</f>
        <v>5.5726394515325482E-2</v>
      </c>
      <c r="V216">
        <v>1.0767147367138901</v>
      </c>
      <c r="W216">
        <v>778.5</v>
      </c>
      <c r="X216">
        <v>821</v>
      </c>
      <c r="Y216">
        <v>775.55</v>
      </c>
      <c r="Z216">
        <v>825.45</v>
      </c>
      <c r="AA216">
        <v>775.55</v>
      </c>
      <c r="AB216">
        <v>848.95</v>
      </c>
      <c r="AC216" s="1">
        <f>(Table2[[#This Row],[Close Price]]/Table2[[#This Row],[Day Low]])-1</f>
        <v>4.8233782915863888E-2</v>
      </c>
      <c r="AD216" s="1">
        <f>(Table2[[#This Row],[Day High]]/Table2[[#This Row],[Close Price]])-1</f>
        <v>6.0658047913730861E-3</v>
      </c>
      <c r="AE216" s="1">
        <f>(Table2[[#This Row],[Close Price]]/Table2[[#This Row],[Current Week Low]])-1</f>
        <v>5.2221004448455899E-2</v>
      </c>
      <c r="AF216" s="1">
        <f>(Table2[[#This Row],[Current Week High]]/Table2[[#This Row],[Close Price]])-1</f>
        <v>1.1518902028062161E-2</v>
      </c>
      <c r="AG216" s="1">
        <f>(Table2[[#This Row],[Close Price]]/Table2[[#This Row],[Current Month Low]])-1</f>
        <v>5.2221004448455899E-2</v>
      </c>
      <c r="AH216" s="1">
        <f>(Table2[[#This Row],[Current Month High]]/Table2[[#This Row],[Close Price]])-1</f>
        <v>4.031615709821712E-2</v>
      </c>
      <c r="AI216">
        <v>36.0210771398811</v>
      </c>
      <c r="AJ216">
        <v>125.55279159756699</v>
      </c>
      <c r="AK216" t="str">
        <f>IF(AND(Table2[[#This Row],[20D EMA]]&gt;Table2[[#This Row],[50D EMA]],Table2[[#This Row],[50D EMA]]&gt;Table2[[#This Row],[200D EMA]]),"Uptrend","Downtrend/NoTrend")</f>
        <v>Downtrend/NoTrend</v>
      </c>
      <c r="AL216">
        <v>-0.03</v>
      </c>
      <c r="AM216" t="s">
        <v>3174</v>
      </c>
      <c r="AN216">
        <v>1.39</v>
      </c>
      <c r="AO216" t="s">
        <v>3175</v>
      </c>
      <c r="AP216">
        <v>0.12651628127025399</v>
      </c>
      <c r="AQ216">
        <f>(Table2[[#This Row],[Sharpe Ratio]]-AVERAGE(Table2[Sharpe Ratio]))/_xlfn.STDEV.P(Table2[Sharpe Ratio])</f>
        <v>0.75849913446399486</v>
      </c>
      <c r="AR2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6">
        <f>_xlfn.RANK.AVG(Table2[[#This Row],[1Y Return vs Nifty Z-Score]],Table2[1Y Return vs Nifty Z-Score])</f>
        <v>145</v>
      </c>
      <c r="AT216">
        <f>_xlfn.RANK.AVG(Table2[[#This Row],[6M Return vs Nifty Z-Score]],Table2[6M Return vs Nifty Z-Score])</f>
        <v>453</v>
      </c>
      <c r="AU216">
        <f>_xlfn.RANK.AVG(Table2[[#This Row],[Sharpe Ratio Z-Score]],Table2[Sharpe Ratio Z-Score])</f>
        <v>162</v>
      </c>
      <c r="AV216">
        <f>(Table2[[#This Row],[Rank 1Y]]+Table2[[#This Row],[Rank 6M]]+Table2[[#This Row],[Rank Sharpe]])/3</f>
        <v>253.33333333333334</v>
      </c>
    </row>
    <row r="217" spans="1:48" x14ac:dyDescent="0.3">
      <c r="A217" t="s">
        <v>392</v>
      </c>
      <c r="B217" t="s">
        <v>393</v>
      </c>
      <c r="C217" t="s">
        <v>3129</v>
      </c>
      <c r="D217" t="s">
        <v>143</v>
      </c>
      <c r="E217">
        <v>59576.992473195998</v>
      </c>
      <c r="F217">
        <v>224.39</v>
      </c>
      <c r="G217">
        <v>246.712618193536</v>
      </c>
      <c r="H217">
        <f>(Table2[[#This Row],[1Y Return vs Nifty]]-AVERAGE(Table2[1Y Return vs Nifty]))/_xlfn.STDEV.P(Table2[1Y Return vs Nifty])</f>
        <v>3.8114529072311241</v>
      </c>
      <c r="I217">
        <v>-6.8956110254874998</v>
      </c>
      <c r="J217">
        <f>(Table2[[#This Row],[1M Return vs Nifty]]-AVERAGE(Table2[1M Return vs Nifty]))/_xlfn.STDEV.P(Table2[1M Return vs Nifty])</f>
        <v>-0.30416699723990404</v>
      </c>
      <c r="K217">
        <v>18.383890886520799</v>
      </c>
      <c r="L217">
        <f>(Table2[[#This Row],[6M Return vs Nifty]]-AVERAGE(Table2[6M Return vs Nifty]))/_xlfn.STDEV.P(Table2[6M Return vs Nifty])</f>
        <v>0.34655757468724385</v>
      </c>
      <c r="M217">
        <v>-6.7738903867347098</v>
      </c>
      <c r="N217">
        <f>(Table2[[#This Row],[1W Return vs Nifty]]-AVERAGE(Table2[1W Return vs Nifty]))/_xlfn.STDEV.P(Table2[1W Return vs Nifty])</f>
        <v>-1.0550927993297068</v>
      </c>
      <c r="O217">
        <v>228.12</v>
      </c>
      <c r="P217">
        <v>231.29851373307901</v>
      </c>
      <c r="Q217">
        <v>183.07277300598599</v>
      </c>
      <c r="R217">
        <v>35.3347548347624</v>
      </c>
      <c r="S217" s="1">
        <f>(Table2[[#This Row],[Close Price]]-Table2[[#This Row],[20D EMA]])/Table2[[#This Row],[20D EMA]]</f>
        <v>-1.6351043310538393E-2</v>
      </c>
      <c r="T217" s="1">
        <f>(Table2[[#This Row],[Close Price]]-Table2[[#This Row],[50D EMA]])/Table2[[#This Row],[50D EMA]]</f>
        <v>-2.9868387918184025E-2</v>
      </c>
      <c r="U217" s="1">
        <f>(Table2[[#This Row],[Close Price]]-Table2[[#This Row],[200D EMA]])/Table2[[#This Row],[200D EMA]]</f>
        <v>0.2256874483059424</v>
      </c>
      <c r="V217">
        <v>0.27656252644235302</v>
      </c>
      <c r="W217">
        <v>206</v>
      </c>
      <c r="X217">
        <v>225.4</v>
      </c>
      <c r="Y217">
        <v>206</v>
      </c>
      <c r="Z217">
        <v>225.59</v>
      </c>
      <c r="AA217">
        <v>206</v>
      </c>
      <c r="AB217">
        <v>237</v>
      </c>
      <c r="AC217" s="1">
        <f>(Table2[[#This Row],[Close Price]]/Table2[[#This Row],[Day Low]])-1</f>
        <v>8.9271844660194111E-2</v>
      </c>
      <c r="AD217" s="1">
        <f>(Table2[[#This Row],[Day High]]/Table2[[#This Row],[Close Price]])-1</f>
        <v>4.5010918490129281E-3</v>
      </c>
      <c r="AE217" s="1">
        <f>(Table2[[#This Row],[Close Price]]/Table2[[#This Row],[Current Week Low]])-1</f>
        <v>8.9271844660194111E-2</v>
      </c>
      <c r="AF217" s="1">
        <f>(Table2[[#This Row],[Current Week High]]/Table2[[#This Row],[Close Price]])-1</f>
        <v>5.3478318998174679E-3</v>
      </c>
      <c r="AG217" s="1">
        <f>(Table2[[#This Row],[Close Price]]/Table2[[#This Row],[Current Month Low]])-1</f>
        <v>8.9271844660194111E-2</v>
      </c>
      <c r="AH217" s="1">
        <f>(Table2[[#This Row],[Current Month High]]/Table2[[#This Row],[Close Price]])-1</f>
        <v>5.6196800213913267E-2</v>
      </c>
      <c r="AI217">
        <v>38.152324078613098</v>
      </c>
      <c r="AJ217">
        <v>379.46581196581201</v>
      </c>
      <c r="AK217" t="str">
        <f>IF(AND(Table2[[#This Row],[20D EMA]]&gt;Table2[[#This Row],[50D EMA]],Table2[[#This Row],[50D EMA]]&gt;Table2[[#This Row],[200D EMA]]),"Uptrend","Downtrend/NoTrend")</f>
        <v>Downtrend/NoTrend</v>
      </c>
      <c r="AL217">
        <v>-0.17</v>
      </c>
      <c r="AM217" t="s">
        <v>3174</v>
      </c>
      <c r="AN217">
        <v>-2.44</v>
      </c>
      <c r="AO217" t="s">
        <v>3174</v>
      </c>
      <c r="AQ217">
        <f>(Table2[[#This Row],[Sharpe Ratio]]-AVERAGE(Table2[Sharpe Ratio]))/_xlfn.STDEV.P(Table2[Sharpe Ratio])</f>
        <v>-0.71796535082642143</v>
      </c>
      <c r="AR2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7">
        <f>_xlfn.RANK.AVG(Table2[[#This Row],[1Y Return vs Nifty Z-Score]],Table2[1Y Return vs Nifty Z-Score])</f>
        <v>6</v>
      </c>
      <c r="AT217">
        <f>_xlfn.RANK.AVG(Table2[[#This Row],[6M Return vs Nifty Z-Score]],Table2[6M Return vs Nifty Z-Score])</f>
        <v>215</v>
      </c>
      <c r="AU217">
        <f>_xlfn.RANK.AVG(Table2[[#This Row],[Sharpe Ratio Z-Score]],Table2[Sharpe Ratio Z-Score])</f>
        <v>540.5</v>
      </c>
      <c r="AV217">
        <f>(Table2[[#This Row],[Rank 1Y]]+Table2[[#This Row],[Rank 6M]]+Table2[[#This Row],[Rank Sharpe]])/3</f>
        <v>253.83333333333334</v>
      </c>
    </row>
    <row r="218" spans="1:48" x14ac:dyDescent="0.3">
      <c r="A218" t="s">
        <v>380</v>
      </c>
      <c r="B218" t="s">
        <v>381</v>
      </c>
      <c r="C218" t="s">
        <v>3136</v>
      </c>
      <c r="D218" t="s">
        <v>117</v>
      </c>
      <c r="E218">
        <v>64104.3826758</v>
      </c>
      <c r="F218">
        <v>751.75</v>
      </c>
      <c r="G218">
        <v>36.082174908008298</v>
      </c>
      <c r="H218">
        <f>(Table2[[#This Row],[1Y Return vs Nifty]]-AVERAGE(Table2[1Y Return vs Nifty]))/_xlfn.STDEV.P(Table2[1Y Return vs Nifty])</f>
        <v>0.18363413756320554</v>
      </c>
      <c r="I218">
        <v>2.1369102394973201</v>
      </c>
      <c r="J218">
        <f>(Table2[[#This Row],[1M Return vs Nifty]]-AVERAGE(Table2[1M Return vs Nifty]))/_xlfn.STDEV.P(Table2[1M Return vs Nifty])</f>
        <v>0.71466564873326865</v>
      </c>
      <c r="K218">
        <v>-3.4497650438804399</v>
      </c>
      <c r="L218">
        <f>(Table2[[#This Row],[6M Return vs Nifty]]-AVERAGE(Table2[6M Return vs Nifty]))/_xlfn.STDEV.P(Table2[6M Return vs Nifty])</f>
        <v>-0.38171696466168298</v>
      </c>
      <c r="M218">
        <v>-0.80312214307051999</v>
      </c>
      <c r="N218">
        <f>(Table2[[#This Row],[1W Return vs Nifty]]-AVERAGE(Table2[1W Return vs Nifty]))/_xlfn.STDEV.P(Table2[1W Return vs Nifty])</f>
        <v>0.41813231395796241</v>
      </c>
      <c r="O218">
        <v>762.9</v>
      </c>
      <c r="P218">
        <v>753.09870381499195</v>
      </c>
      <c r="Q218">
        <v>684.38282429721005</v>
      </c>
      <c r="R218">
        <v>56.089056654381302</v>
      </c>
      <c r="S218" s="1">
        <f>(Table2[[#This Row],[Close Price]]-Table2[[#This Row],[20D EMA]])/Table2[[#This Row],[20D EMA]]</f>
        <v>-1.4615283785555089E-2</v>
      </c>
      <c r="T218" s="1">
        <f>(Table2[[#This Row],[Close Price]]-Table2[[#This Row],[50D EMA]])/Table2[[#This Row],[50D EMA]]</f>
        <v>-1.7908725750818391E-3</v>
      </c>
      <c r="U218" s="1">
        <f>(Table2[[#This Row],[Close Price]]-Table2[[#This Row],[200D EMA]])/Table2[[#This Row],[200D EMA]]</f>
        <v>9.8434930438193027E-2</v>
      </c>
      <c r="V218">
        <v>0.75119561360168097</v>
      </c>
      <c r="W218">
        <v>735.1</v>
      </c>
      <c r="X218">
        <v>769</v>
      </c>
      <c r="Y218">
        <v>735.1</v>
      </c>
      <c r="Z218">
        <v>782.7</v>
      </c>
      <c r="AA218">
        <v>735.1</v>
      </c>
      <c r="AB218">
        <v>793.7</v>
      </c>
      <c r="AC218" s="1">
        <f>(Table2[[#This Row],[Close Price]]/Table2[[#This Row],[Day Low]])-1</f>
        <v>2.2649979594612901E-2</v>
      </c>
      <c r="AD218" s="1">
        <f>(Table2[[#This Row],[Day High]]/Table2[[#This Row],[Close Price]])-1</f>
        <v>2.2946458264050618E-2</v>
      </c>
      <c r="AE218" s="1">
        <f>(Table2[[#This Row],[Close Price]]/Table2[[#This Row],[Current Week Low]])-1</f>
        <v>2.2649979594612901E-2</v>
      </c>
      <c r="AF218" s="1">
        <f>(Table2[[#This Row],[Current Week High]]/Table2[[#This Row],[Close Price]])-1</f>
        <v>4.1170601928832706E-2</v>
      </c>
      <c r="AG218" s="1">
        <f>(Table2[[#This Row],[Close Price]]/Table2[[#This Row],[Current Month Low]])-1</f>
        <v>2.2649979594612901E-2</v>
      </c>
      <c r="AH218" s="1">
        <f>(Table2[[#This Row],[Current Month High]]/Table2[[#This Row],[Close Price]])-1</f>
        <v>5.5803126039241757E-2</v>
      </c>
      <c r="AI218">
        <v>12.8034585966079</v>
      </c>
      <c r="AJ218">
        <v>75.992040266885098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-0.05</v>
      </c>
      <c r="AM218" t="s">
        <v>3174</v>
      </c>
      <c r="AN218">
        <v>2.36</v>
      </c>
      <c r="AO218" t="s">
        <v>3175</v>
      </c>
      <c r="AP218">
        <v>0.176875491764797</v>
      </c>
      <c r="AQ218">
        <f>(Table2[[#This Row],[Sharpe Ratio]]-AVERAGE(Table2[Sharpe Ratio]))/_xlfn.STDEV.P(Table2[Sharpe Ratio])</f>
        <v>1.3461988759986752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2.2809140115914288</v>
      </c>
      <c r="AS218">
        <f>_xlfn.RANK.AVG(Table2[[#This Row],[1Y Return vs Nifty Z-Score]],Table2[1Y Return vs Nifty Z-Score])</f>
        <v>248</v>
      </c>
      <c r="AT218">
        <f>_xlfn.RANK.AVG(Table2[[#This Row],[6M Return vs Nifty Z-Score]],Table2[6M Return vs Nifty Z-Score])</f>
        <v>452</v>
      </c>
      <c r="AU218">
        <f>_xlfn.RANK.AVG(Table2[[#This Row],[Sharpe Ratio Z-Score]],Table2[Sharpe Ratio Z-Score])</f>
        <v>66</v>
      </c>
      <c r="AV218">
        <f>(Table2[[#This Row],[Rank 1Y]]+Table2[[#This Row],[Rank 6M]]+Table2[[#This Row],[Rank Sharpe]])/3</f>
        <v>255.33333333333334</v>
      </c>
    </row>
    <row r="219" spans="1:48" x14ac:dyDescent="0.3">
      <c r="A219" t="s">
        <v>1845</v>
      </c>
      <c r="B219" t="s">
        <v>1846</v>
      </c>
      <c r="C219" t="s">
        <v>3141</v>
      </c>
      <c r="D219" t="s">
        <v>106</v>
      </c>
      <c r="E219">
        <v>4182.3665416399999</v>
      </c>
      <c r="F219">
        <v>1073.95</v>
      </c>
      <c r="G219">
        <v>23.300613286421001</v>
      </c>
      <c r="H219">
        <f>(Table2[[#This Row],[1Y Return vs Nifty]]-AVERAGE(Table2[1Y Return vs Nifty]))/_xlfn.STDEV.P(Table2[1Y Return vs Nifty])</f>
        <v>-3.6510626095692923E-2</v>
      </c>
      <c r="I219">
        <v>-15.5521573972834</v>
      </c>
      <c r="J219">
        <f>(Table2[[#This Row],[1M Return vs Nifty]]-AVERAGE(Table2[1M Return vs Nifty]))/_xlfn.STDEV.P(Table2[1M Return vs Nifty])</f>
        <v>-1.2805911634531575</v>
      </c>
      <c r="K219">
        <v>41.612970864481099</v>
      </c>
      <c r="L219">
        <f>(Table2[[#This Row],[6M Return vs Nifty]]-AVERAGE(Table2[6M Return vs Nifty]))/_xlfn.STDEV.P(Table2[6M Return vs Nifty])</f>
        <v>1.1213773105287772</v>
      </c>
      <c r="M219">
        <v>-5.5543375501911196</v>
      </c>
      <c r="N219">
        <f>(Table2[[#This Row],[1W Return vs Nifty]]-AVERAGE(Table2[1W Return vs Nifty]))/_xlfn.STDEV.P(Table2[1W Return vs Nifty])</f>
        <v>-0.75418079061395216</v>
      </c>
      <c r="O219">
        <v>1113.05</v>
      </c>
      <c r="P219">
        <v>1160.7809301861901</v>
      </c>
      <c r="Q219">
        <v>1010.25044092489</v>
      </c>
      <c r="R219">
        <v>36.009349763517498</v>
      </c>
      <c r="S219" s="1">
        <f>(Table2[[#This Row],[Close Price]]-Table2[[#This Row],[20D EMA]])/Table2[[#This Row],[20D EMA]]</f>
        <v>-3.5128700417770907E-2</v>
      </c>
      <c r="T219" s="1">
        <f>(Table2[[#This Row],[Close Price]]-Table2[[#This Row],[50D EMA]])/Table2[[#This Row],[50D EMA]]</f>
        <v>-7.480389100832513E-2</v>
      </c>
      <c r="U219" s="1">
        <f>(Table2[[#This Row],[Close Price]]-Table2[[#This Row],[200D EMA]])/Table2[[#This Row],[200D EMA]]</f>
        <v>6.3053235608383176E-2</v>
      </c>
      <c r="V219">
        <v>0.42724083622984299</v>
      </c>
      <c r="W219">
        <v>972.05</v>
      </c>
      <c r="X219">
        <v>1073.95</v>
      </c>
      <c r="Y219">
        <v>972.05</v>
      </c>
      <c r="Z219">
        <v>1089.45</v>
      </c>
      <c r="AA219">
        <v>972.05</v>
      </c>
      <c r="AB219">
        <v>1140</v>
      </c>
      <c r="AC219" s="1">
        <f>(Table2[[#This Row],[Close Price]]/Table2[[#This Row],[Day Low]])-1</f>
        <v>0.10482999845686969</v>
      </c>
      <c r="AD219" s="1">
        <f>(Table2[[#This Row],[Day High]]/Table2[[#This Row],[Close Price]])-1</f>
        <v>0</v>
      </c>
      <c r="AE219" s="1">
        <f>(Table2[[#This Row],[Close Price]]/Table2[[#This Row],[Current Week Low]])-1</f>
        <v>0.10482999845686969</v>
      </c>
      <c r="AF219" s="1">
        <f>(Table2[[#This Row],[Current Week High]]/Table2[[#This Row],[Close Price]])-1</f>
        <v>1.4432701708645634E-2</v>
      </c>
      <c r="AG219" s="1">
        <f>(Table2[[#This Row],[Close Price]]/Table2[[#This Row],[Current Month Low]])-1</f>
        <v>0.10482999845686969</v>
      </c>
      <c r="AH219" s="1">
        <f>(Table2[[#This Row],[Current Month High]]/Table2[[#This Row],[Close Price]])-1</f>
        <v>6.1501932119744751E-2</v>
      </c>
      <c r="AI219">
        <v>48.302993621676897</v>
      </c>
      <c r="AJ219">
        <v>76.057377049180303</v>
      </c>
      <c r="AK219" t="str">
        <f>IF(AND(Table2[[#This Row],[20D EMA]]&gt;Table2[[#This Row],[50D EMA]],Table2[[#This Row],[50D EMA]]&gt;Table2[[#This Row],[200D EMA]]),"Uptrend","Downtrend/NoTrend")</f>
        <v>Downtrend/NoTrend</v>
      </c>
      <c r="AL219">
        <v>0</v>
      </c>
      <c r="AM219">
        <v>0</v>
      </c>
      <c r="AN219">
        <v>0.26</v>
      </c>
      <c r="AO219" t="s">
        <v>3175</v>
      </c>
      <c r="AP219">
        <v>5.0242391637294999E-2</v>
      </c>
      <c r="AQ219">
        <f>(Table2[[#This Row],[Sharpe Ratio]]-AVERAGE(Table2[Sharpe Ratio]))/_xlfn.STDEV.P(Table2[Sharpe Ratio])</f>
        <v>-0.13162890334533783</v>
      </c>
      <c r="AR2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9">
        <f>_xlfn.RANK.AVG(Table2[[#This Row],[1Y Return vs Nifty Z-Score]],Table2[1Y Return vs Nifty Z-Score])</f>
        <v>309</v>
      </c>
      <c r="AT219">
        <f>_xlfn.RANK.AVG(Table2[[#This Row],[6M Return vs Nifty Z-Score]],Table2[6M Return vs Nifty Z-Score])</f>
        <v>84</v>
      </c>
      <c r="AU219">
        <f>_xlfn.RANK.AVG(Table2[[#This Row],[Sharpe Ratio Z-Score]],Table2[Sharpe Ratio Z-Score])</f>
        <v>374</v>
      </c>
      <c r="AV219">
        <f>(Table2[[#This Row],[Rank 1Y]]+Table2[[#This Row],[Rank 6M]]+Table2[[#This Row],[Rank Sharpe]])/3</f>
        <v>255.66666666666666</v>
      </c>
    </row>
    <row r="220" spans="1:48" x14ac:dyDescent="0.3">
      <c r="A220" t="s">
        <v>1403</v>
      </c>
      <c r="B220" t="s">
        <v>1404</v>
      </c>
      <c r="C220" t="s">
        <v>3136</v>
      </c>
      <c r="D220" t="s">
        <v>1405</v>
      </c>
      <c r="E220">
        <v>7854.5291446000001</v>
      </c>
      <c r="F220">
        <v>375</v>
      </c>
      <c r="G220">
        <v>52.456100101036903</v>
      </c>
      <c r="H220">
        <f>(Table2[[#This Row],[1Y Return vs Nifty]]-AVERAGE(Table2[1Y Return vs Nifty]))/_xlfn.STDEV.P(Table2[1Y Return vs Nifty])</f>
        <v>0.46565240720091189</v>
      </c>
      <c r="I220">
        <v>-8.3421020410304401</v>
      </c>
      <c r="J220">
        <f>(Table2[[#This Row],[1M Return vs Nifty]]-AVERAGE(Table2[1M Return vs Nifty]))/_xlfn.STDEV.P(Table2[1M Return vs Nifty])</f>
        <v>-0.46732545826175165</v>
      </c>
      <c r="K220">
        <v>7.2193698592725202</v>
      </c>
      <c r="L220">
        <f>(Table2[[#This Row],[6M Return vs Nifty]]-AVERAGE(Table2[6M Return vs Nifty]))/_xlfn.STDEV.P(Table2[6M Return vs Nifty])</f>
        <v>-2.5841643936021588E-2</v>
      </c>
      <c r="M220">
        <v>-8.0483732594869792</v>
      </c>
      <c r="N220">
        <f>(Table2[[#This Row],[1W Return vs Nifty]]-AVERAGE(Table2[1W Return vs Nifty]))/_xlfn.STDEV.P(Table2[1W Return vs Nifty])</f>
        <v>-1.3695582245429612</v>
      </c>
      <c r="O220">
        <v>391.59</v>
      </c>
      <c r="P220">
        <v>411.252817346141</v>
      </c>
      <c r="Q220">
        <v>389.16007498660099</v>
      </c>
      <c r="R220">
        <v>39.861126502816298</v>
      </c>
      <c r="S220" s="1">
        <f>(Table2[[#This Row],[Close Price]]-Table2[[#This Row],[20D EMA]])/Table2[[#This Row],[20D EMA]]</f>
        <v>-4.236573967670261E-2</v>
      </c>
      <c r="T220" s="1">
        <f>(Table2[[#This Row],[Close Price]]-Table2[[#This Row],[50D EMA]])/Table2[[#This Row],[50D EMA]]</f>
        <v>-8.8152143443257988E-2</v>
      </c>
      <c r="U220" s="1">
        <f>(Table2[[#This Row],[Close Price]]-Table2[[#This Row],[200D EMA]])/Table2[[#This Row],[200D EMA]]</f>
        <v>-3.6386247965155542E-2</v>
      </c>
      <c r="V220">
        <v>0.97870819172999601</v>
      </c>
      <c r="W220">
        <v>356.8</v>
      </c>
      <c r="X220">
        <v>383.95</v>
      </c>
      <c r="Y220">
        <v>356.8</v>
      </c>
      <c r="Z220">
        <v>391</v>
      </c>
      <c r="AA220">
        <v>356.8</v>
      </c>
      <c r="AB220">
        <v>409.9</v>
      </c>
      <c r="AC220" s="1">
        <f>(Table2[[#This Row],[Close Price]]/Table2[[#This Row],[Day Low]])-1</f>
        <v>5.1008968609865368E-2</v>
      </c>
      <c r="AD220" s="1">
        <f>(Table2[[#This Row],[Day High]]/Table2[[#This Row],[Close Price]])-1</f>
        <v>2.3866666666666703E-2</v>
      </c>
      <c r="AE220" s="1">
        <f>(Table2[[#This Row],[Close Price]]/Table2[[#This Row],[Current Week Low]])-1</f>
        <v>5.1008968609865368E-2</v>
      </c>
      <c r="AF220" s="1">
        <f>(Table2[[#This Row],[Current Week High]]/Table2[[#This Row],[Close Price]])-1</f>
        <v>4.2666666666666631E-2</v>
      </c>
      <c r="AG220" s="1">
        <f>(Table2[[#This Row],[Close Price]]/Table2[[#This Row],[Current Month Low]])-1</f>
        <v>5.1008968609865368E-2</v>
      </c>
      <c r="AH220" s="1">
        <f>(Table2[[#This Row],[Current Month High]]/Table2[[#This Row],[Close Price]])-1</f>
        <v>9.3066666666666631E-2</v>
      </c>
      <c r="AI220">
        <v>56.8</v>
      </c>
      <c r="AJ220">
        <v>81.115672542864004</v>
      </c>
      <c r="AK220" t="str">
        <f>IF(AND(Table2[[#This Row],[20D EMA]]&gt;Table2[[#This Row],[50D EMA]],Table2[[#This Row],[50D EMA]]&gt;Table2[[#This Row],[200D EMA]]),"Uptrend","Downtrend/NoTrend")</f>
        <v>Downtrend/NoTrend</v>
      </c>
      <c r="AL220">
        <v>-0.27</v>
      </c>
      <c r="AM220" t="s">
        <v>3174</v>
      </c>
      <c r="AN220">
        <v>0.23</v>
      </c>
      <c r="AO220" t="s">
        <v>3175</v>
      </c>
      <c r="AP220">
        <v>8.6778321419301002E-2</v>
      </c>
      <c r="AQ220">
        <f>(Table2[[#This Row],[Sharpe Ratio]]-AVERAGE(Table2[Sharpe Ratio]))/_xlfn.STDEV.P(Table2[Sharpe Ratio])</f>
        <v>0.29475102355881616</v>
      </c>
      <c r="AR2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0">
        <f>_xlfn.RANK.AVG(Table2[[#This Row],[1Y Return vs Nifty Z-Score]],Table2[1Y Return vs Nifty Z-Score])</f>
        <v>185</v>
      </c>
      <c r="AT220">
        <f>_xlfn.RANK.AVG(Table2[[#This Row],[6M Return vs Nifty Z-Score]],Table2[6M Return vs Nifty Z-Score])</f>
        <v>315</v>
      </c>
      <c r="AU220">
        <f>_xlfn.RANK.AVG(Table2[[#This Row],[Sharpe Ratio Z-Score]],Table2[Sharpe Ratio Z-Score])</f>
        <v>268</v>
      </c>
      <c r="AV220">
        <f>(Table2[[#This Row],[Rank 1Y]]+Table2[[#This Row],[Rank 6M]]+Table2[[#This Row],[Rank Sharpe]])/3</f>
        <v>256</v>
      </c>
    </row>
    <row r="221" spans="1:48" x14ac:dyDescent="0.3">
      <c r="A221" t="s">
        <v>1376</v>
      </c>
      <c r="B221" t="s">
        <v>1377</v>
      </c>
      <c r="C221" t="s">
        <v>3141</v>
      </c>
      <c r="D221" t="s">
        <v>788</v>
      </c>
      <c r="E221">
        <v>8190.6775602079997</v>
      </c>
      <c r="F221">
        <v>192.45</v>
      </c>
      <c r="G221">
        <v>27.618620876299499</v>
      </c>
      <c r="H221">
        <f>(Table2[[#This Row],[1Y Return vs Nifty]]-AVERAGE(Table2[1Y Return vs Nifty]))/_xlfn.STDEV.P(Table2[1Y Return vs Nifty])</f>
        <v>3.786109689828359E-2</v>
      </c>
      <c r="I221">
        <v>-16.097206582023301</v>
      </c>
      <c r="J221">
        <f>(Table2[[#This Row],[1M Return vs Nifty]]-AVERAGE(Table2[1M Return vs Nifty]))/_xlfn.STDEV.P(Table2[1M Return vs Nifty])</f>
        <v>-1.3420705540665832</v>
      </c>
      <c r="K221">
        <v>0.53631587230170297</v>
      </c>
      <c r="L221">
        <f>(Table2[[#This Row],[6M Return vs Nifty]]-AVERAGE(Table2[6M Return vs Nifty]))/_xlfn.STDEV.P(Table2[6M Return vs Nifty])</f>
        <v>-0.24875887224262969</v>
      </c>
      <c r="M221">
        <v>-6.5485894520485202</v>
      </c>
      <c r="N221">
        <f>(Table2[[#This Row],[1W Return vs Nifty]]-AVERAGE(Table2[1W Return vs Nifty]))/_xlfn.STDEV.P(Table2[1W Return vs Nifty])</f>
        <v>-0.99950213134839772</v>
      </c>
      <c r="O221">
        <v>213.86</v>
      </c>
      <c r="P221">
        <v>226.15013650403401</v>
      </c>
      <c r="Q221">
        <v>203.27310613612201</v>
      </c>
      <c r="R221">
        <v>30.1596221547921</v>
      </c>
      <c r="S221" s="1">
        <f>(Table2[[#This Row],[Close Price]]-Table2[[#This Row],[20D EMA]])/Table2[[#This Row],[20D EMA]]</f>
        <v>-0.10011222294959331</v>
      </c>
      <c r="T221" s="1">
        <f>(Table2[[#This Row],[Close Price]]-Table2[[#This Row],[50D EMA]])/Table2[[#This Row],[50D EMA]]</f>
        <v>-0.14901665338341674</v>
      </c>
      <c r="U221" s="1">
        <f>(Table2[[#This Row],[Close Price]]-Table2[[#This Row],[200D EMA]])/Table2[[#This Row],[200D EMA]]</f>
        <v>-5.3244161718443553E-2</v>
      </c>
      <c r="V221">
        <v>0.47994083262819398</v>
      </c>
      <c r="W221">
        <v>184.55</v>
      </c>
      <c r="X221">
        <v>194.75</v>
      </c>
      <c r="Y221">
        <v>184.55</v>
      </c>
      <c r="Z221">
        <v>206.7</v>
      </c>
      <c r="AA221">
        <v>184.55</v>
      </c>
      <c r="AB221">
        <v>211.7</v>
      </c>
      <c r="AC221" s="1">
        <f>(Table2[[#This Row],[Close Price]]/Table2[[#This Row],[Day Low]])-1</f>
        <v>4.2806827418043758E-2</v>
      </c>
      <c r="AD221" s="1">
        <f>(Table2[[#This Row],[Day High]]/Table2[[#This Row],[Close Price]])-1</f>
        <v>1.195115614445319E-2</v>
      </c>
      <c r="AE221" s="1">
        <f>(Table2[[#This Row],[Close Price]]/Table2[[#This Row],[Current Week Low]])-1</f>
        <v>4.2806827418043758E-2</v>
      </c>
      <c r="AF221" s="1">
        <f>(Table2[[#This Row],[Current Week High]]/Table2[[#This Row],[Close Price]])-1</f>
        <v>7.4045206547155074E-2</v>
      </c>
      <c r="AG221" s="1">
        <f>(Table2[[#This Row],[Close Price]]/Table2[[#This Row],[Current Month Low]])-1</f>
        <v>4.2806827418043758E-2</v>
      </c>
      <c r="AH221" s="1">
        <f>(Table2[[#This Row],[Current Month High]]/Table2[[#This Row],[Close Price]])-1</f>
        <v>0.10002598077422697</v>
      </c>
      <c r="AI221">
        <v>54.060795011691297</v>
      </c>
      <c r="AJ221">
        <v>73.848238482384801</v>
      </c>
      <c r="AK221" t="str">
        <f>IF(AND(Table2[[#This Row],[20D EMA]]&gt;Table2[[#This Row],[50D EMA]],Table2[[#This Row],[50D EMA]]&gt;Table2[[#This Row],[200D EMA]]),"Uptrend","Downtrend/NoTrend")</f>
        <v>Downtrend/NoTrend</v>
      </c>
      <c r="AL221">
        <v>-0.32</v>
      </c>
      <c r="AM221" t="s">
        <v>3174</v>
      </c>
      <c r="AN221">
        <v>-9.56</v>
      </c>
      <c r="AO221" t="s">
        <v>3174</v>
      </c>
      <c r="AP221">
        <v>0.167105218565411</v>
      </c>
      <c r="AQ221">
        <f>(Table2[[#This Row],[Sharpe Ratio]]-AVERAGE(Table2[Sharpe Ratio]))/_xlfn.STDEV.P(Table2[Sharpe Ratio])</f>
        <v>1.2321782831892509</v>
      </c>
      <c r="AR2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1">
        <f>_xlfn.RANK.AVG(Table2[[#This Row],[1Y Return vs Nifty Z-Score]],Table2[1Y Return vs Nifty Z-Score])</f>
        <v>281</v>
      </c>
      <c r="AT221">
        <f>_xlfn.RANK.AVG(Table2[[#This Row],[6M Return vs Nifty Z-Score]],Table2[6M Return vs Nifty Z-Score])</f>
        <v>408</v>
      </c>
      <c r="AU221">
        <f>_xlfn.RANK.AVG(Table2[[#This Row],[Sharpe Ratio Z-Score]],Table2[Sharpe Ratio Z-Score])</f>
        <v>80</v>
      </c>
      <c r="AV221">
        <f>(Table2[[#This Row],[Rank 1Y]]+Table2[[#This Row],[Rank 6M]]+Table2[[#This Row],[Rank Sharpe]])/3</f>
        <v>256.33333333333331</v>
      </c>
    </row>
    <row r="222" spans="1:48" x14ac:dyDescent="0.3">
      <c r="A222" t="s">
        <v>718</v>
      </c>
      <c r="B222" t="s">
        <v>719</v>
      </c>
      <c r="C222" t="s">
        <v>3133</v>
      </c>
      <c r="D222" t="s">
        <v>51</v>
      </c>
      <c r="E222">
        <v>24250.580848649999</v>
      </c>
      <c r="F222">
        <v>1426.5</v>
      </c>
      <c r="G222">
        <v>40.031225867650299</v>
      </c>
      <c r="H222">
        <f>(Table2[[#This Row],[1Y Return vs Nifty]]-AVERAGE(Table2[1Y Return vs Nifty]))/_xlfn.STDEV.P(Table2[1Y Return vs Nifty])</f>
        <v>0.25165109166676614</v>
      </c>
      <c r="I222">
        <v>-10.390578947937501</v>
      </c>
      <c r="J222">
        <f>(Table2[[#This Row],[1M Return vs Nifty]]-AVERAGE(Table2[1M Return vs Nifty]))/_xlfn.STDEV.P(Table2[1M Return vs Nifty])</f>
        <v>-0.6983855450361578</v>
      </c>
      <c r="K222">
        <v>32.310348936800899</v>
      </c>
      <c r="L222">
        <f>(Table2[[#This Row],[6M Return vs Nifty]]-AVERAGE(Table2[6M Return vs Nifty]))/_xlfn.STDEV.P(Table2[6M Return vs Nifty])</f>
        <v>0.81108284034409384</v>
      </c>
      <c r="M222">
        <v>1.5897465366384</v>
      </c>
      <c r="N222">
        <f>(Table2[[#This Row],[1W Return vs Nifty]]-AVERAGE(Table2[1W Return vs Nifty]))/_xlfn.STDEV.P(Table2[1W Return vs Nifty])</f>
        <v>1.0085478330140654</v>
      </c>
      <c r="O222">
        <v>1443.54</v>
      </c>
      <c r="P222">
        <v>1427.60458414298</v>
      </c>
      <c r="Q222">
        <v>1176.7292534394901</v>
      </c>
      <c r="R222">
        <v>20.8589659157204</v>
      </c>
      <c r="S222" s="1">
        <f>(Table2[[#This Row],[Close Price]]-Table2[[#This Row],[20D EMA]])/Table2[[#This Row],[20D EMA]]</f>
        <v>-1.1804314393781927E-2</v>
      </c>
      <c r="T222" s="1">
        <f>(Table2[[#This Row],[Close Price]]-Table2[[#This Row],[50D EMA]])/Table2[[#This Row],[50D EMA]]</f>
        <v>-7.7373255539320523E-4</v>
      </c>
      <c r="U222" s="1">
        <f>(Table2[[#This Row],[Close Price]]-Table2[[#This Row],[200D EMA]])/Table2[[#This Row],[200D EMA]]</f>
        <v>0.21225846627883943</v>
      </c>
      <c r="V222">
        <v>0.901484486794361</v>
      </c>
      <c r="W222">
        <v>1388.5</v>
      </c>
      <c r="X222">
        <v>1432</v>
      </c>
      <c r="Y222">
        <v>1350.1</v>
      </c>
      <c r="Z222">
        <v>1432</v>
      </c>
      <c r="AA222">
        <v>1345.05</v>
      </c>
      <c r="AB222">
        <v>1432</v>
      </c>
      <c r="AC222" s="1">
        <f>(Table2[[#This Row],[Close Price]]/Table2[[#This Row],[Day Low]])-1</f>
        <v>2.736766294562476E-2</v>
      </c>
      <c r="AD222" s="1">
        <f>(Table2[[#This Row],[Day High]]/Table2[[#This Row],[Close Price]])-1</f>
        <v>3.8555906063793E-3</v>
      </c>
      <c r="AE222" s="1">
        <f>(Table2[[#This Row],[Close Price]]/Table2[[#This Row],[Current Week Low]])-1</f>
        <v>5.6588400859195698E-2</v>
      </c>
      <c r="AF222" s="1">
        <f>(Table2[[#This Row],[Current Week High]]/Table2[[#This Row],[Close Price]])-1</f>
        <v>3.8555906063793E-3</v>
      </c>
      <c r="AG222" s="1">
        <f>(Table2[[#This Row],[Close Price]]/Table2[[#This Row],[Current Month Low]])-1</f>
        <v>6.0555369688859217E-2</v>
      </c>
      <c r="AH222" s="1">
        <f>(Table2[[#This Row],[Current Month High]]/Table2[[#This Row],[Close Price]])-1</f>
        <v>3.8555906063793E-3</v>
      </c>
      <c r="AI222">
        <v>14.8966000701016</v>
      </c>
      <c r="AJ222">
        <v>96.975973487986707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0.02</v>
      </c>
      <c r="AM222" t="s">
        <v>3175</v>
      </c>
      <c r="AN222">
        <v>-5.84</v>
      </c>
      <c r="AO222" t="s">
        <v>3174</v>
      </c>
      <c r="AP222">
        <v>3.1400285431573999E-2</v>
      </c>
      <c r="AQ222">
        <f>(Table2[[#This Row],[Sharpe Ratio]]-AVERAGE(Table2[Sharpe Ratio]))/_xlfn.STDEV.P(Table2[Sharpe Ratio])</f>
        <v>-0.35151918435502849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1.021377035633739</v>
      </c>
      <c r="AS222">
        <f>_xlfn.RANK.AVG(Table2[[#This Row],[1Y Return vs Nifty Z-Score]],Table2[1Y Return vs Nifty Z-Score])</f>
        <v>226</v>
      </c>
      <c r="AT222">
        <f>_xlfn.RANK.AVG(Table2[[#This Row],[6M Return vs Nifty Z-Score]],Table2[6M Return vs Nifty Z-Score])</f>
        <v>118</v>
      </c>
      <c r="AU222">
        <f>_xlfn.RANK.AVG(Table2[[#This Row],[Sharpe Ratio Z-Score]],Table2[Sharpe Ratio Z-Score])</f>
        <v>428</v>
      </c>
      <c r="AV222">
        <f>(Table2[[#This Row],[Rank 1Y]]+Table2[[#This Row],[Rank 6M]]+Table2[[#This Row],[Rank Sharpe]])/3</f>
        <v>257.33333333333331</v>
      </c>
    </row>
    <row r="223" spans="1:48" x14ac:dyDescent="0.3">
      <c r="A223" t="s">
        <v>1140</v>
      </c>
      <c r="B223" t="s">
        <v>1141</v>
      </c>
      <c r="C223" t="s">
        <v>3129</v>
      </c>
      <c r="D223" t="s">
        <v>579</v>
      </c>
      <c r="E223">
        <v>11127.23742609</v>
      </c>
      <c r="F223">
        <v>1283.8499999999999</v>
      </c>
      <c r="G223">
        <v>24.997564525742899</v>
      </c>
      <c r="H223">
        <f>(Table2[[#This Row],[1Y Return vs Nifty]]-AVERAGE(Table2[1Y Return vs Nifty]))/_xlfn.STDEV.P(Table2[1Y Return vs Nifty])</f>
        <v>-7.2829823553342953E-3</v>
      </c>
      <c r="I223">
        <v>8.6514194971095204</v>
      </c>
      <c r="J223">
        <f>(Table2[[#This Row],[1M Return vs Nifty]]-AVERAGE(Table2[1M Return vs Nifty]))/_xlfn.STDEV.P(Table2[1M Return vs Nifty])</f>
        <v>1.4494765071233067</v>
      </c>
      <c r="K223">
        <v>24.6389850915156</v>
      </c>
      <c r="L223">
        <f>(Table2[[#This Row],[6M Return vs Nifty]]-AVERAGE(Table2[6M Return vs Nifty]))/_xlfn.STDEV.P(Table2[6M Return vs Nifty])</f>
        <v>0.5551999507166171</v>
      </c>
      <c r="M223">
        <v>5.5725750635575801</v>
      </c>
      <c r="N223">
        <f>(Table2[[#This Row],[1W Return vs Nifty]]-AVERAGE(Table2[1W Return vs Nifty]))/_xlfn.STDEV.P(Table2[1W Return vs Nifty])</f>
        <v>1.9912694474398482</v>
      </c>
      <c r="O223">
        <v>1213.99</v>
      </c>
      <c r="P223">
        <v>1148.51359336276</v>
      </c>
      <c r="Q223">
        <v>1008.76767297814</v>
      </c>
      <c r="R223">
        <v>57.1788163679728</v>
      </c>
      <c r="S223" s="1">
        <f>(Table2[[#This Row],[Close Price]]-Table2[[#This Row],[20D EMA]])/Table2[[#This Row],[20D EMA]]</f>
        <v>5.7545778795541888E-2</v>
      </c>
      <c r="T223" s="1">
        <f>(Table2[[#This Row],[Close Price]]-Table2[[#This Row],[50D EMA]])/Table2[[#This Row],[50D EMA]]</f>
        <v>0.11783613830898179</v>
      </c>
      <c r="U223" s="1">
        <f>(Table2[[#This Row],[Close Price]]-Table2[[#This Row],[200D EMA]])/Table2[[#This Row],[200D EMA]]</f>
        <v>0.27269145749857998</v>
      </c>
      <c r="V223">
        <v>1.4205231630116699</v>
      </c>
      <c r="W223">
        <v>1230</v>
      </c>
      <c r="X223">
        <v>1295</v>
      </c>
      <c r="Y223">
        <v>1228</v>
      </c>
      <c r="Z223">
        <v>1297</v>
      </c>
      <c r="AA223">
        <v>1155</v>
      </c>
      <c r="AB223">
        <v>1297</v>
      </c>
      <c r="AC223" s="1">
        <f>(Table2[[#This Row],[Close Price]]/Table2[[#This Row],[Day Low]])-1</f>
        <v>4.3780487804877977E-2</v>
      </c>
      <c r="AD223" s="1">
        <f>(Table2[[#This Row],[Day High]]/Table2[[#This Row],[Close Price]])-1</f>
        <v>8.6848152042684479E-3</v>
      </c>
      <c r="AE223" s="1">
        <f>(Table2[[#This Row],[Close Price]]/Table2[[#This Row],[Current Week Low]])-1</f>
        <v>4.5480456026058658E-2</v>
      </c>
      <c r="AF223" s="1">
        <f>(Table2[[#This Row],[Current Week High]]/Table2[[#This Row],[Close Price]])-1</f>
        <v>1.0242629590684338E-2</v>
      </c>
      <c r="AG223" s="1">
        <f>(Table2[[#This Row],[Close Price]]/Table2[[#This Row],[Current Month Low]])-1</f>
        <v>0.11155844155844141</v>
      </c>
      <c r="AH223" s="1">
        <f>(Table2[[#This Row],[Current Month High]]/Table2[[#This Row],[Close Price]])-1</f>
        <v>1.0242629590684338E-2</v>
      </c>
      <c r="AI223">
        <v>6.6791291817579896</v>
      </c>
      <c r="AJ223">
        <v>65.306122448979494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0.2</v>
      </c>
      <c r="AM223" t="s">
        <v>3175</v>
      </c>
      <c r="AN223">
        <v>5.81</v>
      </c>
      <c r="AO223" t="s">
        <v>3175</v>
      </c>
      <c r="AP223">
        <v>7.1064131422436005E-2</v>
      </c>
      <c r="AQ223">
        <f>(Table2[[#This Row],[Sharpe Ratio]]-AVERAGE(Table2[Sharpe Ratio]))/_xlfn.STDEV.P(Table2[Sharpe Ratio])</f>
        <v>0.11136400638972935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4.1000269293141667</v>
      </c>
      <c r="AS223">
        <f>_xlfn.RANK.AVG(Table2[[#This Row],[1Y Return vs Nifty Z-Score]],Table2[1Y Return vs Nifty Z-Score])</f>
        <v>297</v>
      </c>
      <c r="AT223">
        <f>_xlfn.RANK.AVG(Table2[[#This Row],[6M Return vs Nifty Z-Score]],Table2[6M Return vs Nifty Z-Score])</f>
        <v>159</v>
      </c>
      <c r="AU223">
        <f>_xlfn.RANK.AVG(Table2[[#This Row],[Sharpe Ratio Z-Score]],Table2[Sharpe Ratio Z-Score])</f>
        <v>316</v>
      </c>
      <c r="AV223">
        <f>(Table2[[#This Row],[Rank 1Y]]+Table2[[#This Row],[Rank 6M]]+Table2[[#This Row],[Rank Sharpe]])/3</f>
        <v>257.33333333333331</v>
      </c>
    </row>
    <row r="224" spans="1:48" x14ac:dyDescent="0.3">
      <c r="A224" t="s">
        <v>407</v>
      </c>
      <c r="B224" t="s">
        <v>408</v>
      </c>
      <c r="C224" t="s">
        <v>3129</v>
      </c>
      <c r="D224" t="s">
        <v>54</v>
      </c>
      <c r="E224">
        <v>58762.056539999998</v>
      </c>
      <c r="F224">
        <v>5369.35</v>
      </c>
      <c r="G224">
        <v>41.473294036965697</v>
      </c>
      <c r="H224">
        <f>(Table2[[#This Row],[1Y Return vs Nifty]]-AVERAGE(Table2[1Y Return vs Nifty]))/_xlfn.STDEV.P(Table2[1Y Return vs Nifty])</f>
        <v>0.27648872619944964</v>
      </c>
      <c r="I224">
        <v>9.42841192209114</v>
      </c>
      <c r="J224">
        <f>(Table2[[#This Row],[1M Return vs Nifty]]-AVERAGE(Table2[1M Return vs Nifty]))/_xlfn.STDEV.P(Table2[1M Return vs Nifty])</f>
        <v>1.5371181771533482</v>
      </c>
      <c r="K224">
        <v>6.76061563119125</v>
      </c>
      <c r="L224">
        <f>(Table2[[#This Row],[6M Return vs Nifty]]-AVERAGE(Table2[6M Return vs Nifty]))/_xlfn.STDEV.P(Table2[6M Return vs Nifty])</f>
        <v>-4.1143663221992803E-2</v>
      </c>
      <c r="M224">
        <v>5.0618063291240301</v>
      </c>
      <c r="N224">
        <f>(Table2[[#This Row],[1W Return vs Nifty]]-AVERAGE(Table2[1W Return vs Nifty]))/_xlfn.STDEV.P(Table2[1W Return vs Nifty])</f>
        <v>1.8652425617960873</v>
      </c>
      <c r="O224">
        <v>5084.17</v>
      </c>
      <c r="P224">
        <v>4815.3042251499701</v>
      </c>
      <c r="Q224">
        <v>4273.9383969670198</v>
      </c>
      <c r="R224">
        <v>67.187747918976896</v>
      </c>
      <c r="S224" s="1">
        <f>(Table2[[#This Row],[Close Price]]-Table2[[#This Row],[20D EMA]])/Table2[[#This Row],[20D EMA]]</f>
        <v>5.6091751455989922E-2</v>
      </c>
      <c r="T224" s="1">
        <f>(Table2[[#This Row],[Close Price]]-Table2[[#This Row],[50D EMA]])/Table2[[#This Row],[50D EMA]]</f>
        <v>0.115059350135406</v>
      </c>
      <c r="U224" s="1">
        <f>(Table2[[#This Row],[Close Price]]-Table2[[#This Row],[200D EMA]])/Table2[[#This Row],[200D EMA]]</f>
        <v>0.25630027887400864</v>
      </c>
      <c r="V224">
        <v>0.96779185175072802</v>
      </c>
      <c r="W224">
        <v>5280.05</v>
      </c>
      <c r="X224">
        <v>5465.9</v>
      </c>
      <c r="Y224">
        <v>5165.25</v>
      </c>
      <c r="Z224">
        <v>5465.9</v>
      </c>
      <c r="AA224">
        <v>5050.2</v>
      </c>
      <c r="AB224">
        <v>5465.9</v>
      </c>
      <c r="AC224" s="1">
        <f>(Table2[[#This Row],[Close Price]]/Table2[[#This Row],[Day Low]])-1</f>
        <v>1.6912718629558565E-2</v>
      </c>
      <c r="AD224" s="1">
        <f>(Table2[[#This Row],[Day High]]/Table2[[#This Row],[Close Price]])-1</f>
        <v>1.7981692383621795E-2</v>
      </c>
      <c r="AE224" s="1">
        <f>(Table2[[#This Row],[Close Price]]/Table2[[#This Row],[Current Week Low]])-1</f>
        <v>3.9514060306858445E-2</v>
      </c>
      <c r="AF224" s="1">
        <f>(Table2[[#This Row],[Current Week High]]/Table2[[#This Row],[Close Price]])-1</f>
        <v>1.7981692383621795E-2</v>
      </c>
      <c r="AG224" s="1">
        <f>(Table2[[#This Row],[Close Price]]/Table2[[#This Row],[Current Month Low]])-1</f>
        <v>6.3195517009227542E-2</v>
      </c>
      <c r="AH224" s="1">
        <f>(Table2[[#This Row],[Current Month High]]/Table2[[#This Row],[Close Price]])-1</f>
        <v>1.7981692383621795E-2</v>
      </c>
      <c r="AI224">
        <v>3.1009340050471601</v>
      </c>
      <c r="AJ224">
        <v>82.463383967105003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0.28999999999999998</v>
      </c>
      <c r="AM224" t="s">
        <v>3175</v>
      </c>
      <c r="AN224">
        <v>7.38</v>
      </c>
      <c r="AO224" t="s">
        <v>3175</v>
      </c>
      <c r="AP224">
        <v>9.6643432701793E-2</v>
      </c>
      <c r="AQ224">
        <f>(Table2[[#This Row],[Sharpe Ratio]]-AVERAGE(Table2[Sharpe Ratio]))/_xlfn.STDEV.P(Table2[Sharpe Ratio])</f>
        <v>0.40987839140267174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4.0475841933295644</v>
      </c>
      <c r="AS224">
        <f>_xlfn.RANK.AVG(Table2[[#This Row],[1Y Return vs Nifty Z-Score]],Table2[1Y Return vs Nifty Z-Score])</f>
        <v>219</v>
      </c>
      <c r="AT224">
        <f>_xlfn.RANK.AVG(Table2[[#This Row],[6M Return vs Nifty Z-Score]],Table2[6M Return vs Nifty Z-Score])</f>
        <v>320</v>
      </c>
      <c r="AU224">
        <f>_xlfn.RANK.AVG(Table2[[#This Row],[Sharpe Ratio Z-Score]],Table2[Sharpe Ratio Z-Score])</f>
        <v>239</v>
      </c>
      <c r="AV224">
        <f>(Table2[[#This Row],[Rank 1Y]]+Table2[[#This Row],[Rank 6M]]+Table2[[#This Row],[Rank Sharpe]])/3</f>
        <v>259.33333333333331</v>
      </c>
    </row>
    <row r="225" spans="1:48" x14ac:dyDescent="0.3">
      <c r="A225" t="s">
        <v>752</v>
      </c>
      <c r="B225" t="s">
        <v>753</v>
      </c>
      <c r="C225" t="s">
        <v>3131</v>
      </c>
      <c r="D225" t="s">
        <v>120</v>
      </c>
      <c r="E225">
        <v>22559.434418000001</v>
      </c>
      <c r="F225">
        <v>862.45</v>
      </c>
      <c r="G225">
        <v>54.220997567385297</v>
      </c>
      <c r="H225">
        <f>(Table2[[#This Row],[1Y Return vs Nifty]]-AVERAGE(Table2[1Y Return vs Nifty]))/_xlfn.STDEV.P(Table2[1Y Return vs Nifty])</f>
        <v>0.49605033095345608</v>
      </c>
      <c r="I225">
        <v>-0.30713578543355202</v>
      </c>
      <c r="J225">
        <f>(Table2[[#This Row],[1M Return vs Nifty]]-AVERAGE(Table2[1M Return vs Nifty]))/_xlfn.STDEV.P(Table2[1M Return vs Nifty])</f>
        <v>0.43898693119584359</v>
      </c>
      <c r="K225">
        <v>49.536701716684</v>
      </c>
      <c r="L225">
        <f>(Table2[[#This Row],[6M Return vs Nifty]]-AVERAGE(Table2[6M Return vs Nifty]))/_xlfn.STDEV.P(Table2[6M Return vs Nifty])</f>
        <v>1.3856780513075067</v>
      </c>
      <c r="M225">
        <v>-6.4276063895554403</v>
      </c>
      <c r="N225">
        <f>(Table2[[#This Row],[1W Return vs Nifty]]-AVERAGE(Table2[1W Return vs Nifty]))/_xlfn.STDEV.P(Table2[1W Return vs Nifty])</f>
        <v>-0.96965081596090308</v>
      </c>
      <c r="O225">
        <v>902.71</v>
      </c>
      <c r="P225">
        <v>854.06342595268995</v>
      </c>
      <c r="Q225">
        <v>685.59032783864404</v>
      </c>
      <c r="R225">
        <v>42.247708794333199</v>
      </c>
      <c r="S225" s="1">
        <f>(Table2[[#This Row],[Close Price]]-Table2[[#This Row],[20D EMA]])/Table2[[#This Row],[20D EMA]]</f>
        <v>-4.4599040666437717E-2</v>
      </c>
      <c r="T225" s="1">
        <f>(Table2[[#This Row],[Close Price]]-Table2[[#This Row],[50D EMA]])/Table2[[#This Row],[50D EMA]]</f>
        <v>9.8196150220986721E-3</v>
      </c>
      <c r="U225" s="1">
        <f>(Table2[[#This Row],[Close Price]]-Table2[[#This Row],[200D EMA]])/Table2[[#This Row],[200D EMA]]</f>
        <v>0.25796698841845461</v>
      </c>
      <c r="V225">
        <v>0.84961721611833196</v>
      </c>
      <c r="W225">
        <v>833.85</v>
      </c>
      <c r="X225">
        <v>873</v>
      </c>
      <c r="Y225">
        <v>833.85</v>
      </c>
      <c r="Z225">
        <v>907.7</v>
      </c>
      <c r="AA225">
        <v>833.85</v>
      </c>
      <c r="AB225">
        <v>965</v>
      </c>
      <c r="AC225" s="1">
        <f>(Table2[[#This Row],[Close Price]]/Table2[[#This Row],[Day Low]])-1</f>
        <v>3.4298734784433682E-2</v>
      </c>
      <c r="AD225" s="1">
        <f>(Table2[[#This Row],[Day High]]/Table2[[#This Row],[Close Price]])-1</f>
        <v>1.2232593193808317E-2</v>
      </c>
      <c r="AE225" s="1">
        <f>(Table2[[#This Row],[Close Price]]/Table2[[#This Row],[Current Week Low]])-1</f>
        <v>3.4298734784433682E-2</v>
      </c>
      <c r="AF225" s="1">
        <f>(Table2[[#This Row],[Current Week High]]/Table2[[#This Row],[Close Price]])-1</f>
        <v>5.2466809670125736E-2</v>
      </c>
      <c r="AG225" s="1">
        <f>(Table2[[#This Row],[Close Price]]/Table2[[#This Row],[Current Month Low]])-1</f>
        <v>3.4298734784433682E-2</v>
      </c>
      <c r="AH225" s="1">
        <f>(Table2[[#This Row],[Current Month High]]/Table2[[#This Row],[Close Price]])-1</f>
        <v>0.11890544379384305</v>
      </c>
      <c r="AI225">
        <v>16.870543219896799</v>
      </c>
      <c r="AJ225">
        <v>91.5704131497112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0.19</v>
      </c>
      <c r="AM225" t="s">
        <v>3175</v>
      </c>
      <c r="AN225">
        <v>-7.53</v>
      </c>
      <c r="AO225" t="s">
        <v>3174</v>
      </c>
      <c r="AQ225">
        <f>(Table2[[#This Row],[Sharpe Ratio]]-AVERAGE(Table2[Sharpe Ratio]))/_xlfn.STDEV.P(Table2[Sharpe Ratio])</f>
        <v>-0.71796535082642143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0.63309914666948186</v>
      </c>
      <c r="AS225">
        <f>_xlfn.RANK.AVG(Table2[[#This Row],[1Y Return vs Nifty Z-Score]],Table2[1Y Return vs Nifty Z-Score])</f>
        <v>178</v>
      </c>
      <c r="AT225">
        <f>_xlfn.RANK.AVG(Table2[[#This Row],[6M Return vs Nifty Z-Score]],Table2[6M Return vs Nifty Z-Score])</f>
        <v>64</v>
      </c>
      <c r="AU225">
        <f>_xlfn.RANK.AVG(Table2[[#This Row],[Sharpe Ratio Z-Score]],Table2[Sharpe Ratio Z-Score])</f>
        <v>540.5</v>
      </c>
      <c r="AV225">
        <f>(Table2[[#This Row],[Rank 1Y]]+Table2[[#This Row],[Rank 6M]]+Table2[[#This Row],[Rank Sharpe]])/3</f>
        <v>260.83333333333331</v>
      </c>
    </row>
    <row r="226" spans="1:48" x14ac:dyDescent="0.3">
      <c r="A226" t="s">
        <v>225</v>
      </c>
      <c r="B226" t="s">
        <v>226</v>
      </c>
      <c r="C226" t="s">
        <v>3129</v>
      </c>
      <c r="D226" t="s">
        <v>227</v>
      </c>
      <c r="E226">
        <v>115393.00644085</v>
      </c>
      <c r="F226">
        <v>10332.75</v>
      </c>
      <c r="G226">
        <v>24.1160167733509</v>
      </c>
      <c r="H226">
        <f>(Table2[[#This Row],[1Y Return vs Nifty]]-AVERAGE(Table2[1Y Return vs Nifty]))/_xlfn.STDEV.P(Table2[1Y Return vs Nifty])</f>
        <v>-2.2466426080755154E-2</v>
      </c>
      <c r="I226">
        <v>-3.9958159370189099</v>
      </c>
      <c r="J226">
        <f>(Table2[[#This Row],[1M Return vs Nifty]]-AVERAGE(Table2[1M Return vs Nifty]))/_xlfn.STDEV.P(Table2[1M Return vs Nifty])</f>
        <v>2.2918410708972659E-2</v>
      </c>
      <c r="K226">
        <v>15.07245509607</v>
      </c>
      <c r="L226">
        <f>(Table2[[#This Row],[6M Return vs Nifty]]-AVERAGE(Table2[6M Return vs Nifty]))/_xlfn.STDEV.P(Table2[6M Return vs Nifty])</f>
        <v>0.2361026704530822</v>
      </c>
      <c r="M226">
        <v>2.3558570735539899</v>
      </c>
      <c r="N226">
        <f>(Table2[[#This Row],[1W Return vs Nifty]]-AVERAGE(Table2[1W Return vs Nifty]))/_xlfn.STDEV.P(Table2[1W Return vs Nifty])</f>
        <v>1.1975776590730494</v>
      </c>
      <c r="O226">
        <v>10505.48</v>
      </c>
      <c r="P226">
        <v>10181.6667891329</v>
      </c>
      <c r="Q226">
        <v>9002.2890396797993</v>
      </c>
      <c r="R226">
        <v>38.315761136826801</v>
      </c>
      <c r="S226" s="1">
        <f>(Table2[[#This Row],[Close Price]]-Table2[[#This Row],[20D EMA]])/Table2[[#This Row],[20D EMA]]</f>
        <v>-1.6441895087135436E-2</v>
      </c>
      <c r="T226" s="1">
        <f>(Table2[[#This Row],[Close Price]]-Table2[[#This Row],[50D EMA]])/Table2[[#This Row],[50D EMA]]</f>
        <v>1.4838750274989787E-2</v>
      </c>
      <c r="U226" s="1">
        <f>(Table2[[#This Row],[Close Price]]-Table2[[#This Row],[200D EMA]])/Table2[[#This Row],[200D EMA]]</f>
        <v>0.14779140665844734</v>
      </c>
      <c r="V226">
        <v>0.80773942745375105</v>
      </c>
      <c r="W226">
        <v>10160</v>
      </c>
      <c r="X226">
        <v>10385.799999999999</v>
      </c>
      <c r="Y226">
        <v>10160</v>
      </c>
      <c r="Z226">
        <v>10499</v>
      </c>
      <c r="AA226">
        <v>10160</v>
      </c>
      <c r="AB226">
        <v>10750</v>
      </c>
      <c r="AC226" s="1">
        <f>(Table2[[#This Row],[Close Price]]/Table2[[#This Row],[Day Low]])-1</f>
        <v>1.7002952755905465E-2</v>
      </c>
      <c r="AD226" s="1">
        <f>(Table2[[#This Row],[Day High]]/Table2[[#This Row],[Close Price]])-1</f>
        <v>5.1341607993999894E-3</v>
      </c>
      <c r="AE226" s="1">
        <f>(Table2[[#This Row],[Close Price]]/Table2[[#This Row],[Current Week Low]])-1</f>
        <v>1.7002952755905465E-2</v>
      </c>
      <c r="AF226" s="1">
        <f>(Table2[[#This Row],[Current Week High]]/Table2[[#This Row],[Close Price]])-1</f>
        <v>1.6089617962304237E-2</v>
      </c>
      <c r="AG226" s="1">
        <f>(Table2[[#This Row],[Close Price]]/Table2[[#This Row],[Current Month Low]])-1</f>
        <v>1.7002952755905465E-2</v>
      </c>
      <c r="AH226" s="1">
        <f>(Table2[[#This Row],[Current Month High]]/Table2[[#This Row],[Close Price]])-1</f>
        <v>4.0381311848249446E-2</v>
      </c>
      <c r="AI226">
        <v>9.8449105997919304</v>
      </c>
      <c r="AJ226">
        <v>55.897795681890102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7.0000000000000007E-2</v>
      </c>
      <c r="AM226" t="s">
        <v>3175</v>
      </c>
      <c r="AN226">
        <v>-4.03</v>
      </c>
      <c r="AO226" t="s">
        <v>3174</v>
      </c>
      <c r="AP226">
        <v>9.6545534596729002E-2</v>
      </c>
      <c r="AQ226">
        <f>(Table2[[#This Row],[Sharpe Ratio]]-AVERAGE(Table2[Sharpe Ratio]))/_xlfn.STDEV.P(Table2[Sharpe Ratio])</f>
        <v>0.40873590544076249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1.8428682195951116</v>
      </c>
      <c r="AS226">
        <f>_xlfn.RANK.AVG(Table2[[#This Row],[1Y Return vs Nifty Z-Score]],Table2[1Y Return vs Nifty Z-Score])</f>
        <v>304</v>
      </c>
      <c r="AT226">
        <f>_xlfn.RANK.AVG(Table2[[#This Row],[6M Return vs Nifty Z-Score]],Table2[6M Return vs Nifty Z-Score])</f>
        <v>245</v>
      </c>
      <c r="AU226">
        <f>_xlfn.RANK.AVG(Table2[[#This Row],[Sharpe Ratio Z-Score]],Table2[Sharpe Ratio Z-Score])</f>
        <v>240</v>
      </c>
      <c r="AV226">
        <f>(Table2[[#This Row],[Rank 1Y]]+Table2[[#This Row],[Rank 6M]]+Table2[[#This Row],[Rank Sharpe]])/3</f>
        <v>263</v>
      </c>
    </row>
    <row r="227" spans="1:48" x14ac:dyDescent="0.3">
      <c r="A227" t="s">
        <v>174</v>
      </c>
      <c r="B227" t="s">
        <v>175</v>
      </c>
      <c r="C227" t="s">
        <v>3127</v>
      </c>
      <c r="D227" t="s">
        <v>176</v>
      </c>
      <c r="E227">
        <v>151351.758302217</v>
      </c>
      <c r="F227">
        <v>224.75</v>
      </c>
      <c r="G227">
        <v>57.253094384012499</v>
      </c>
      <c r="H227">
        <f>(Table2[[#This Row],[1Y Return vs Nifty]]-AVERAGE(Table2[1Y Return vs Nifty]))/_xlfn.STDEV.P(Table2[1Y Return vs Nifty])</f>
        <v>0.54827401510484541</v>
      </c>
      <c r="I227">
        <v>0.586290148926779</v>
      </c>
      <c r="J227">
        <f>(Table2[[#This Row],[1M Return vs Nifty]]-AVERAGE(Table2[1M Return vs Nifty]))/_xlfn.STDEV.P(Table2[1M Return vs Nifty])</f>
        <v>0.53976184021421947</v>
      </c>
      <c r="K227">
        <v>1.60125062970992</v>
      </c>
      <c r="L227">
        <f>(Table2[[#This Row],[6M Return vs Nifty]]-AVERAGE(Table2[6M Return vs Nifty]))/_xlfn.STDEV.P(Table2[6M Return vs Nifty])</f>
        <v>-0.2132373419794257</v>
      </c>
      <c r="M227">
        <v>-4.5773558037591098</v>
      </c>
      <c r="N227">
        <f>(Table2[[#This Row],[1W Return vs Nifty]]-AVERAGE(Table2[1W Return vs Nifty]))/_xlfn.STDEV.P(Table2[1W Return vs Nifty])</f>
        <v>-0.51312068154095414</v>
      </c>
      <c r="O227">
        <v>227.88</v>
      </c>
      <c r="P227">
        <v>226.33688241740899</v>
      </c>
      <c r="Q227">
        <v>200.42966630798301</v>
      </c>
      <c r="R227">
        <v>50.6532270254271</v>
      </c>
      <c r="S227" s="1">
        <f>(Table2[[#This Row],[Close Price]]-Table2[[#This Row],[20D EMA]])/Table2[[#This Row],[20D EMA]]</f>
        <v>-1.3735299280322957E-2</v>
      </c>
      <c r="T227" s="1">
        <f>(Table2[[#This Row],[Close Price]]-Table2[[#This Row],[50D EMA]])/Table2[[#This Row],[50D EMA]]</f>
        <v>-7.0111525813210968E-3</v>
      </c>
      <c r="U227" s="1">
        <f>(Table2[[#This Row],[Close Price]]-Table2[[#This Row],[200D EMA]])/Table2[[#This Row],[200D EMA]]</f>
        <v>0.12134098778893353</v>
      </c>
      <c r="V227">
        <v>1.14772169112149</v>
      </c>
      <c r="W227">
        <v>221.08</v>
      </c>
      <c r="X227">
        <v>227.36</v>
      </c>
      <c r="Y227">
        <v>221.08</v>
      </c>
      <c r="Z227">
        <v>234.25</v>
      </c>
      <c r="AA227">
        <v>221.08</v>
      </c>
      <c r="AB227">
        <v>244.5</v>
      </c>
      <c r="AC227" s="1">
        <f>(Table2[[#This Row],[Close Price]]/Table2[[#This Row],[Day Low]])-1</f>
        <v>1.6600325673964189E-2</v>
      </c>
      <c r="AD227" s="1">
        <f>(Table2[[#This Row],[Day High]]/Table2[[#This Row],[Close Price]])-1</f>
        <v>1.1612903225806548E-2</v>
      </c>
      <c r="AE227" s="1">
        <f>(Table2[[#This Row],[Close Price]]/Table2[[#This Row],[Current Week Low]])-1</f>
        <v>1.6600325673964189E-2</v>
      </c>
      <c r="AF227" s="1">
        <f>(Table2[[#This Row],[Current Week High]]/Table2[[#This Row],[Close Price]])-1</f>
        <v>4.2269187986651913E-2</v>
      </c>
      <c r="AG227" s="1">
        <f>(Table2[[#This Row],[Close Price]]/Table2[[#This Row],[Current Month Low]])-1</f>
        <v>1.6600325673964189E-2</v>
      </c>
      <c r="AH227" s="1">
        <f>(Table2[[#This Row],[Current Month High]]/Table2[[#This Row],[Close Price]])-1</f>
        <v>8.7875417130144573E-2</v>
      </c>
      <c r="AI227">
        <v>9.58843159065629</v>
      </c>
      <c r="AJ227">
        <v>93.499784761084797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0.03</v>
      </c>
      <c r="AM227" t="s">
        <v>3175</v>
      </c>
      <c r="AN227">
        <v>6.56</v>
      </c>
      <c r="AO227" t="s">
        <v>3175</v>
      </c>
      <c r="AP227">
        <v>9.6853056509621005E-2</v>
      </c>
      <c r="AQ227">
        <f>(Table2[[#This Row],[Sharpe Ratio]]-AVERAGE(Table2[Sharpe Ratio]))/_xlfn.STDEV.P(Table2[Sharpe Ratio])</f>
        <v>0.41232473352102927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0.77400256531971423</v>
      </c>
      <c r="AS227">
        <f>_xlfn.RANK.AVG(Table2[[#This Row],[1Y Return vs Nifty Z-Score]],Table2[1Y Return vs Nifty Z-Score])</f>
        <v>162</v>
      </c>
      <c r="AT227">
        <f>_xlfn.RANK.AVG(Table2[[#This Row],[6M Return vs Nifty Z-Score]],Table2[6M Return vs Nifty Z-Score])</f>
        <v>391</v>
      </c>
      <c r="AU227">
        <f>_xlfn.RANK.AVG(Table2[[#This Row],[Sharpe Ratio Z-Score]],Table2[Sharpe Ratio Z-Score])</f>
        <v>238</v>
      </c>
      <c r="AV227">
        <f>(Table2[[#This Row],[Rank 1Y]]+Table2[[#This Row],[Rank 6M]]+Table2[[#This Row],[Rank Sharpe]])/3</f>
        <v>263.66666666666669</v>
      </c>
    </row>
    <row r="228" spans="1:48" x14ac:dyDescent="0.3">
      <c r="A228" t="s">
        <v>1023</v>
      </c>
      <c r="B228" t="s">
        <v>1024</v>
      </c>
      <c r="C228" t="s">
        <v>3130</v>
      </c>
      <c r="D228" t="s">
        <v>1025</v>
      </c>
      <c r="E228">
        <v>13861.3297983299</v>
      </c>
      <c r="F228">
        <v>416.9</v>
      </c>
      <c r="G228">
        <v>71.8219305144532</v>
      </c>
      <c r="H228">
        <f>(Table2[[#This Row],[1Y Return vs Nifty]]-AVERAGE(Table2[1Y Return vs Nifty]))/_xlfn.STDEV.P(Table2[1Y Return vs Nifty])</f>
        <v>0.79920211619886417</v>
      </c>
      <c r="I228">
        <v>-18.7494910251927</v>
      </c>
      <c r="J228">
        <f>(Table2[[#This Row],[1M Return vs Nifty]]-AVERAGE(Table2[1M Return vs Nifty]))/_xlfn.STDEV.P(Table2[1M Return vs Nifty])</f>
        <v>-1.6412377409275933</v>
      </c>
      <c r="K228">
        <v>-3.9747391280147601</v>
      </c>
      <c r="L228">
        <f>(Table2[[#This Row],[6M Return vs Nifty]]-AVERAGE(Table2[6M Return vs Nifty]))/_xlfn.STDEV.P(Table2[6M Return vs Nifty])</f>
        <v>-0.39922778650992397</v>
      </c>
      <c r="M228">
        <v>-11.277016816094299</v>
      </c>
      <c r="N228">
        <f>(Table2[[#This Row],[1W Return vs Nifty]]-AVERAGE(Table2[1W Return vs Nifty]))/_xlfn.STDEV.P(Table2[1W Return vs Nifty])</f>
        <v>-2.1661925227332564</v>
      </c>
      <c r="O228">
        <v>452.71</v>
      </c>
      <c r="P228">
        <v>465.52079028025599</v>
      </c>
      <c r="Q228">
        <v>411.90845723870802</v>
      </c>
      <c r="R228">
        <v>27.411099420736399</v>
      </c>
      <c r="S228" s="1">
        <f>(Table2[[#This Row],[Close Price]]-Table2[[#This Row],[20D EMA]])/Table2[[#This Row],[20D EMA]]</f>
        <v>-7.9101411499635538E-2</v>
      </c>
      <c r="T228" s="1">
        <f>(Table2[[#This Row],[Close Price]]-Table2[[#This Row],[50D EMA]])/Table2[[#This Row],[50D EMA]]</f>
        <v>-0.10444386436744317</v>
      </c>
      <c r="U228" s="1">
        <f>(Table2[[#This Row],[Close Price]]-Table2[[#This Row],[200D EMA]])/Table2[[#This Row],[200D EMA]]</f>
        <v>1.2118087583715884E-2</v>
      </c>
      <c r="V228">
        <v>0.330630672704748</v>
      </c>
      <c r="W228">
        <v>385.3</v>
      </c>
      <c r="X228">
        <v>419.6</v>
      </c>
      <c r="Y228">
        <v>385.3</v>
      </c>
      <c r="Z228">
        <v>434.4</v>
      </c>
      <c r="AA228">
        <v>385.3</v>
      </c>
      <c r="AB228">
        <v>463.65</v>
      </c>
      <c r="AC228" s="1">
        <f>(Table2[[#This Row],[Close Price]]/Table2[[#This Row],[Day Low]])-1</f>
        <v>8.2014015053205158E-2</v>
      </c>
      <c r="AD228" s="1">
        <f>(Table2[[#This Row],[Day High]]/Table2[[#This Row],[Close Price]])-1</f>
        <v>6.4763732309907063E-3</v>
      </c>
      <c r="AE228" s="1">
        <f>(Table2[[#This Row],[Close Price]]/Table2[[#This Row],[Current Week Low]])-1</f>
        <v>8.2014015053205158E-2</v>
      </c>
      <c r="AF228" s="1">
        <f>(Table2[[#This Row],[Current Week High]]/Table2[[#This Row],[Close Price]])-1</f>
        <v>4.1976493163828232E-2</v>
      </c>
      <c r="AG228" s="1">
        <f>(Table2[[#This Row],[Close Price]]/Table2[[#This Row],[Current Month Low]])-1</f>
        <v>8.2014015053205158E-2</v>
      </c>
      <c r="AH228" s="1">
        <f>(Table2[[#This Row],[Current Month High]]/Table2[[#This Row],[Close Price]])-1</f>
        <v>0.11213720316622688</v>
      </c>
      <c r="AI228">
        <v>48.189014152074797</v>
      </c>
      <c r="AJ228">
        <v>105.876543209876</v>
      </c>
      <c r="AK228" t="str">
        <f>IF(AND(Table2[[#This Row],[20D EMA]]&gt;Table2[[#This Row],[50D EMA]],Table2[[#This Row],[50D EMA]]&gt;Table2[[#This Row],[200D EMA]]),"Uptrend","Downtrend/NoTrend")</f>
        <v>Downtrend/NoTrend</v>
      </c>
      <c r="AL228">
        <v>-0.22</v>
      </c>
      <c r="AM228" t="s">
        <v>3174</v>
      </c>
      <c r="AN228">
        <v>-7.54</v>
      </c>
      <c r="AO228" t="s">
        <v>3174</v>
      </c>
      <c r="AP228">
        <v>0.10858276006960101</v>
      </c>
      <c r="AQ228">
        <f>(Table2[[#This Row],[Sharpe Ratio]]-AVERAGE(Table2[Sharpe Ratio]))/_xlfn.STDEV.P(Table2[Sharpe Ratio])</f>
        <v>0.549212180380937</v>
      </c>
      <c r="AR2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8">
        <f>_xlfn.RANK.AVG(Table2[[#This Row],[1Y Return vs Nifty Z-Score]],Table2[1Y Return vs Nifty Z-Score])</f>
        <v>120</v>
      </c>
      <c r="AT228">
        <f>_xlfn.RANK.AVG(Table2[[#This Row],[6M Return vs Nifty Z-Score]],Table2[6M Return vs Nifty Z-Score])</f>
        <v>461</v>
      </c>
      <c r="AU228">
        <f>_xlfn.RANK.AVG(Table2[[#This Row],[Sharpe Ratio Z-Score]],Table2[Sharpe Ratio Z-Score])</f>
        <v>210</v>
      </c>
      <c r="AV228">
        <f>(Table2[[#This Row],[Rank 1Y]]+Table2[[#This Row],[Rank 6M]]+Table2[[#This Row],[Rank Sharpe]])/3</f>
        <v>263.66666666666669</v>
      </c>
    </row>
    <row r="229" spans="1:48" x14ac:dyDescent="0.3">
      <c r="A229" t="s">
        <v>1282</v>
      </c>
      <c r="B229" t="s">
        <v>1283</v>
      </c>
      <c r="C229" t="s">
        <v>3135</v>
      </c>
      <c r="D229" t="s">
        <v>190</v>
      </c>
      <c r="E229">
        <v>9055.9830670399897</v>
      </c>
      <c r="F229">
        <v>2047.2</v>
      </c>
      <c r="G229">
        <v>79.558947418295503</v>
      </c>
      <c r="H229">
        <f>(Table2[[#This Row],[1Y Return vs Nifty]]-AVERAGE(Table2[1Y Return vs Nifty]))/_xlfn.STDEV.P(Table2[1Y Return vs Nifty])</f>
        <v>0.93246155727095936</v>
      </c>
      <c r="I229">
        <v>-12.8474822652511</v>
      </c>
      <c r="J229">
        <f>(Table2[[#This Row],[1M Return vs Nifty]]-AVERAGE(Table2[1M Return vs Nifty]))/_xlfn.STDEV.P(Table2[1M Return vs Nifty])</f>
        <v>-0.97551451426234714</v>
      </c>
      <c r="K229">
        <v>-14.988938685164801</v>
      </c>
      <c r="L229">
        <f>(Table2[[#This Row],[6M Return vs Nifty]]-AVERAGE(Table2[6M Return vs Nifty]))/_xlfn.STDEV.P(Table2[6M Return vs Nifty])</f>
        <v>-0.76661294336822339</v>
      </c>
      <c r="M229">
        <v>-6.8284068028440004</v>
      </c>
      <c r="N229">
        <f>(Table2[[#This Row],[1W Return vs Nifty]]-AVERAGE(Table2[1W Return vs Nifty]))/_xlfn.STDEV.P(Table2[1W Return vs Nifty])</f>
        <v>-1.0685441593592762</v>
      </c>
      <c r="O229">
        <v>2156.64</v>
      </c>
      <c r="P229">
        <v>2116.53788682602</v>
      </c>
      <c r="Q229">
        <v>1839.7445039409599</v>
      </c>
      <c r="R229">
        <v>19.540732947428602</v>
      </c>
      <c r="S229" s="1">
        <f>(Table2[[#This Row],[Close Price]]-Table2[[#This Row],[20D EMA]])/Table2[[#This Row],[20D EMA]]</f>
        <v>-5.0745604273313968E-2</v>
      </c>
      <c r="T229" s="1">
        <f>(Table2[[#This Row],[Close Price]]-Table2[[#This Row],[50D EMA]])/Table2[[#This Row],[50D EMA]]</f>
        <v>-3.2760049918123452E-2</v>
      </c>
      <c r="U229" s="1">
        <f>(Table2[[#This Row],[Close Price]]-Table2[[#This Row],[200D EMA]])/Table2[[#This Row],[200D EMA]]</f>
        <v>0.11276321011675525</v>
      </c>
      <c r="V229">
        <v>0.53412870609969598</v>
      </c>
      <c r="W229">
        <v>1950</v>
      </c>
      <c r="X229">
        <v>2057.9499999999998</v>
      </c>
      <c r="Y229">
        <v>1933</v>
      </c>
      <c r="Z229">
        <v>2074.6999999999998</v>
      </c>
      <c r="AA229">
        <v>1933</v>
      </c>
      <c r="AB229">
        <v>2218</v>
      </c>
      <c r="AC229" s="1">
        <f>(Table2[[#This Row],[Close Price]]/Table2[[#This Row],[Day Low]])-1</f>
        <v>4.9846153846153873E-2</v>
      </c>
      <c r="AD229" s="1">
        <f>(Table2[[#This Row],[Day High]]/Table2[[#This Row],[Close Price]])-1</f>
        <v>5.251074638530584E-3</v>
      </c>
      <c r="AE229" s="1">
        <f>(Table2[[#This Row],[Close Price]]/Table2[[#This Row],[Current Week Low]])-1</f>
        <v>5.9079151577858369E-2</v>
      </c>
      <c r="AF229" s="1">
        <f>(Table2[[#This Row],[Current Week High]]/Table2[[#This Row],[Close Price]])-1</f>
        <v>1.3432981633450414E-2</v>
      </c>
      <c r="AG229" s="1">
        <f>(Table2[[#This Row],[Close Price]]/Table2[[#This Row],[Current Month Low]])-1</f>
        <v>5.9079151577858369E-2</v>
      </c>
      <c r="AH229" s="1">
        <f>(Table2[[#This Row],[Current Month High]]/Table2[[#This Row],[Close Price]])-1</f>
        <v>8.3431027745213049E-2</v>
      </c>
      <c r="AI229">
        <v>17.184447049628702</v>
      </c>
      <c r="AJ229">
        <v>115.74454631678699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0.06</v>
      </c>
      <c r="AM229" t="s">
        <v>3175</v>
      </c>
      <c r="AN229">
        <v>-9.51</v>
      </c>
      <c r="AO229" t="s">
        <v>3174</v>
      </c>
      <c r="AP229">
        <v>0.14619648595906301</v>
      </c>
      <c r="AQ229">
        <f>(Table2[[#This Row],[Sharpe Ratio]]-AVERAGE(Table2[Sharpe Ratio]))/_xlfn.STDEV.P(Table2[Sharpe Ratio])</f>
        <v>0.98817015383424445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-0.89003990588464288</v>
      </c>
      <c r="AS229">
        <f>_xlfn.RANK.AVG(Table2[[#This Row],[1Y Return vs Nifty Z-Score]],Table2[1Y Return vs Nifty Z-Score])</f>
        <v>108</v>
      </c>
      <c r="AT229">
        <f>_xlfn.RANK.AVG(Table2[[#This Row],[6M Return vs Nifty Z-Score]],Table2[6M Return vs Nifty Z-Score])</f>
        <v>570</v>
      </c>
      <c r="AU229">
        <f>_xlfn.RANK.AVG(Table2[[#This Row],[Sharpe Ratio Z-Score]],Table2[Sharpe Ratio Z-Score])</f>
        <v>113</v>
      </c>
      <c r="AV229">
        <f>(Table2[[#This Row],[Rank 1Y]]+Table2[[#This Row],[Rank 6M]]+Table2[[#This Row],[Rank Sharpe]])/3</f>
        <v>263.66666666666669</v>
      </c>
    </row>
    <row r="230" spans="1:48" x14ac:dyDescent="0.3">
      <c r="A230" t="s">
        <v>90</v>
      </c>
      <c r="B230" t="s">
        <v>91</v>
      </c>
      <c r="C230" t="s">
        <v>3127</v>
      </c>
      <c r="D230" t="s">
        <v>92</v>
      </c>
      <c r="E230">
        <v>306410.85241843999</v>
      </c>
      <c r="F230">
        <v>491.85</v>
      </c>
      <c r="G230">
        <v>43.629215367499697</v>
      </c>
      <c r="H230">
        <f>(Table2[[#This Row],[1Y Return vs Nifty]]-AVERAGE(Table2[1Y Return vs Nifty]))/_xlfn.STDEV.P(Table2[1Y Return vs Nifty])</f>
        <v>0.31362149650006682</v>
      </c>
      <c r="I230">
        <v>-1.3402661646059499</v>
      </c>
      <c r="J230">
        <f>(Table2[[#This Row],[1M Return vs Nifty]]-AVERAGE(Table2[1M Return vs Nifty]))/_xlfn.STDEV.P(Table2[1M Return vs Nifty])</f>
        <v>0.32245391378376109</v>
      </c>
      <c r="K230">
        <v>-0.41873644379793701</v>
      </c>
      <c r="L230">
        <f>(Table2[[#This Row],[6M Return vs Nifty]]-AVERAGE(Table2[6M Return vs Nifty]))/_xlfn.STDEV.P(Table2[6M Return vs Nifty])</f>
        <v>-0.28061520852358751</v>
      </c>
      <c r="M230">
        <v>-3.08728387745745</v>
      </c>
      <c r="N230">
        <f>(Table2[[#This Row],[1W Return vs Nifty]]-AVERAGE(Table2[1W Return vs Nifty]))/_xlfn.STDEV.P(Table2[1W Return vs Nifty])</f>
        <v>-0.14546089424943426</v>
      </c>
      <c r="O230">
        <v>499.59</v>
      </c>
      <c r="P230">
        <v>501.446916248587</v>
      </c>
      <c r="Q230">
        <v>453.983426356027</v>
      </c>
      <c r="R230">
        <v>42.901330155415202</v>
      </c>
      <c r="S230" s="1">
        <f>(Table2[[#This Row],[Close Price]]-Table2[[#This Row],[20D EMA]])/Table2[[#This Row],[20D EMA]]</f>
        <v>-1.5492704017294086E-2</v>
      </c>
      <c r="T230" s="1">
        <f>(Table2[[#This Row],[Close Price]]-Table2[[#This Row],[50D EMA]])/Table2[[#This Row],[50D EMA]]</f>
        <v>-1.9138449031421322E-2</v>
      </c>
      <c r="U230" s="1">
        <f>(Table2[[#This Row],[Close Price]]-Table2[[#This Row],[200D EMA]])/Table2[[#This Row],[200D EMA]]</f>
        <v>8.3409594812558108E-2</v>
      </c>
      <c r="V230">
        <v>0.78784112271923201</v>
      </c>
      <c r="W230">
        <v>476.45</v>
      </c>
      <c r="X230">
        <v>492.75</v>
      </c>
      <c r="Y230">
        <v>475.35</v>
      </c>
      <c r="Z230">
        <v>500.55</v>
      </c>
      <c r="AA230">
        <v>475.35</v>
      </c>
      <c r="AB230">
        <v>516</v>
      </c>
      <c r="AC230" s="1">
        <f>(Table2[[#This Row],[Close Price]]/Table2[[#This Row],[Day Low]])-1</f>
        <v>3.2322384300556228E-2</v>
      </c>
      <c r="AD230" s="1">
        <f>(Table2[[#This Row],[Day High]]/Table2[[#This Row],[Close Price]])-1</f>
        <v>1.8298261665141702E-3</v>
      </c>
      <c r="AE230" s="1">
        <f>(Table2[[#This Row],[Close Price]]/Table2[[#This Row],[Current Week Low]])-1</f>
        <v>3.4711265383401635E-2</v>
      </c>
      <c r="AF230" s="1">
        <f>(Table2[[#This Row],[Current Week High]]/Table2[[#This Row],[Close Price]])-1</f>
        <v>1.7688319609637126E-2</v>
      </c>
      <c r="AG230" s="1">
        <f>(Table2[[#This Row],[Close Price]]/Table2[[#This Row],[Current Month Low]])-1</f>
        <v>3.4711265383401635E-2</v>
      </c>
      <c r="AH230" s="1">
        <f>(Table2[[#This Row],[Current Month High]]/Table2[[#This Row],[Close Price]])-1</f>
        <v>4.9100335468130529E-2</v>
      </c>
      <c r="AI230">
        <v>10.511334756531401</v>
      </c>
      <c r="AJ230">
        <v>73.767885532591393</v>
      </c>
      <c r="AK230" t="str">
        <f>IF(AND(Table2[[#This Row],[20D EMA]]&gt;Table2[[#This Row],[50D EMA]],Table2[[#This Row],[50D EMA]]&gt;Table2[[#This Row],[200D EMA]]),"Uptrend","Downtrend/NoTrend")</f>
        <v>Downtrend/NoTrend</v>
      </c>
      <c r="AL230">
        <v>-0.05</v>
      </c>
      <c r="AM230" t="s">
        <v>3174</v>
      </c>
      <c r="AN230">
        <v>2.91</v>
      </c>
      <c r="AO230" t="s">
        <v>3175</v>
      </c>
      <c r="AP230">
        <v>0.12155840820675</v>
      </c>
      <c r="AQ230">
        <f>(Table2[[#This Row],[Sharpe Ratio]]-AVERAGE(Table2[Sharpe Ratio]))/_xlfn.STDEV.P(Table2[Sharpe Ratio])</f>
        <v>0.70063999232556151</v>
      </c>
      <c r="AR2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0">
        <f>_xlfn.RANK.AVG(Table2[[#This Row],[1Y Return vs Nifty Z-Score]],Table2[1Y Return vs Nifty Z-Score])</f>
        <v>212</v>
      </c>
      <c r="AT230">
        <f>_xlfn.RANK.AVG(Table2[[#This Row],[6M Return vs Nifty Z-Score]],Table2[6M Return vs Nifty Z-Score])</f>
        <v>416</v>
      </c>
      <c r="AU230">
        <f>_xlfn.RANK.AVG(Table2[[#This Row],[Sharpe Ratio Z-Score]],Table2[Sharpe Ratio Z-Score])</f>
        <v>169</v>
      </c>
      <c r="AV230">
        <f>(Table2[[#This Row],[Rank 1Y]]+Table2[[#This Row],[Rank 6M]]+Table2[[#This Row],[Rank Sharpe]])/3</f>
        <v>265.66666666666669</v>
      </c>
    </row>
    <row r="231" spans="1:48" x14ac:dyDescent="0.3">
      <c r="A231" t="s">
        <v>1017</v>
      </c>
      <c r="B231" t="s">
        <v>1018</v>
      </c>
      <c r="C231" t="s">
        <v>3141</v>
      </c>
      <c r="D231" t="s">
        <v>48</v>
      </c>
      <c r="E231">
        <v>13992.771323999999</v>
      </c>
      <c r="F231">
        <v>748.8</v>
      </c>
      <c r="G231">
        <v>3.2049774895809402</v>
      </c>
      <c r="H231">
        <f>(Table2[[#This Row],[1Y Return vs Nifty]]-AVERAGE(Table2[1Y Return vs Nifty]))/_xlfn.STDEV.P(Table2[1Y Return vs Nifty])</f>
        <v>-0.38263022587909251</v>
      </c>
      <c r="I231">
        <v>-0.79068841701249104</v>
      </c>
      <c r="J231">
        <f>(Table2[[#This Row],[1M Return vs Nifty]]-AVERAGE(Table2[1M Return vs Nifty]))/_xlfn.STDEV.P(Table2[1M Return vs Nifty])</f>
        <v>0.38444410836201448</v>
      </c>
      <c r="K231">
        <v>31.854799631039398</v>
      </c>
      <c r="L231">
        <f>(Table2[[#This Row],[6M Return vs Nifty]]-AVERAGE(Table2[6M Return vs Nifty]))/_xlfn.STDEV.P(Table2[6M Return vs Nifty])</f>
        <v>0.79588772314238732</v>
      </c>
      <c r="M231">
        <v>-5.3269107361547698</v>
      </c>
      <c r="N231">
        <f>(Table2[[#This Row],[1W Return vs Nifty]]-AVERAGE(Table2[1W Return vs Nifty]))/_xlfn.STDEV.P(Table2[1W Return vs Nifty])</f>
        <v>-0.69806558396045493</v>
      </c>
      <c r="O231">
        <v>754.86</v>
      </c>
      <c r="P231">
        <v>734.68325264032296</v>
      </c>
      <c r="Q231">
        <v>632.93550499820105</v>
      </c>
      <c r="R231">
        <v>49.131375698338999</v>
      </c>
      <c r="S231" s="1">
        <f>(Table2[[#This Row],[Close Price]]-Table2[[#This Row],[20D EMA]])/Table2[[#This Row],[20D EMA]]</f>
        <v>-8.0279786980368001E-3</v>
      </c>
      <c r="T231" s="1">
        <f>(Table2[[#This Row],[Close Price]]-Table2[[#This Row],[50D EMA]])/Table2[[#This Row],[50D EMA]]</f>
        <v>1.921473956149657E-2</v>
      </c>
      <c r="U231" s="1">
        <f>(Table2[[#This Row],[Close Price]]-Table2[[#This Row],[200D EMA]])/Table2[[#This Row],[200D EMA]]</f>
        <v>0.18305892794263171</v>
      </c>
      <c r="V231">
        <v>1.69018660180672</v>
      </c>
      <c r="W231">
        <v>710.75</v>
      </c>
      <c r="X231">
        <v>757.8</v>
      </c>
      <c r="Y231">
        <v>710.75</v>
      </c>
      <c r="Z231">
        <v>770.35</v>
      </c>
      <c r="AA231">
        <v>710.75</v>
      </c>
      <c r="AB231">
        <v>812</v>
      </c>
      <c r="AC231" s="1">
        <f>(Table2[[#This Row],[Close Price]]/Table2[[#This Row],[Day Low]])-1</f>
        <v>5.3534998241294263E-2</v>
      </c>
      <c r="AD231" s="1">
        <f>(Table2[[#This Row],[Day High]]/Table2[[#This Row],[Close Price]])-1</f>
        <v>1.2019230769230838E-2</v>
      </c>
      <c r="AE231" s="1">
        <f>(Table2[[#This Row],[Close Price]]/Table2[[#This Row],[Current Week Low]])-1</f>
        <v>5.3534998241294263E-2</v>
      </c>
      <c r="AF231" s="1">
        <f>(Table2[[#This Row],[Current Week High]]/Table2[[#This Row],[Close Price]])-1</f>
        <v>2.8779380341880545E-2</v>
      </c>
      <c r="AG231" s="1">
        <f>(Table2[[#This Row],[Close Price]]/Table2[[#This Row],[Current Month Low]])-1</f>
        <v>5.3534998241294263E-2</v>
      </c>
      <c r="AH231" s="1">
        <f>(Table2[[#This Row],[Current Month High]]/Table2[[#This Row],[Close Price]])-1</f>
        <v>8.4401709401709546E-2</v>
      </c>
      <c r="AI231">
        <v>10.4033119658119</v>
      </c>
      <c r="AJ231">
        <v>67.142857142857096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0.08</v>
      </c>
      <c r="AM231" t="s">
        <v>3175</v>
      </c>
      <c r="AN231">
        <v>1.75</v>
      </c>
      <c r="AO231" t="s">
        <v>3175</v>
      </c>
      <c r="AP231">
        <v>9.2341456626020002E-2</v>
      </c>
      <c r="AQ231">
        <f>(Table2[[#This Row],[Sharpe Ratio]]-AVERAGE(Table2[Sharpe Ratio]))/_xlfn.STDEV.P(Table2[Sharpe Ratio])</f>
        <v>0.35967366811587326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0.45930968978072773</v>
      </c>
      <c r="AS231">
        <f>_xlfn.RANK.AVG(Table2[[#This Row],[1Y Return vs Nifty Z-Score]],Table2[1Y Return vs Nifty Z-Score])</f>
        <v>426</v>
      </c>
      <c r="AT231">
        <f>_xlfn.RANK.AVG(Table2[[#This Row],[6M Return vs Nifty Z-Score]],Table2[6M Return vs Nifty Z-Score])</f>
        <v>120</v>
      </c>
      <c r="AU231">
        <f>_xlfn.RANK.AVG(Table2[[#This Row],[Sharpe Ratio Z-Score]],Table2[Sharpe Ratio Z-Score])</f>
        <v>252</v>
      </c>
      <c r="AV231">
        <f>(Table2[[#This Row],[Rank 1Y]]+Table2[[#This Row],[Rank 6M]]+Table2[[#This Row],[Rank Sharpe]])/3</f>
        <v>266</v>
      </c>
    </row>
    <row r="232" spans="1:48" x14ac:dyDescent="0.3">
      <c r="A232" t="s">
        <v>250</v>
      </c>
      <c r="B232" t="s">
        <v>251</v>
      </c>
      <c r="C232" t="s">
        <v>3139</v>
      </c>
      <c r="D232" t="s">
        <v>125</v>
      </c>
      <c r="E232">
        <v>106068.61272909</v>
      </c>
      <c r="F232">
        <v>8270.0499999999993</v>
      </c>
      <c r="G232">
        <v>68.999694960829501</v>
      </c>
      <c r="H232">
        <f>(Table2[[#This Row],[1Y Return vs Nifty]]-AVERAGE(Table2[1Y Return vs Nifty]))/_xlfn.STDEV.P(Table2[1Y Return vs Nifty])</f>
        <v>0.75059300274805618</v>
      </c>
      <c r="I232">
        <v>7.6312706537711001</v>
      </c>
      <c r="J232">
        <f>(Table2[[#This Row],[1M Return vs Nifty]]-AVERAGE(Table2[1M Return vs Nifty]))/_xlfn.STDEV.P(Table2[1M Return vs Nifty])</f>
        <v>1.3344077555695064</v>
      </c>
      <c r="K232">
        <v>22.489755205888599</v>
      </c>
      <c r="L232">
        <f>(Table2[[#This Row],[6M Return vs Nifty]]-AVERAGE(Table2[6M Return vs Nifty]))/_xlfn.STDEV.P(Table2[6M Return vs Nifty])</f>
        <v>0.4835111135425128</v>
      </c>
      <c r="M232">
        <v>0.67858389354274995</v>
      </c>
      <c r="N232">
        <f>(Table2[[#This Row],[1W Return vs Nifty]]-AVERAGE(Table2[1W Return vs Nifty]))/_xlfn.STDEV.P(Table2[1W Return vs Nifty])</f>
        <v>0.78372790477074461</v>
      </c>
      <c r="O232">
        <v>7963.77</v>
      </c>
      <c r="P232">
        <v>7601.9512575263998</v>
      </c>
      <c r="Q232">
        <v>6415.8403810763202</v>
      </c>
      <c r="R232">
        <v>65.043107664689302</v>
      </c>
      <c r="S232" s="1">
        <f>(Table2[[#This Row],[Close Price]]-Table2[[#This Row],[20D EMA]])/Table2[[#This Row],[20D EMA]]</f>
        <v>3.8459171975082002E-2</v>
      </c>
      <c r="T232" s="1">
        <f>(Table2[[#This Row],[Close Price]]-Table2[[#This Row],[50D EMA]])/Table2[[#This Row],[50D EMA]]</f>
        <v>8.7885165247822472E-2</v>
      </c>
      <c r="U232" s="1">
        <f>(Table2[[#This Row],[Close Price]]-Table2[[#This Row],[200D EMA]])/Table2[[#This Row],[200D EMA]]</f>
        <v>0.2890049485010126</v>
      </c>
      <c r="V232">
        <v>0.96286413466292198</v>
      </c>
      <c r="W232">
        <v>7988.05</v>
      </c>
      <c r="X232">
        <v>8306.9</v>
      </c>
      <c r="Y232">
        <v>7910.05</v>
      </c>
      <c r="Z232">
        <v>8308.9</v>
      </c>
      <c r="AA232">
        <v>7910.05</v>
      </c>
      <c r="AB232">
        <v>8308.9</v>
      </c>
      <c r="AC232" s="1">
        <f>(Table2[[#This Row],[Close Price]]/Table2[[#This Row],[Day Low]])-1</f>
        <v>3.5302733458102864E-2</v>
      </c>
      <c r="AD232" s="1">
        <f>(Table2[[#This Row],[Day High]]/Table2[[#This Row],[Close Price]])-1</f>
        <v>4.4558376309695724E-3</v>
      </c>
      <c r="AE232" s="1">
        <f>(Table2[[#This Row],[Close Price]]/Table2[[#This Row],[Current Week Low]])-1</f>
        <v>4.5511722429061541E-2</v>
      </c>
      <c r="AF232" s="1">
        <f>(Table2[[#This Row],[Current Week High]]/Table2[[#This Row],[Close Price]])-1</f>
        <v>4.6976741373994102E-3</v>
      </c>
      <c r="AG232" s="1">
        <f>(Table2[[#This Row],[Close Price]]/Table2[[#This Row],[Current Month Low]])-1</f>
        <v>4.5511722429061541E-2</v>
      </c>
      <c r="AH232" s="1">
        <f>(Table2[[#This Row],[Current Month High]]/Table2[[#This Row],[Close Price]])-1</f>
        <v>4.6976741373994102E-3</v>
      </c>
      <c r="AI232">
        <v>0.46976741373994102</v>
      </c>
      <c r="AJ232">
        <v>108.20609005425401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0.14000000000000001</v>
      </c>
      <c r="AM232" t="s">
        <v>3175</v>
      </c>
      <c r="AN232">
        <v>4.66</v>
      </c>
      <c r="AO232" t="s">
        <v>3175</v>
      </c>
      <c r="AP232">
        <v>7.0669966203730002E-3</v>
      </c>
      <c r="AQ232">
        <f>(Table2[[#This Row],[Sharpe Ratio]]-AVERAGE(Table2[Sharpe Ratio]))/_xlfn.STDEV.P(Table2[Sharpe Ratio])</f>
        <v>-0.63549241198498096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2.7167473646458387</v>
      </c>
      <c r="AS232">
        <f>_xlfn.RANK.AVG(Table2[[#This Row],[1Y Return vs Nifty Z-Score]],Table2[1Y Return vs Nifty Z-Score])</f>
        <v>127</v>
      </c>
      <c r="AT232">
        <f>_xlfn.RANK.AVG(Table2[[#This Row],[6M Return vs Nifty Z-Score]],Table2[6M Return vs Nifty Z-Score])</f>
        <v>180</v>
      </c>
      <c r="AU232">
        <f>_xlfn.RANK.AVG(Table2[[#This Row],[Sharpe Ratio Z-Score]],Table2[Sharpe Ratio Z-Score])</f>
        <v>494</v>
      </c>
      <c r="AV232">
        <f>(Table2[[#This Row],[Rank 1Y]]+Table2[[#This Row],[Rank 6M]]+Table2[[#This Row],[Rank Sharpe]])/3</f>
        <v>267</v>
      </c>
    </row>
    <row r="233" spans="1:48" x14ac:dyDescent="0.3">
      <c r="A233" t="s">
        <v>918</v>
      </c>
      <c r="B233" t="s">
        <v>919</v>
      </c>
      <c r="C233" t="s">
        <v>3138</v>
      </c>
      <c r="D233" t="s">
        <v>325</v>
      </c>
      <c r="E233">
        <v>16607.439076340001</v>
      </c>
      <c r="F233">
        <v>5064.8</v>
      </c>
      <c r="G233">
        <v>50.741375398653702</v>
      </c>
      <c r="H233">
        <f>(Table2[[#This Row],[1Y Return vs Nifty]]-AVERAGE(Table2[1Y Return vs Nifty]))/_xlfn.STDEV.P(Table2[1Y Return vs Nifty])</f>
        <v>0.43611864008213741</v>
      </c>
      <c r="I233">
        <v>9.3988090596912404</v>
      </c>
      <c r="J233">
        <f>(Table2[[#This Row],[1M Return vs Nifty]]-AVERAGE(Table2[1M Return vs Nifty]))/_xlfn.STDEV.P(Table2[1M Return vs Nifty])</f>
        <v>1.5337790914493172</v>
      </c>
      <c r="K233">
        <v>23.137556113911401</v>
      </c>
      <c r="L233">
        <f>(Table2[[#This Row],[6M Return vs Nifty]]-AVERAGE(Table2[6M Return vs Nifty]))/_xlfn.STDEV.P(Table2[6M Return vs Nifty])</f>
        <v>0.50511889692904222</v>
      </c>
      <c r="M233">
        <v>6.34174213921768</v>
      </c>
      <c r="N233">
        <f>(Table2[[#This Row],[1W Return vs Nifty]]-AVERAGE(Table2[1W Return vs Nifty]))/_xlfn.STDEV.P(Table2[1W Return vs Nifty])</f>
        <v>2.1810534427203434</v>
      </c>
      <c r="O233">
        <v>4746.3500000000004</v>
      </c>
      <c r="P233">
        <v>4541.8169017413102</v>
      </c>
      <c r="Q233">
        <v>3989.0638607590499</v>
      </c>
      <c r="R233">
        <v>57.898577139529003</v>
      </c>
      <c r="S233" s="1">
        <f>(Table2[[#This Row],[Close Price]]-Table2[[#This Row],[20D EMA]])/Table2[[#This Row],[20D EMA]]</f>
        <v>6.7093661445110406E-2</v>
      </c>
      <c r="T233" s="1">
        <f>(Table2[[#This Row],[Close Price]]-Table2[[#This Row],[50D EMA]])/Table2[[#This Row],[50D EMA]]</f>
        <v>0.11514843279089056</v>
      </c>
      <c r="U233" s="1">
        <f>(Table2[[#This Row],[Close Price]]-Table2[[#This Row],[200D EMA]])/Table2[[#This Row],[200D EMA]]</f>
        <v>0.26967132560175566</v>
      </c>
      <c r="V233">
        <v>2.8978284727839601</v>
      </c>
      <c r="W233">
        <v>4920.1499999999996</v>
      </c>
      <c r="X233">
        <v>5140</v>
      </c>
      <c r="Y233">
        <v>4800</v>
      </c>
      <c r="Z233">
        <v>5140</v>
      </c>
      <c r="AA233">
        <v>4703.8</v>
      </c>
      <c r="AB233">
        <v>5235</v>
      </c>
      <c r="AC233" s="1">
        <f>(Table2[[#This Row],[Close Price]]/Table2[[#This Row],[Day Low]])-1</f>
        <v>2.9399510177535282E-2</v>
      </c>
      <c r="AD233" s="1">
        <f>(Table2[[#This Row],[Day High]]/Table2[[#This Row],[Close Price]])-1</f>
        <v>1.4847575422524129E-2</v>
      </c>
      <c r="AE233" s="1">
        <f>(Table2[[#This Row],[Close Price]]/Table2[[#This Row],[Current Week Low]])-1</f>
        <v>5.5166666666666808E-2</v>
      </c>
      <c r="AF233" s="1">
        <f>(Table2[[#This Row],[Current Week High]]/Table2[[#This Row],[Close Price]])-1</f>
        <v>1.4847575422524129E-2</v>
      </c>
      <c r="AG233" s="1">
        <f>(Table2[[#This Row],[Close Price]]/Table2[[#This Row],[Current Month Low]])-1</f>
        <v>7.6746460308686482E-2</v>
      </c>
      <c r="AH233" s="1">
        <f>(Table2[[#This Row],[Current Month High]]/Table2[[#This Row],[Close Price]])-1</f>
        <v>3.3604485863212741E-2</v>
      </c>
      <c r="AI233">
        <v>5.85116885168219</v>
      </c>
      <c r="AJ233">
        <v>86.134029143161598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0.11</v>
      </c>
      <c r="AM233" t="s">
        <v>3175</v>
      </c>
      <c r="AN233">
        <v>15.37</v>
      </c>
      <c r="AO233" t="s">
        <v>3175</v>
      </c>
      <c r="AP233">
        <v>2.6419554029971998E-2</v>
      </c>
      <c r="AQ233">
        <f>(Table2[[#This Row],[Sharpe Ratio]]-AVERAGE(Table2[Sharpe Ratio]))/_xlfn.STDEV.P(Table2[Sharpe Ratio])</f>
        <v>-0.40964508681913397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4.2464249843617061</v>
      </c>
      <c r="AS233">
        <f>_xlfn.RANK.AVG(Table2[[#This Row],[1Y Return vs Nifty Z-Score]],Table2[1Y Return vs Nifty Z-Score])</f>
        <v>189</v>
      </c>
      <c r="AT233">
        <f>_xlfn.RANK.AVG(Table2[[#This Row],[6M Return vs Nifty Z-Score]],Table2[6M Return vs Nifty Z-Score])</f>
        <v>170</v>
      </c>
      <c r="AU233">
        <f>_xlfn.RANK.AVG(Table2[[#This Row],[Sharpe Ratio Z-Score]],Table2[Sharpe Ratio Z-Score])</f>
        <v>442</v>
      </c>
      <c r="AV233">
        <f>(Table2[[#This Row],[Rank 1Y]]+Table2[[#This Row],[Rank 6M]]+Table2[[#This Row],[Rank Sharpe]])/3</f>
        <v>267</v>
      </c>
    </row>
    <row r="234" spans="1:48" x14ac:dyDescent="0.3">
      <c r="A234" t="s">
        <v>556</v>
      </c>
      <c r="B234" t="s">
        <v>557</v>
      </c>
      <c r="C234" t="s">
        <v>3145</v>
      </c>
      <c r="D234" t="s">
        <v>167</v>
      </c>
      <c r="E234">
        <v>37492.293828815004</v>
      </c>
      <c r="F234">
        <v>1097.55</v>
      </c>
      <c r="G234">
        <v>34.5501473740253</v>
      </c>
      <c r="H234">
        <f>(Table2[[#This Row],[1Y Return vs Nifty]]-AVERAGE(Table2[1Y Return vs Nifty]))/_xlfn.STDEV.P(Table2[1Y Return vs Nifty])</f>
        <v>0.15724707709494581</v>
      </c>
      <c r="I234">
        <v>-11.3240902669611</v>
      </c>
      <c r="J234">
        <f>(Table2[[#This Row],[1M Return vs Nifty]]-AVERAGE(Table2[1M Return vs Nifty]))/_xlfn.STDEV.P(Table2[1M Return vs Nifty])</f>
        <v>-0.80368192677773109</v>
      </c>
      <c r="K234">
        <v>17.670111438188101</v>
      </c>
      <c r="L234">
        <f>(Table2[[#This Row],[6M Return vs Nifty]]-AVERAGE(Table2[6M Return vs Nifty]))/_xlfn.STDEV.P(Table2[6M Return vs Nifty])</f>
        <v>0.32274903796814047</v>
      </c>
      <c r="M234">
        <v>-9.2074016031694104</v>
      </c>
      <c r="N234">
        <f>(Table2[[#This Row],[1W Return vs Nifty]]-AVERAGE(Table2[1W Return vs Nifty]))/_xlfn.STDEV.P(Table2[1W Return vs Nifty])</f>
        <v>-1.6555364426285606</v>
      </c>
      <c r="O234">
        <v>1158.74</v>
      </c>
      <c r="P234">
        <v>1088.1937767899999</v>
      </c>
      <c r="Q234">
        <v>895.00833052766097</v>
      </c>
      <c r="R234">
        <v>22.250785569040001</v>
      </c>
      <c r="S234" s="1">
        <f>(Table2[[#This Row],[Close Price]]-Table2[[#This Row],[20D EMA]])/Table2[[#This Row],[20D EMA]]</f>
        <v>-5.2807359718314767E-2</v>
      </c>
      <c r="T234" s="1">
        <f>(Table2[[#This Row],[Close Price]]-Table2[[#This Row],[50D EMA]])/Table2[[#This Row],[50D EMA]]</f>
        <v>8.5979385377477867E-3</v>
      </c>
      <c r="U234" s="1">
        <f>(Table2[[#This Row],[Close Price]]-Table2[[#This Row],[200D EMA]])/Table2[[#This Row],[200D EMA]]</f>
        <v>0.22630143492958166</v>
      </c>
      <c r="V234">
        <v>0.47541868093151501</v>
      </c>
      <c r="W234">
        <v>1062</v>
      </c>
      <c r="X234">
        <v>1103.8499999999999</v>
      </c>
      <c r="Y234">
        <v>1062</v>
      </c>
      <c r="Z234">
        <v>1124.3</v>
      </c>
      <c r="AA234">
        <v>1062</v>
      </c>
      <c r="AB234">
        <v>1245.7</v>
      </c>
      <c r="AC234" s="1">
        <f>(Table2[[#This Row],[Close Price]]/Table2[[#This Row],[Day Low]])-1</f>
        <v>3.3474576271186329E-2</v>
      </c>
      <c r="AD234" s="1">
        <f>(Table2[[#This Row],[Day High]]/Table2[[#This Row],[Close Price]])-1</f>
        <v>5.740057400573928E-3</v>
      </c>
      <c r="AE234" s="1">
        <f>(Table2[[#This Row],[Close Price]]/Table2[[#This Row],[Current Week Low]])-1</f>
        <v>3.3474576271186329E-2</v>
      </c>
      <c r="AF234" s="1">
        <f>(Table2[[#This Row],[Current Week High]]/Table2[[#This Row],[Close Price]])-1</f>
        <v>2.4372465946881583E-2</v>
      </c>
      <c r="AG234" s="1">
        <f>(Table2[[#This Row],[Close Price]]/Table2[[#This Row],[Current Month Low]])-1</f>
        <v>3.3474576271186329E-2</v>
      </c>
      <c r="AH234" s="1">
        <f>(Table2[[#This Row],[Current Month High]]/Table2[[#This Row],[Close Price]])-1</f>
        <v>0.13498246093572064</v>
      </c>
      <c r="AI234">
        <v>19.7211972119721</v>
      </c>
      <c r="AJ234">
        <v>82.196215139442202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0.22</v>
      </c>
      <c r="AM234" t="s">
        <v>3175</v>
      </c>
      <c r="AN234">
        <v>-8.74</v>
      </c>
      <c r="AO234" t="s">
        <v>3174</v>
      </c>
      <c r="AP234">
        <v>6.8146863425515E-2</v>
      </c>
      <c r="AQ234">
        <f>(Table2[[#This Row],[Sharpe Ratio]]-AVERAGE(Table2[Sharpe Ratio]))/_xlfn.STDEV.P(Table2[Sharpe Ratio])</f>
        <v>7.7319039621164695E-2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-1.9019032147220407</v>
      </c>
      <c r="AS234">
        <f>_xlfn.RANK.AVG(Table2[[#This Row],[1Y Return vs Nifty Z-Score]],Table2[1Y Return vs Nifty Z-Score])</f>
        <v>253</v>
      </c>
      <c r="AT234">
        <f>_xlfn.RANK.AVG(Table2[[#This Row],[6M Return vs Nifty Z-Score]],Table2[6M Return vs Nifty Z-Score])</f>
        <v>221</v>
      </c>
      <c r="AU234">
        <f>_xlfn.RANK.AVG(Table2[[#This Row],[Sharpe Ratio Z-Score]],Table2[Sharpe Ratio Z-Score])</f>
        <v>329</v>
      </c>
      <c r="AV234">
        <f>(Table2[[#This Row],[Rank 1Y]]+Table2[[#This Row],[Rank 6M]]+Table2[[#This Row],[Rank Sharpe]])/3</f>
        <v>267.66666666666669</v>
      </c>
    </row>
    <row r="235" spans="1:48" x14ac:dyDescent="0.3">
      <c r="A235" t="s">
        <v>1664</v>
      </c>
      <c r="B235" t="s">
        <v>1665</v>
      </c>
      <c r="C235" t="s">
        <v>3135</v>
      </c>
      <c r="D235" t="s">
        <v>190</v>
      </c>
      <c r="E235">
        <v>5340.2975955000002</v>
      </c>
      <c r="F235">
        <v>712.95</v>
      </c>
      <c r="G235">
        <v>21.882004525474901</v>
      </c>
      <c r="H235">
        <f>(Table2[[#This Row],[1Y Return vs Nifty]]-AVERAGE(Table2[1Y Return vs Nifty]))/_xlfn.STDEV.P(Table2[1Y Return vs Nifty])</f>
        <v>-6.0944204687174812E-2</v>
      </c>
      <c r="I235">
        <v>2.4057164467474399</v>
      </c>
      <c r="J235">
        <f>(Table2[[#This Row],[1M Return vs Nifty]]-AVERAGE(Table2[1M Return vs Nifty]))/_xlfn.STDEV.P(Table2[1M Return vs Nifty])</f>
        <v>0.74498592491665527</v>
      </c>
      <c r="K235">
        <v>4.3974103710949999</v>
      </c>
      <c r="L235">
        <f>(Table2[[#This Row],[6M Return vs Nifty]]-AVERAGE(Table2[6M Return vs Nifty]))/_xlfn.STDEV.P(Table2[6M Return vs Nifty])</f>
        <v>-0.11996977588355334</v>
      </c>
      <c r="M235">
        <v>6.1373293011150096</v>
      </c>
      <c r="N235">
        <f>(Table2[[#This Row],[1W Return vs Nifty]]-AVERAGE(Table2[1W Return vs Nifty]))/_xlfn.STDEV.P(Table2[1W Return vs Nifty])</f>
        <v>2.1306166958426167</v>
      </c>
      <c r="O235">
        <v>695.24</v>
      </c>
      <c r="P235">
        <v>684.467211454123</v>
      </c>
      <c r="Q235">
        <v>628.70635492464896</v>
      </c>
      <c r="R235">
        <v>71.860990962036794</v>
      </c>
      <c r="S235" s="1">
        <f>(Table2[[#This Row],[Close Price]]-Table2[[#This Row],[20D EMA]])/Table2[[#This Row],[20D EMA]]</f>
        <v>2.5473217881594897E-2</v>
      </c>
      <c r="T235" s="1">
        <f>(Table2[[#This Row],[Close Price]]-Table2[[#This Row],[50D EMA]])/Table2[[#This Row],[50D EMA]]</f>
        <v>4.1613079588380147E-2</v>
      </c>
      <c r="U235" s="1">
        <f>(Table2[[#This Row],[Close Price]]-Table2[[#This Row],[200D EMA]])/Table2[[#This Row],[200D EMA]]</f>
        <v>0.1339952179828813</v>
      </c>
      <c r="V235">
        <v>1.27127474985043</v>
      </c>
      <c r="W235">
        <v>686</v>
      </c>
      <c r="X235">
        <v>721.25</v>
      </c>
      <c r="Y235">
        <v>686</v>
      </c>
      <c r="Z235">
        <v>755</v>
      </c>
      <c r="AA235">
        <v>676.55</v>
      </c>
      <c r="AB235">
        <v>783.9</v>
      </c>
      <c r="AC235" s="1">
        <f>(Table2[[#This Row],[Close Price]]/Table2[[#This Row],[Day Low]])-1</f>
        <v>3.9285714285714368E-2</v>
      </c>
      <c r="AD235" s="1">
        <f>(Table2[[#This Row],[Day High]]/Table2[[#This Row],[Close Price]])-1</f>
        <v>1.164177011010592E-2</v>
      </c>
      <c r="AE235" s="1">
        <f>(Table2[[#This Row],[Close Price]]/Table2[[#This Row],[Current Week Low]])-1</f>
        <v>3.9285714285714368E-2</v>
      </c>
      <c r="AF235" s="1">
        <f>(Table2[[#This Row],[Current Week High]]/Table2[[#This Row],[Close Price]])-1</f>
        <v>5.8980293148187091E-2</v>
      </c>
      <c r="AG235" s="1">
        <f>(Table2[[#This Row],[Close Price]]/Table2[[#This Row],[Current Month Low]])-1</f>
        <v>5.3802379720641724E-2</v>
      </c>
      <c r="AH235" s="1">
        <f>(Table2[[#This Row],[Current Month High]]/Table2[[#This Row],[Close Price]])-1</f>
        <v>9.951609509783288E-2</v>
      </c>
      <c r="AI235">
        <v>12.0906094396521</v>
      </c>
      <c r="AJ235">
        <v>73.572732805842904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0.01</v>
      </c>
      <c r="AM235" t="s">
        <v>3175</v>
      </c>
      <c r="AN235">
        <v>4.93</v>
      </c>
      <c r="AO235" t="s">
        <v>3175</v>
      </c>
      <c r="AP235">
        <v>0.14005339946838599</v>
      </c>
      <c r="AQ235">
        <f>(Table2[[#This Row],[Sharpe Ratio]]-AVERAGE(Table2[Sharpe Ratio]))/_xlfn.STDEV.P(Table2[Sharpe Ratio])</f>
        <v>0.91647938848383681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3.6111680286723806</v>
      </c>
      <c r="AS235">
        <f>_xlfn.RANK.AVG(Table2[[#This Row],[1Y Return vs Nifty Z-Score]],Table2[1Y Return vs Nifty Z-Score])</f>
        <v>326</v>
      </c>
      <c r="AT235">
        <f>_xlfn.RANK.AVG(Table2[[#This Row],[6M Return vs Nifty Z-Score]],Table2[6M Return vs Nifty Z-Score])</f>
        <v>355</v>
      </c>
      <c r="AU235">
        <f>_xlfn.RANK.AVG(Table2[[#This Row],[Sharpe Ratio Z-Score]],Table2[Sharpe Ratio Z-Score])</f>
        <v>125</v>
      </c>
      <c r="AV235">
        <f>(Table2[[#This Row],[Rank 1Y]]+Table2[[#This Row],[Rank 6M]]+Table2[[#This Row],[Rank Sharpe]])/3</f>
        <v>268.66666666666669</v>
      </c>
    </row>
    <row r="236" spans="1:48" x14ac:dyDescent="0.3">
      <c r="A236" t="s">
        <v>679</v>
      </c>
      <c r="B236" t="s">
        <v>680</v>
      </c>
      <c r="C236" t="s">
        <v>3131</v>
      </c>
      <c r="D236" t="s">
        <v>233</v>
      </c>
      <c r="E236">
        <v>27161.226877829999</v>
      </c>
      <c r="F236">
        <v>1992.8</v>
      </c>
      <c r="G236">
        <v>36.610863807571398</v>
      </c>
      <c r="H236">
        <f>(Table2[[#This Row],[1Y Return vs Nifty]]-AVERAGE(Table2[1Y Return vs Nifty]))/_xlfn.STDEV.P(Table2[1Y Return vs Nifty])</f>
        <v>0.19274007440325719</v>
      </c>
      <c r="I236">
        <v>-0.90623562727483198</v>
      </c>
      <c r="J236">
        <f>(Table2[[#This Row],[1M Return vs Nifty]]-AVERAGE(Table2[1M Return vs Nifty]))/_xlfn.STDEV.P(Table2[1M Return vs Nifty])</f>
        <v>0.3714108404058391</v>
      </c>
      <c r="K236">
        <v>9.1758329900046807</v>
      </c>
      <c r="L236">
        <f>(Table2[[#This Row],[6M Return vs Nifty]]-AVERAGE(Table2[6M Return vs Nifty]))/_xlfn.STDEV.P(Table2[6M Return vs Nifty])</f>
        <v>3.9417343831719562E-2</v>
      </c>
      <c r="M236">
        <v>2.0515489348759601</v>
      </c>
      <c r="N236">
        <f>(Table2[[#This Row],[1W Return vs Nifty]]-AVERAGE(Table2[1W Return vs Nifty]))/_xlfn.STDEV.P(Table2[1W Return vs Nifty])</f>
        <v>1.1224927832609586</v>
      </c>
      <c r="O236">
        <v>2043.66</v>
      </c>
      <c r="P236">
        <v>1949.8651143105301</v>
      </c>
      <c r="Q236">
        <v>1728.08001880037</v>
      </c>
      <c r="R236">
        <v>40.633304544027403</v>
      </c>
      <c r="S236" s="1">
        <f>(Table2[[#This Row],[Close Price]]-Table2[[#This Row],[20D EMA]])/Table2[[#This Row],[20D EMA]]</f>
        <v>-2.4886722840394258E-2</v>
      </c>
      <c r="T236" s="1">
        <f>(Table2[[#This Row],[Close Price]]-Table2[[#This Row],[50D EMA]])/Table2[[#This Row],[50D EMA]]</f>
        <v>2.2019413227284488E-2</v>
      </c>
      <c r="U236" s="1">
        <f>(Table2[[#This Row],[Close Price]]-Table2[[#This Row],[200D EMA]])/Table2[[#This Row],[200D EMA]]</f>
        <v>0.15318733989146988</v>
      </c>
      <c r="V236">
        <v>0.61497168124818902</v>
      </c>
      <c r="W236">
        <v>1950</v>
      </c>
      <c r="X236">
        <v>2007.15</v>
      </c>
      <c r="Y236">
        <v>1927.75</v>
      </c>
      <c r="Z236">
        <v>2050</v>
      </c>
      <c r="AA236">
        <v>1927.75</v>
      </c>
      <c r="AB236">
        <v>2084.9</v>
      </c>
      <c r="AC236" s="1">
        <f>(Table2[[#This Row],[Close Price]]/Table2[[#This Row],[Day Low]])-1</f>
        <v>2.1948717948717889E-2</v>
      </c>
      <c r="AD236" s="1">
        <f>(Table2[[#This Row],[Day High]]/Table2[[#This Row],[Close Price]])-1</f>
        <v>7.2009233239662684E-3</v>
      </c>
      <c r="AE236" s="1">
        <f>(Table2[[#This Row],[Close Price]]/Table2[[#This Row],[Current Week Low]])-1</f>
        <v>3.3744002074957757E-2</v>
      </c>
      <c r="AF236" s="1">
        <f>(Table2[[#This Row],[Current Week High]]/Table2[[#This Row],[Close Price]])-1</f>
        <v>2.8703331995182602E-2</v>
      </c>
      <c r="AG236" s="1">
        <f>(Table2[[#This Row],[Close Price]]/Table2[[#This Row],[Current Month Low]])-1</f>
        <v>3.3744002074957757E-2</v>
      </c>
      <c r="AH236" s="1">
        <f>(Table2[[#This Row],[Current Month High]]/Table2[[#This Row],[Close Price]])-1</f>
        <v>4.6216378964271554E-2</v>
      </c>
      <c r="AI236">
        <v>17.056403050983501</v>
      </c>
      <c r="AJ236">
        <v>74.615553121577193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0.08</v>
      </c>
      <c r="AM236" t="s">
        <v>3175</v>
      </c>
      <c r="AN236">
        <v>-5.82</v>
      </c>
      <c r="AO236" t="s">
        <v>3174</v>
      </c>
      <c r="AP236">
        <v>8.8746033230996002E-2</v>
      </c>
      <c r="AQ236">
        <f>(Table2[[#This Row],[Sharpe Ratio]]-AVERAGE(Table2[Sharpe Ratio]))/_xlfn.STDEV.P(Table2[Sharpe Ratio])</f>
        <v>0.31771452341895001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2.0437755653207246</v>
      </c>
      <c r="AS236">
        <f>_xlfn.RANK.AVG(Table2[[#This Row],[1Y Return vs Nifty Z-Score]],Table2[1Y Return vs Nifty Z-Score])</f>
        <v>245</v>
      </c>
      <c r="AT236">
        <f>_xlfn.RANK.AVG(Table2[[#This Row],[6M Return vs Nifty Z-Score]],Table2[6M Return vs Nifty Z-Score])</f>
        <v>302</v>
      </c>
      <c r="AU236">
        <f>_xlfn.RANK.AVG(Table2[[#This Row],[Sharpe Ratio Z-Score]],Table2[Sharpe Ratio Z-Score])</f>
        <v>260</v>
      </c>
      <c r="AV236">
        <f>(Table2[[#This Row],[Rank 1Y]]+Table2[[#This Row],[Rank 6M]]+Table2[[#This Row],[Rank Sharpe]])/3</f>
        <v>269</v>
      </c>
    </row>
    <row r="237" spans="1:48" x14ac:dyDescent="0.3">
      <c r="A237" t="s">
        <v>147</v>
      </c>
      <c r="B237" t="s">
        <v>148</v>
      </c>
      <c r="C237" t="s">
        <v>3131</v>
      </c>
      <c r="D237" t="s">
        <v>149</v>
      </c>
      <c r="E237">
        <v>188065.93497545001</v>
      </c>
      <c r="F237">
        <v>590</v>
      </c>
      <c r="G237">
        <v>31.510704742866199</v>
      </c>
      <c r="H237">
        <f>(Table2[[#This Row],[1Y Return vs Nifty]]-AVERAGE(Table2[1Y Return vs Nifty]))/_xlfn.STDEV.P(Table2[1Y Return vs Nifty])</f>
        <v>0.10489687142358235</v>
      </c>
      <c r="I237">
        <v>-10.767550051100301</v>
      </c>
      <c r="J237">
        <f>(Table2[[#This Row],[1M Return vs Nifty]]-AVERAGE(Table2[1M Return vs Nifty]))/_xlfn.STDEV.P(Table2[1M Return vs Nifty])</f>
        <v>-0.7409063933379112</v>
      </c>
      <c r="K237">
        <v>-8.6367945328043003</v>
      </c>
      <c r="L237">
        <f>(Table2[[#This Row],[6M Return vs Nifty]]-AVERAGE(Table2[6M Return vs Nifty]))/_xlfn.STDEV.P(Table2[6M Return vs Nifty])</f>
        <v>-0.55473340880081623</v>
      </c>
      <c r="M237">
        <v>-8.3698690952942094</v>
      </c>
      <c r="N237">
        <f>(Table2[[#This Row],[1W Return vs Nifty]]-AVERAGE(Table2[1W Return vs Nifty]))/_xlfn.STDEV.P(Table2[1W Return vs Nifty])</f>
        <v>-1.4488839862874761</v>
      </c>
      <c r="O237">
        <v>609.09</v>
      </c>
      <c r="P237">
        <v>615.46752482719103</v>
      </c>
      <c r="Q237">
        <v>566.72579732563202</v>
      </c>
      <c r="R237">
        <v>23.353401951374298</v>
      </c>
      <c r="S237" s="1">
        <f>(Table2[[#This Row],[Close Price]]-Table2[[#This Row],[20D EMA]])/Table2[[#This Row],[20D EMA]]</f>
        <v>-3.1341837823638592E-2</v>
      </c>
      <c r="T237" s="1">
        <f>(Table2[[#This Row],[Close Price]]-Table2[[#This Row],[50D EMA]])/Table2[[#This Row],[50D EMA]]</f>
        <v>-4.1379152920118276E-2</v>
      </c>
      <c r="U237" s="1">
        <f>(Table2[[#This Row],[Close Price]]-Table2[[#This Row],[200D EMA]])/Table2[[#This Row],[200D EMA]]</f>
        <v>4.106783701077045E-2</v>
      </c>
      <c r="V237">
        <v>1.37378742150436</v>
      </c>
      <c r="W237">
        <v>536.85</v>
      </c>
      <c r="X237">
        <v>594.95000000000005</v>
      </c>
      <c r="Y237">
        <v>536.85</v>
      </c>
      <c r="Z237">
        <v>594.95000000000005</v>
      </c>
      <c r="AA237">
        <v>536.85</v>
      </c>
      <c r="AB237">
        <v>618</v>
      </c>
      <c r="AC237" s="1">
        <f>(Table2[[#This Row],[Close Price]]/Table2[[#This Row],[Day Low]])-1</f>
        <v>9.900344602775446E-2</v>
      </c>
      <c r="AD237" s="1">
        <f>(Table2[[#This Row],[Day High]]/Table2[[#This Row],[Close Price]])-1</f>
        <v>8.3898305084746383E-3</v>
      </c>
      <c r="AE237" s="1">
        <f>(Table2[[#This Row],[Close Price]]/Table2[[#This Row],[Current Week Low]])-1</f>
        <v>9.900344602775446E-2</v>
      </c>
      <c r="AF237" s="1">
        <f>(Table2[[#This Row],[Current Week High]]/Table2[[#This Row],[Close Price]])-1</f>
        <v>8.3898305084746383E-3</v>
      </c>
      <c r="AG237" s="1">
        <f>(Table2[[#This Row],[Close Price]]/Table2[[#This Row],[Current Month Low]])-1</f>
        <v>9.900344602775446E-2</v>
      </c>
      <c r="AH237" s="1">
        <f>(Table2[[#This Row],[Current Month High]]/Table2[[#This Row],[Close Price]])-1</f>
        <v>4.7457627118643986E-2</v>
      </c>
      <c r="AI237">
        <v>15.444067796610099</v>
      </c>
      <c r="AJ237">
        <v>78.107830706997504</v>
      </c>
      <c r="AK237" t="str">
        <f>IF(AND(Table2[[#This Row],[20D EMA]]&gt;Table2[[#This Row],[50D EMA]],Table2[[#This Row],[50D EMA]]&gt;Table2[[#This Row],[200D EMA]]),"Uptrend","Downtrend/NoTrend")</f>
        <v>Downtrend/NoTrend</v>
      </c>
      <c r="AL237">
        <v>-0.09</v>
      </c>
      <c r="AM237" t="s">
        <v>3174</v>
      </c>
      <c r="AN237">
        <v>-9.5299999999999994</v>
      </c>
      <c r="AO237" t="s">
        <v>3174</v>
      </c>
      <c r="AP237">
        <v>0.199940977240808</v>
      </c>
      <c r="AQ237">
        <f>(Table2[[#This Row],[Sharpe Ratio]]-AVERAGE(Table2[Sharpe Ratio]))/_xlfn.STDEV.P(Table2[Sharpe Ratio])</f>
        <v>1.6153766434716674</v>
      </c>
      <c r="AR2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7">
        <f>_xlfn.RANK.AVG(Table2[[#This Row],[1Y Return vs Nifty Z-Score]],Table2[1Y Return vs Nifty Z-Score])</f>
        <v>262</v>
      </c>
      <c r="AT237">
        <f>_xlfn.RANK.AVG(Table2[[#This Row],[6M Return vs Nifty Z-Score]],Table2[6M Return vs Nifty Z-Score])</f>
        <v>511</v>
      </c>
      <c r="AU237">
        <f>_xlfn.RANK.AVG(Table2[[#This Row],[Sharpe Ratio Z-Score]],Table2[Sharpe Ratio Z-Score])</f>
        <v>36</v>
      </c>
      <c r="AV237">
        <f>(Table2[[#This Row],[Rank 1Y]]+Table2[[#This Row],[Rank 6M]]+Table2[[#This Row],[Rank Sharpe]])/3</f>
        <v>269.66666666666669</v>
      </c>
    </row>
    <row r="238" spans="1:48" x14ac:dyDescent="0.3">
      <c r="A238" t="s">
        <v>784</v>
      </c>
      <c r="B238" t="s">
        <v>785</v>
      </c>
      <c r="C238" t="s">
        <v>3141</v>
      </c>
      <c r="D238" t="s">
        <v>540</v>
      </c>
      <c r="E238">
        <v>20878.514682674999</v>
      </c>
      <c r="F238">
        <v>1333.9</v>
      </c>
      <c r="G238">
        <v>0.93958858953788005</v>
      </c>
      <c r="H238">
        <f>(Table2[[#This Row],[1Y Return vs Nifty]]-AVERAGE(Table2[1Y Return vs Nifty]))/_xlfn.STDEV.P(Table2[1Y Return vs Nifty])</f>
        <v>-0.4216484240273668</v>
      </c>
      <c r="I238">
        <v>-9.0242202613448299</v>
      </c>
      <c r="J238">
        <f>(Table2[[#This Row],[1M Return vs Nifty]]-AVERAGE(Table2[1M Return vs Nifty]))/_xlfn.STDEV.P(Table2[1M Return vs Nifty])</f>
        <v>-0.54426569353841769</v>
      </c>
      <c r="K238">
        <v>22.385658587379801</v>
      </c>
      <c r="L238">
        <f>(Table2[[#This Row],[6M Return vs Nifty]]-AVERAGE(Table2[6M Return vs Nifty]))/_xlfn.STDEV.P(Table2[6M Return vs Nifty])</f>
        <v>0.48003890911033081</v>
      </c>
      <c r="M238">
        <v>-6.0428569997332504</v>
      </c>
      <c r="N238">
        <f>(Table2[[#This Row],[1W Return vs Nifty]]-AVERAGE(Table2[1W Return vs Nifty]))/_xlfn.STDEV.P(Table2[1W Return vs Nifty])</f>
        <v>-0.87471789606242367</v>
      </c>
      <c r="O238">
        <v>1405.41</v>
      </c>
      <c r="P238">
        <v>1432.5255220014701</v>
      </c>
      <c r="Q238">
        <v>1284.3302736447099</v>
      </c>
      <c r="R238">
        <v>32.6413801476454</v>
      </c>
      <c r="S238" s="1">
        <f>(Table2[[#This Row],[Close Price]]-Table2[[#This Row],[20D EMA]])/Table2[[#This Row],[20D EMA]]</f>
        <v>-5.0881949039781979E-2</v>
      </c>
      <c r="T238" s="1">
        <f>(Table2[[#This Row],[Close Price]]-Table2[[#This Row],[50D EMA]])/Table2[[#This Row],[50D EMA]]</f>
        <v>-6.8847305326661265E-2</v>
      </c>
      <c r="U238" s="1">
        <f>(Table2[[#This Row],[Close Price]]-Table2[[#This Row],[200D EMA]])/Table2[[#This Row],[200D EMA]]</f>
        <v>3.8595778182990093E-2</v>
      </c>
      <c r="V238">
        <v>1.16819727662916</v>
      </c>
      <c r="W238">
        <v>1267.2</v>
      </c>
      <c r="X238">
        <v>1351.1</v>
      </c>
      <c r="Y238">
        <v>1267.2</v>
      </c>
      <c r="Z238">
        <v>1374.4</v>
      </c>
      <c r="AA238">
        <v>1267.2</v>
      </c>
      <c r="AB238">
        <v>1445</v>
      </c>
      <c r="AC238" s="1">
        <f>(Table2[[#This Row],[Close Price]]/Table2[[#This Row],[Day Low]])-1</f>
        <v>5.2635732323232265E-2</v>
      </c>
      <c r="AD238" s="1">
        <f>(Table2[[#This Row],[Day High]]/Table2[[#This Row],[Close Price]])-1</f>
        <v>1.2894519829072415E-2</v>
      </c>
      <c r="AE238" s="1">
        <f>(Table2[[#This Row],[Close Price]]/Table2[[#This Row],[Current Week Low]])-1</f>
        <v>5.2635732323232265E-2</v>
      </c>
      <c r="AF238" s="1">
        <f>(Table2[[#This Row],[Current Week High]]/Table2[[#This Row],[Close Price]])-1</f>
        <v>3.0362096109153525E-2</v>
      </c>
      <c r="AG238" s="1">
        <f>(Table2[[#This Row],[Close Price]]/Table2[[#This Row],[Current Month Low]])-1</f>
        <v>5.2635732323232265E-2</v>
      </c>
      <c r="AH238" s="1">
        <f>(Table2[[#This Row],[Current Month High]]/Table2[[#This Row],[Close Price]])-1</f>
        <v>8.328960191918422E-2</v>
      </c>
      <c r="AI238">
        <v>27.445835519904001</v>
      </c>
      <c r="AJ238">
        <v>60.4691729323308</v>
      </c>
      <c r="AK238" t="str">
        <f>IF(AND(Table2[[#This Row],[20D EMA]]&gt;Table2[[#This Row],[50D EMA]],Table2[[#This Row],[50D EMA]]&gt;Table2[[#This Row],[200D EMA]]),"Uptrend","Downtrend/NoTrend")</f>
        <v>Downtrend/NoTrend</v>
      </c>
      <c r="AL238">
        <v>-0.21</v>
      </c>
      <c r="AM238" t="s">
        <v>3174</v>
      </c>
      <c r="AN238">
        <v>-4.62</v>
      </c>
      <c r="AO238" t="s">
        <v>3174</v>
      </c>
      <c r="AP238">
        <v>0.116454085229332</v>
      </c>
      <c r="AQ238">
        <f>(Table2[[#This Row],[Sharpe Ratio]]-AVERAGE(Table2[Sharpe Ratio]))/_xlfn.STDEV.P(Table2[Sharpe Ratio])</f>
        <v>0.64107175713920661</v>
      </c>
      <c r="AR2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8">
        <f>_xlfn.RANK.AVG(Table2[[#This Row],[1Y Return vs Nifty Z-Score]],Table2[1Y Return vs Nifty Z-Score])</f>
        <v>448</v>
      </c>
      <c r="AT238">
        <f>_xlfn.RANK.AVG(Table2[[#This Row],[6M Return vs Nifty Z-Score]],Table2[6M Return vs Nifty Z-Score])</f>
        <v>181</v>
      </c>
      <c r="AU238">
        <f>_xlfn.RANK.AVG(Table2[[#This Row],[Sharpe Ratio Z-Score]],Table2[Sharpe Ratio Z-Score])</f>
        <v>183</v>
      </c>
      <c r="AV238">
        <f>(Table2[[#This Row],[Rank 1Y]]+Table2[[#This Row],[Rank 6M]]+Table2[[#This Row],[Rank Sharpe]])/3</f>
        <v>270.66666666666669</v>
      </c>
    </row>
    <row r="239" spans="1:48" x14ac:dyDescent="0.3">
      <c r="A239" t="s">
        <v>978</v>
      </c>
      <c r="B239" t="s">
        <v>979</v>
      </c>
      <c r="C239" t="s">
        <v>3141</v>
      </c>
      <c r="D239" t="s">
        <v>271</v>
      </c>
      <c r="E239">
        <v>15103.123511600001</v>
      </c>
      <c r="F239">
        <v>890.45</v>
      </c>
      <c r="G239">
        <v>23.8707598665681</v>
      </c>
      <c r="H239">
        <f>(Table2[[#This Row],[1Y Return vs Nifty]]-AVERAGE(Table2[1Y Return vs Nifty]))/_xlfn.STDEV.P(Table2[1Y Return vs Nifty])</f>
        <v>-2.6690637908535458E-2</v>
      </c>
      <c r="I239">
        <v>-3.3709951159632601</v>
      </c>
      <c r="J239">
        <f>(Table2[[#This Row],[1M Return vs Nifty]]-AVERAGE(Table2[1M Return vs Nifty]))/_xlfn.STDEV.P(Table2[1M Return vs Nifty])</f>
        <v>9.3395726145032998E-2</v>
      </c>
      <c r="K239">
        <v>1.4035532984660399</v>
      </c>
      <c r="L239">
        <f>(Table2[[#This Row],[6M Return vs Nifty]]-AVERAGE(Table2[6M Return vs Nifty]))/_xlfn.STDEV.P(Table2[6M Return vs Nifty])</f>
        <v>-0.21983165368338883</v>
      </c>
      <c r="M239">
        <v>-1.7137389253926201</v>
      </c>
      <c r="N239">
        <f>(Table2[[#This Row],[1W Return vs Nifty]]-AVERAGE(Table2[1W Return vs Nifty]))/_xlfn.STDEV.P(Table2[1W Return vs Nifty])</f>
        <v>0.19344707119683335</v>
      </c>
      <c r="O239">
        <v>892.13</v>
      </c>
      <c r="P239">
        <v>906.60360786461297</v>
      </c>
      <c r="Q239">
        <v>841.59721654520297</v>
      </c>
      <c r="R239">
        <v>31.8781969296104</v>
      </c>
      <c r="S239" s="1">
        <f>(Table2[[#This Row],[Close Price]]-Table2[[#This Row],[20D EMA]])/Table2[[#This Row],[20D EMA]]</f>
        <v>-1.8831336240233486E-3</v>
      </c>
      <c r="T239" s="1">
        <f>(Table2[[#This Row],[Close Price]]-Table2[[#This Row],[50D EMA]])/Table2[[#This Row],[50D EMA]]</f>
        <v>-1.7817718487422137E-2</v>
      </c>
      <c r="U239" s="1">
        <f>(Table2[[#This Row],[Close Price]]-Table2[[#This Row],[200D EMA]])/Table2[[#This Row],[200D EMA]]</f>
        <v>5.8047700841193491E-2</v>
      </c>
      <c r="V239">
        <v>1.06069851005542</v>
      </c>
      <c r="W239">
        <v>841</v>
      </c>
      <c r="X239">
        <v>894</v>
      </c>
      <c r="Y239">
        <v>836.05</v>
      </c>
      <c r="Z239">
        <v>894</v>
      </c>
      <c r="AA239">
        <v>836.05</v>
      </c>
      <c r="AB239">
        <v>923.6</v>
      </c>
      <c r="AC239" s="1">
        <f>(Table2[[#This Row],[Close Price]]/Table2[[#This Row],[Day Low]])-1</f>
        <v>5.8799048751486449E-2</v>
      </c>
      <c r="AD239" s="1">
        <f>(Table2[[#This Row],[Day High]]/Table2[[#This Row],[Close Price]])-1</f>
        <v>3.9867482733448867E-3</v>
      </c>
      <c r="AE239" s="1">
        <f>(Table2[[#This Row],[Close Price]]/Table2[[#This Row],[Current Week Low]])-1</f>
        <v>6.5067878715387995E-2</v>
      </c>
      <c r="AF239" s="1">
        <f>(Table2[[#This Row],[Current Week High]]/Table2[[#This Row],[Close Price]])-1</f>
        <v>3.9867482733448867E-3</v>
      </c>
      <c r="AG239" s="1">
        <f>(Table2[[#This Row],[Close Price]]/Table2[[#This Row],[Current Month Low]])-1</f>
        <v>6.5067878715387995E-2</v>
      </c>
      <c r="AH239" s="1">
        <f>(Table2[[#This Row],[Current Month High]]/Table2[[#This Row],[Close Price]])-1</f>
        <v>3.7228367679263297E-2</v>
      </c>
      <c r="AI239">
        <v>19.040934359031901</v>
      </c>
      <c r="AJ239">
        <v>59.310480552474303</v>
      </c>
      <c r="AK239" t="str">
        <f>IF(AND(Table2[[#This Row],[20D EMA]]&gt;Table2[[#This Row],[50D EMA]],Table2[[#This Row],[50D EMA]]&gt;Table2[[#This Row],[200D EMA]]),"Uptrend","Downtrend/NoTrend")</f>
        <v>Downtrend/NoTrend</v>
      </c>
      <c r="AL239">
        <v>-0.06</v>
      </c>
      <c r="AM239" t="s">
        <v>3174</v>
      </c>
      <c r="AN239">
        <v>0.93</v>
      </c>
      <c r="AO239" t="s">
        <v>3175</v>
      </c>
      <c r="AP239">
        <v>0.146825111698346</v>
      </c>
      <c r="AQ239">
        <f>(Table2[[#This Row],[Sharpe Ratio]]-AVERAGE(Table2[Sharpe Ratio]))/_xlfn.STDEV.P(Table2[Sharpe Ratio])</f>
        <v>0.99550631301685699</v>
      </c>
      <c r="AR2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9">
        <f>_xlfn.RANK.AVG(Table2[[#This Row],[1Y Return vs Nifty Z-Score]],Table2[1Y Return vs Nifty Z-Score])</f>
        <v>306</v>
      </c>
      <c r="AT239">
        <f>_xlfn.RANK.AVG(Table2[[#This Row],[6M Return vs Nifty Z-Score]],Table2[6M Return vs Nifty Z-Score])</f>
        <v>397</v>
      </c>
      <c r="AU239">
        <f>_xlfn.RANK.AVG(Table2[[#This Row],[Sharpe Ratio Z-Score]],Table2[Sharpe Ratio Z-Score])</f>
        <v>111</v>
      </c>
      <c r="AV239">
        <f>(Table2[[#This Row],[Rank 1Y]]+Table2[[#This Row],[Rank 6M]]+Table2[[#This Row],[Rank Sharpe]])/3</f>
        <v>271.33333333333331</v>
      </c>
    </row>
    <row r="240" spans="1:48" x14ac:dyDescent="0.3">
      <c r="A240" t="s">
        <v>1446</v>
      </c>
      <c r="B240" t="s">
        <v>1447</v>
      </c>
      <c r="C240" t="s">
        <v>3138</v>
      </c>
      <c r="D240" t="s">
        <v>190</v>
      </c>
      <c r="E240">
        <v>7286.4950846800002</v>
      </c>
      <c r="F240">
        <v>1799.2</v>
      </c>
      <c r="G240">
        <v>74.841169829872698</v>
      </c>
      <c r="H240">
        <f>(Table2[[#This Row],[1Y Return vs Nifty]]-AVERAGE(Table2[1Y Return vs Nifty]))/_xlfn.STDEV.P(Table2[1Y Return vs Nifty])</f>
        <v>0.85120434763200081</v>
      </c>
      <c r="I240">
        <v>-10.5623078656965</v>
      </c>
      <c r="J240">
        <f>(Table2[[#This Row],[1M Return vs Nifty]]-AVERAGE(Table2[1M Return vs Nifty]))/_xlfn.STDEV.P(Table2[1M Return vs Nifty])</f>
        <v>-0.71775588721833083</v>
      </c>
      <c r="K240">
        <v>10.6698608036368</v>
      </c>
      <c r="L240">
        <f>(Table2[[#This Row],[6M Return vs Nifty]]-AVERAGE(Table2[6M Return vs Nifty]))/_xlfn.STDEV.P(Table2[6M Return vs Nifty])</f>
        <v>8.925152740664688E-2</v>
      </c>
      <c r="M240">
        <v>-1.6877473702154699</v>
      </c>
      <c r="N240">
        <f>(Table2[[#This Row],[1W Return vs Nifty]]-AVERAGE(Table2[1W Return vs Nifty]))/_xlfn.STDEV.P(Table2[1W Return vs Nifty])</f>
        <v>0.19986021775649293</v>
      </c>
      <c r="O240">
        <v>1845.42</v>
      </c>
      <c r="P240">
        <v>1849.2662962362199</v>
      </c>
      <c r="Q240">
        <v>1560.6922867588901</v>
      </c>
      <c r="R240">
        <v>34.709747552707398</v>
      </c>
      <c r="S240" s="1">
        <f>(Table2[[#This Row],[Close Price]]-Table2[[#This Row],[20D EMA]])/Table2[[#This Row],[20D EMA]]</f>
        <v>-2.5045789034474551E-2</v>
      </c>
      <c r="T240" s="1">
        <f>(Table2[[#This Row],[Close Price]]-Table2[[#This Row],[50D EMA]])/Table2[[#This Row],[50D EMA]]</f>
        <v>-2.7073600128937038E-2</v>
      </c>
      <c r="U240" s="1">
        <f>(Table2[[#This Row],[Close Price]]-Table2[[#This Row],[200D EMA]])/Table2[[#This Row],[200D EMA]]</f>
        <v>0.15282174152114381</v>
      </c>
      <c r="V240">
        <v>0.436066554443855</v>
      </c>
      <c r="W240">
        <v>1700</v>
      </c>
      <c r="X240">
        <v>1818.4</v>
      </c>
      <c r="Y240">
        <v>1698</v>
      </c>
      <c r="Z240">
        <v>1818.4</v>
      </c>
      <c r="AA240">
        <v>1698</v>
      </c>
      <c r="AB240">
        <v>1887.25</v>
      </c>
      <c r="AC240" s="1">
        <f>(Table2[[#This Row],[Close Price]]/Table2[[#This Row],[Day Low]])-1</f>
        <v>5.8352941176470718E-2</v>
      </c>
      <c r="AD240" s="1">
        <f>(Table2[[#This Row],[Day High]]/Table2[[#This Row],[Close Price]])-1</f>
        <v>1.067140951534018E-2</v>
      </c>
      <c r="AE240" s="1">
        <f>(Table2[[#This Row],[Close Price]]/Table2[[#This Row],[Current Week Low]])-1</f>
        <v>5.9599528857479322E-2</v>
      </c>
      <c r="AF240" s="1">
        <f>(Table2[[#This Row],[Current Week High]]/Table2[[#This Row],[Close Price]])-1</f>
        <v>1.067140951534018E-2</v>
      </c>
      <c r="AG240" s="1">
        <f>(Table2[[#This Row],[Close Price]]/Table2[[#This Row],[Current Month Low]])-1</f>
        <v>5.9599528857479322E-2</v>
      </c>
      <c r="AH240" s="1">
        <f>(Table2[[#This Row],[Current Month High]]/Table2[[#This Row],[Close Price]])-1</f>
        <v>4.893841707425528E-2</v>
      </c>
      <c r="AI240">
        <v>20.720320142285399</v>
      </c>
      <c r="AJ240">
        <v>111.67058823529401</v>
      </c>
      <c r="AK240" t="str">
        <f>IF(AND(Table2[[#This Row],[20D EMA]]&gt;Table2[[#This Row],[50D EMA]],Table2[[#This Row],[50D EMA]]&gt;Table2[[#This Row],[200D EMA]]),"Uptrend","Downtrend/NoTrend")</f>
        <v>Downtrend/NoTrend</v>
      </c>
      <c r="AL240">
        <v>7.0000000000000007E-2</v>
      </c>
      <c r="AM240" t="s">
        <v>3175</v>
      </c>
      <c r="AN240">
        <v>-2.84</v>
      </c>
      <c r="AO240" t="s">
        <v>3174</v>
      </c>
      <c r="AP240">
        <v>3.7780633049939998E-2</v>
      </c>
      <c r="AQ240">
        <f>(Table2[[#This Row],[Sharpe Ratio]]-AVERAGE(Table2[Sharpe Ratio]))/_xlfn.STDEV.P(Table2[Sharpe Ratio])</f>
        <v>-0.27705954510747843</v>
      </c>
      <c r="AR2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0">
        <f>_xlfn.RANK.AVG(Table2[[#This Row],[1Y Return vs Nifty Z-Score]],Table2[1Y Return vs Nifty Z-Score])</f>
        <v>116</v>
      </c>
      <c r="AT240">
        <f>_xlfn.RANK.AVG(Table2[[#This Row],[6M Return vs Nifty Z-Score]],Table2[6M Return vs Nifty Z-Score])</f>
        <v>285</v>
      </c>
      <c r="AU240">
        <f>_xlfn.RANK.AVG(Table2[[#This Row],[Sharpe Ratio Z-Score]],Table2[Sharpe Ratio Z-Score])</f>
        <v>413</v>
      </c>
      <c r="AV240">
        <f>(Table2[[#This Row],[Rank 1Y]]+Table2[[#This Row],[Rank 6M]]+Table2[[#This Row],[Rank Sharpe]])/3</f>
        <v>271.33333333333331</v>
      </c>
    </row>
    <row r="241" spans="1:48" x14ac:dyDescent="0.3">
      <c r="A241" t="s">
        <v>453</v>
      </c>
      <c r="B241" t="s">
        <v>454</v>
      </c>
      <c r="C241" t="s">
        <v>3143</v>
      </c>
      <c r="D241" t="s">
        <v>406</v>
      </c>
      <c r="E241">
        <v>47711.160762809901</v>
      </c>
      <c r="F241">
        <v>1574.15</v>
      </c>
      <c r="G241">
        <v>8.1983037930773701</v>
      </c>
      <c r="H241">
        <f>(Table2[[#This Row],[1Y Return vs Nifty]]-AVERAGE(Table2[1Y Return vs Nifty]))/_xlfn.STDEV.P(Table2[1Y Return vs Nifty])</f>
        <v>-0.29662706980946119</v>
      </c>
      <c r="I241">
        <v>-7.2936366682843898</v>
      </c>
      <c r="J241">
        <f>(Table2[[#This Row],[1M Return vs Nifty]]-AVERAGE(Table2[1M Return vs Nifty]))/_xlfn.STDEV.P(Table2[1M Return vs Nifty])</f>
        <v>-0.34906271427385777</v>
      </c>
      <c r="K241">
        <v>25.989246513449501</v>
      </c>
      <c r="L241">
        <f>(Table2[[#This Row],[6M Return vs Nifty]]-AVERAGE(Table2[6M Return vs Nifty]))/_xlfn.STDEV.P(Table2[6M Return vs Nifty])</f>
        <v>0.600238721053302</v>
      </c>
      <c r="M241">
        <v>-4.14977942489518</v>
      </c>
      <c r="N241">
        <f>(Table2[[#This Row],[1W Return vs Nifty]]-AVERAGE(Table2[1W Return vs Nifty]))/_xlfn.STDEV.P(Table2[1W Return vs Nifty])</f>
        <v>-0.40762064645595947</v>
      </c>
      <c r="O241">
        <v>1659.43</v>
      </c>
      <c r="P241">
        <v>1655.0849028821599</v>
      </c>
      <c r="Q241">
        <v>1429.19374664221</v>
      </c>
      <c r="R241">
        <v>36.074309008718103</v>
      </c>
      <c r="S241" s="1">
        <f>(Table2[[#This Row],[Close Price]]-Table2[[#This Row],[20D EMA]])/Table2[[#This Row],[20D EMA]]</f>
        <v>-5.1391140331318565E-2</v>
      </c>
      <c r="T241" s="1">
        <f>(Table2[[#This Row],[Close Price]]-Table2[[#This Row],[50D EMA]])/Table2[[#This Row],[50D EMA]]</f>
        <v>-4.8900755931747072E-2</v>
      </c>
      <c r="U241" s="1">
        <f>(Table2[[#This Row],[Close Price]]-Table2[[#This Row],[200D EMA]])/Table2[[#This Row],[200D EMA]]</f>
        <v>0.10142519423860799</v>
      </c>
      <c r="V241">
        <v>0.93319812398028701</v>
      </c>
      <c r="W241">
        <v>1545.65</v>
      </c>
      <c r="X241">
        <v>1586.15</v>
      </c>
      <c r="Y241">
        <v>1545.65</v>
      </c>
      <c r="Z241">
        <v>1638.45</v>
      </c>
      <c r="AA241">
        <v>1545.65</v>
      </c>
      <c r="AB241">
        <v>1739.4</v>
      </c>
      <c r="AC241" s="1">
        <f>(Table2[[#This Row],[Close Price]]/Table2[[#This Row],[Day Low]])-1</f>
        <v>1.8438844499077955E-2</v>
      </c>
      <c r="AD241" s="1">
        <f>(Table2[[#This Row],[Day High]]/Table2[[#This Row],[Close Price]])-1</f>
        <v>7.6231617063176049E-3</v>
      </c>
      <c r="AE241" s="1">
        <f>(Table2[[#This Row],[Close Price]]/Table2[[#This Row],[Current Week Low]])-1</f>
        <v>1.8438844499077955E-2</v>
      </c>
      <c r="AF241" s="1">
        <f>(Table2[[#This Row],[Current Week High]]/Table2[[#This Row],[Close Price]])-1</f>
        <v>4.084744147635222E-2</v>
      </c>
      <c r="AG241" s="1">
        <f>(Table2[[#This Row],[Close Price]]/Table2[[#This Row],[Current Month Low]])-1</f>
        <v>1.8438844499077955E-2</v>
      </c>
      <c r="AH241" s="1">
        <f>(Table2[[#This Row],[Current Month High]]/Table2[[#This Row],[Close Price]])-1</f>
        <v>0.1049772893307499</v>
      </c>
      <c r="AI241">
        <v>13.6486357716862</v>
      </c>
      <c r="AJ241">
        <v>54.472302634806901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-0.04</v>
      </c>
      <c r="AM241" t="s">
        <v>3174</v>
      </c>
      <c r="AN241">
        <v>-5.99</v>
      </c>
      <c r="AO241" t="s">
        <v>3174</v>
      </c>
      <c r="AP241">
        <v>8.6050291714987001E-2</v>
      </c>
      <c r="AQ241">
        <f>(Table2[[#This Row],[Sharpe Ratio]]-AVERAGE(Table2[Sharpe Ratio]))/_xlfn.STDEV.P(Table2[Sharpe Ratio])</f>
        <v>0.28625480479658455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-0.16681690468939187</v>
      </c>
      <c r="AS241">
        <f>_xlfn.RANK.AVG(Table2[[#This Row],[1Y Return vs Nifty Z-Score]],Table2[1Y Return vs Nifty Z-Score])</f>
        <v>396</v>
      </c>
      <c r="AT241">
        <f>_xlfn.RANK.AVG(Table2[[#This Row],[6M Return vs Nifty Z-Score]],Table2[6M Return vs Nifty Z-Score])</f>
        <v>150</v>
      </c>
      <c r="AU241">
        <f>_xlfn.RANK.AVG(Table2[[#This Row],[Sharpe Ratio Z-Score]],Table2[Sharpe Ratio Z-Score])</f>
        <v>271</v>
      </c>
      <c r="AV241">
        <f>(Table2[[#This Row],[Rank 1Y]]+Table2[[#This Row],[Rank 6M]]+Table2[[#This Row],[Rank Sharpe]])/3</f>
        <v>272.33333333333331</v>
      </c>
    </row>
    <row r="242" spans="1:48" x14ac:dyDescent="0.3">
      <c r="A242" t="s">
        <v>769</v>
      </c>
      <c r="B242" t="s">
        <v>770</v>
      </c>
      <c r="C242" t="s">
        <v>3129</v>
      </c>
      <c r="D242" t="s">
        <v>398</v>
      </c>
      <c r="E242">
        <v>21058.161985800001</v>
      </c>
      <c r="F242">
        <v>6326.6</v>
      </c>
      <c r="G242">
        <v>155.059650569643</v>
      </c>
      <c r="H242">
        <f>(Table2[[#This Row],[1Y Return vs Nifty]]-AVERAGE(Table2[1Y Return vs Nifty]))/_xlfn.STDEV.P(Table2[1Y Return vs Nifty])</f>
        <v>2.2328569974699115</v>
      </c>
      <c r="I242">
        <v>-8.8413062362190793</v>
      </c>
      <c r="J242">
        <f>(Table2[[#This Row],[1M Return vs Nifty]]-AVERAGE(Table2[1M Return vs Nifty]))/_xlfn.STDEV.P(Table2[1M Return vs Nifty])</f>
        <v>-0.52363371551840421</v>
      </c>
      <c r="K242">
        <v>14.983615817737</v>
      </c>
      <c r="L242">
        <f>(Table2[[#This Row],[6M Return vs Nifty]]-AVERAGE(Table2[6M Return vs Nifty]))/_xlfn.STDEV.P(Table2[6M Return vs Nifty])</f>
        <v>0.23313938364897127</v>
      </c>
      <c r="M242">
        <v>-5.9151926348462798</v>
      </c>
      <c r="N242">
        <f>(Table2[[#This Row],[1W Return vs Nifty]]-AVERAGE(Table2[1W Return vs Nifty]))/_xlfn.STDEV.P(Table2[1W Return vs Nifty])</f>
        <v>-0.84321803863235467</v>
      </c>
      <c r="O242">
        <v>6497.27</v>
      </c>
      <c r="P242">
        <v>6310.2082244971698</v>
      </c>
      <c r="Q242">
        <v>5009.41111597298</v>
      </c>
      <c r="R242">
        <v>19.215634973781199</v>
      </c>
      <c r="S242" s="1">
        <f>(Table2[[#This Row],[Close Price]]-Table2[[#This Row],[20D EMA]])/Table2[[#This Row],[20D EMA]]</f>
        <v>-2.6267955618282764E-2</v>
      </c>
      <c r="T242" s="1">
        <f>(Table2[[#This Row],[Close Price]]-Table2[[#This Row],[50D EMA]])/Table2[[#This Row],[50D EMA]]</f>
        <v>2.5976600010115753E-3</v>
      </c>
      <c r="U242" s="1">
        <f>(Table2[[#This Row],[Close Price]]-Table2[[#This Row],[200D EMA]])/Table2[[#This Row],[200D EMA]]</f>
        <v>0.26294285965610592</v>
      </c>
      <c r="V242">
        <v>1.54277121929621</v>
      </c>
      <c r="W242">
        <v>5993.55</v>
      </c>
      <c r="X242">
        <v>6374.45</v>
      </c>
      <c r="Y242">
        <v>5850.55</v>
      </c>
      <c r="Z242">
        <v>6374.45</v>
      </c>
      <c r="AA242">
        <v>5849.95</v>
      </c>
      <c r="AB242">
        <v>6769</v>
      </c>
      <c r="AC242" s="1">
        <f>(Table2[[#This Row],[Close Price]]/Table2[[#This Row],[Day Low]])-1</f>
        <v>5.556806900751643E-2</v>
      </c>
      <c r="AD242" s="1">
        <f>(Table2[[#This Row],[Day High]]/Table2[[#This Row],[Close Price]])-1</f>
        <v>7.5633041444060911E-3</v>
      </c>
      <c r="AE242" s="1">
        <f>(Table2[[#This Row],[Close Price]]/Table2[[#This Row],[Current Week Low]])-1</f>
        <v>8.1368418353829908E-2</v>
      </c>
      <c r="AF242" s="1">
        <f>(Table2[[#This Row],[Current Week High]]/Table2[[#This Row],[Close Price]])-1</f>
        <v>7.5633041444060911E-3</v>
      </c>
      <c r="AG242" s="1">
        <f>(Table2[[#This Row],[Close Price]]/Table2[[#This Row],[Current Month Low]])-1</f>
        <v>8.1479328883153013E-2</v>
      </c>
      <c r="AH242" s="1">
        <f>(Table2[[#This Row],[Current Month High]]/Table2[[#This Row],[Close Price]])-1</f>
        <v>6.9926974994467761E-2</v>
      </c>
      <c r="AI242">
        <v>12.2245756014288</v>
      </c>
      <c r="AJ242">
        <v>187.37026186096099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0.33</v>
      </c>
      <c r="AM242" t="s">
        <v>3175</v>
      </c>
      <c r="AN242">
        <v>-3.74</v>
      </c>
      <c r="AO242" t="s">
        <v>3174</v>
      </c>
      <c r="AQ242">
        <f>(Table2[[#This Row],[Sharpe Ratio]]-AVERAGE(Table2[Sharpe Ratio]))/_xlfn.STDEV.P(Table2[Sharpe Ratio])</f>
        <v>-0.71796535082642143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0.38117927614170255</v>
      </c>
      <c r="AS242">
        <f>_xlfn.RANK.AVG(Table2[[#This Row],[1Y Return vs Nifty Z-Score]],Table2[1Y Return vs Nifty Z-Score])</f>
        <v>30</v>
      </c>
      <c r="AT242">
        <f>_xlfn.RANK.AVG(Table2[[#This Row],[6M Return vs Nifty Z-Score]],Table2[6M Return vs Nifty Z-Score])</f>
        <v>247</v>
      </c>
      <c r="AU242">
        <f>_xlfn.RANK.AVG(Table2[[#This Row],[Sharpe Ratio Z-Score]],Table2[Sharpe Ratio Z-Score])</f>
        <v>540.5</v>
      </c>
      <c r="AV242">
        <f>(Table2[[#This Row],[Rank 1Y]]+Table2[[#This Row],[Rank 6M]]+Table2[[#This Row],[Rank Sharpe]])/3</f>
        <v>272.5</v>
      </c>
    </row>
    <row r="243" spans="1:48" x14ac:dyDescent="0.3">
      <c r="A243" t="s">
        <v>339</v>
      </c>
      <c r="B243" t="s">
        <v>340</v>
      </c>
      <c r="C243" t="s">
        <v>3133</v>
      </c>
      <c r="D243" t="s">
        <v>51</v>
      </c>
      <c r="E243">
        <v>74060.354475</v>
      </c>
      <c r="F243">
        <v>6250.85</v>
      </c>
      <c r="G243">
        <v>48.732719980080198</v>
      </c>
      <c r="H243">
        <f>(Table2[[#This Row],[1Y Return vs Nifty]]-AVERAGE(Table2[1Y Return vs Nifty]))/_xlfn.STDEV.P(Table2[1Y Return vs Nifty])</f>
        <v>0.40152232192589671</v>
      </c>
      <c r="I243">
        <v>-3.1932541797975098</v>
      </c>
      <c r="J243">
        <f>(Table2[[#This Row],[1M Return vs Nifty]]-AVERAGE(Table2[1M Return vs Nifty]))/_xlfn.STDEV.P(Table2[1M Return vs Nifty])</f>
        <v>0.11344420020658889</v>
      </c>
      <c r="K243">
        <v>17.5184729895633</v>
      </c>
      <c r="L243">
        <f>(Table2[[#This Row],[6M Return vs Nifty]]-AVERAGE(Table2[6M Return vs Nifty]))/_xlfn.STDEV.P(Table2[6M Return vs Nifty])</f>
        <v>0.31769104760354727</v>
      </c>
      <c r="M243">
        <v>4.7444741611059902</v>
      </c>
      <c r="N243">
        <f>(Table2[[#This Row],[1W Return vs Nifty]]-AVERAGE(Table2[1W Return vs Nifty]))/_xlfn.STDEV.P(Table2[1W Return vs Nifty])</f>
        <v>1.7869441418776317</v>
      </c>
      <c r="O243">
        <v>6144.56</v>
      </c>
      <c r="P243">
        <v>5937.9262368710497</v>
      </c>
      <c r="Q243">
        <v>5252.2227931351499</v>
      </c>
      <c r="R243">
        <v>55.032901101978702</v>
      </c>
      <c r="S243" s="1">
        <f>(Table2[[#This Row],[Close Price]]-Table2[[#This Row],[20D EMA]])/Table2[[#This Row],[20D EMA]]</f>
        <v>1.7298228026091364E-2</v>
      </c>
      <c r="T243" s="1">
        <f>(Table2[[#This Row],[Close Price]]-Table2[[#This Row],[50D EMA]])/Table2[[#This Row],[50D EMA]]</f>
        <v>5.2699166450717608E-2</v>
      </c>
      <c r="U243" s="1">
        <f>(Table2[[#This Row],[Close Price]]-Table2[[#This Row],[200D EMA]])/Table2[[#This Row],[200D EMA]]</f>
        <v>0.19013420530638822</v>
      </c>
      <c r="V243">
        <v>0.85015402936825801</v>
      </c>
      <c r="W243">
        <v>6104.3</v>
      </c>
      <c r="X243">
        <v>6266.5</v>
      </c>
      <c r="Y243">
        <v>6104.3</v>
      </c>
      <c r="Z243">
        <v>6267.2</v>
      </c>
      <c r="AA243">
        <v>6046</v>
      </c>
      <c r="AB243">
        <v>6320</v>
      </c>
      <c r="AC243" s="1">
        <f>(Table2[[#This Row],[Close Price]]/Table2[[#This Row],[Day Low]])-1</f>
        <v>2.4007666726733712E-2</v>
      </c>
      <c r="AD243" s="1">
        <f>(Table2[[#This Row],[Day High]]/Table2[[#This Row],[Close Price]])-1</f>
        <v>2.5036595023075758E-3</v>
      </c>
      <c r="AE243" s="1">
        <f>(Table2[[#This Row],[Close Price]]/Table2[[#This Row],[Current Week Low]])-1</f>
        <v>2.4007666726733712E-2</v>
      </c>
      <c r="AF243" s="1">
        <f>(Table2[[#This Row],[Current Week High]]/Table2[[#This Row],[Close Price]])-1</f>
        <v>2.6156442723788143E-3</v>
      </c>
      <c r="AG243" s="1">
        <f>(Table2[[#This Row],[Close Price]]/Table2[[#This Row],[Current Month Low]])-1</f>
        <v>3.388190539199476E-2</v>
      </c>
      <c r="AH243" s="1">
        <f>(Table2[[#This Row],[Current Month High]]/Table2[[#This Row],[Close Price]])-1</f>
        <v>1.106249550061178E-2</v>
      </c>
      <c r="AI243">
        <v>3.0243886831390698</v>
      </c>
      <c r="AJ243">
        <v>79.104883884185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7.0000000000000007E-2</v>
      </c>
      <c r="AM243" t="s">
        <v>3175</v>
      </c>
      <c r="AN243">
        <v>1.86</v>
      </c>
      <c r="AO243" t="s">
        <v>3175</v>
      </c>
      <c r="AP243">
        <v>4.0296964183654999E-2</v>
      </c>
      <c r="AQ243">
        <f>(Table2[[#This Row],[Sharpe Ratio]]-AVERAGE(Table2[Sharpe Ratio]))/_xlfn.STDEV.P(Table2[Sharpe Ratio])</f>
        <v>-0.24769357327477418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2.3719081383388905</v>
      </c>
      <c r="AS243">
        <f>_xlfn.RANK.AVG(Table2[[#This Row],[1Y Return vs Nifty Z-Score]],Table2[1Y Return vs Nifty Z-Score])</f>
        <v>193</v>
      </c>
      <c r="AT243">
        <f>_xlfn.RANK.AVG(Table2[[#This Row],[6M Return vs Nifty Z-Score]],Table2[6M Return vs Nifty Z-Score])</f>
        <v>223</v>
      </c>
      <c r="AU243">
        <f>_xlfn.RANK.AVG(Table2[[#This Row],[Sharpe Ratio Z-Score]],Table2[Sharpe Ratio Z-Score])</f>
        <v>405</v>
      </c>
      <c r="AV243">
        <f>(Table2[[#This Row],[Rank 1Y]]+Table2[[#This Row],[Rank 6M]]+Table2[[#This Row],[Rank Sharpe]])/3</f>
        <v>273.66666666666669</v>
      </c>
    </row>
    <row r="244" spans="1:48" x14ac:dyDescent="0.3">
      <c r="A244" t="s">
        <v>1687</v>
      </c>
      <c r="B244" t="s">
        <v>1688</v>
      </c>
      <c r="C244" t="s">
        <v>3131</v>
      </c>
      <c r="D244" t="s">
        <v>984</v>
      </c>
      <c r="E244">
        <v>5159.7208653899997</v>
      </c>
      <c r="F244">
        <v>39.19</v>
      </c>
      <c r="G244">
        <v>30.1188430931347</v>
      </c>
      <c r="H244">
        <f>(Table2[[#This Row],[1Y Return vs Nifty]]-AVERAGE(Table2[1Y Return vs Nifty]))/_xlfn.STDEV.P(Table2[1Y Return vs Nifty])</f>
        <v>8.0923974918626698E-2</v>
      </c>
      <c r="I244">
        <v>-3.06988744524529</v>
      </c>
      <c r="J244">
        <f>(Table2[[#This Row],[1M Return vs Nifty]]-AVERAGE(Table2[1M Return vs Nifty]))/_xlfn.STDEV.P(Table2[1M Return vs Nifty])</f>
        <v>0.12735947955125582</v>
      </c>
      <c r="K244">
        <v>10.602872633615</v>
      </c>
      <c r="L244">
        <f>(Table2[[#This Row],[6M Return vs Nifty]]-AVERAGE(Table2[6M Return vs Nifty]))/_xlfn.STDEV.P(Table2[6M Return vs Nifty])</f>
        <v>8.7017097276394423E-2</v>
      </c>
      <c r="M244">
        <v>-8.3770489309665699</v>
      </c>
      <c r="N244">
        <f>(Table2[[#This Row],[1W Return vs Nifty]]-AVERAGE(Table2[1W Return vs Nifty]))/_xlfn.STDEV.P(Table2[1W Return vs Nifty])</f>
        <v>-1.4506555362438864</v>
      </c>
      <c r="O244">
        <v>40.22</v>
      </c>
      <c r="P244">
        <v>40.088475398889202</v>
      </c>
      <c r="Q244">
        <v>35.621783852453198</v>
      </c>
      <c r="R244">
        <v>47.277920361621398</v>
      </c>
      <c r="S244" s="1">
        <f>(Table2[[#This Row],[Close Price]]-Table2[[#This Row],[20D EMA]])/Table2[[#This Row],[20D EMA]]</f>
        <v>-2.5609149676777753E-2</v>
      </c>
      <c r="T244" s="1">
        <f>(Table2[[#This Row],[Close Price]]-Table2[[#This Row],[50D EMA]])/Table2[[#This Row],[50D EMA]]</f>
        <v>-2.2412311517192279E-2</v>
      </c>
      <c r="U244" s="1">
        <f>(Table2[[#This Row],[Close Price]]-Table2[[#This Row],[200D EMA]])/Table2[[#This Row],[200D EMA]]</f>
        <v>0.10016949634882094</v>
      </c>
      <c r="V244">
        <v>1.3383381768898699</v>
      </c>
      <c r="W244">
        <v>37.200000000000003</v>
      </c>
      <c r="X244">
        <v>39.479999999999997</v>
      </c>
      <c r="Y244">
        <v>37.200000000000003</v>
      </c>
      <c r="Z244">
        <v>40.75</v>
      </c>
      <c r="AA244">
        <v>37.200000000000003</v>
      </c>
      <c r="AB244">
        <v>44.84</v>
      </c>
      <c r="AC244" s="1">
        <f>(Table2[[#This Row],[Close Price]]/Table2[[#This Row],[Day Low]])-1</f>
        <v>5.3494623655913731E-2</v>
      </c>
      <c r="AD244" s="1">
        <f>(Table2[[#This Row],[Day High]]/Table2[[#This Row],[Close Price]])-1</f>
        <v>7.3998468997193978E-3</v>
      </c>
      <c r="AE244" s="1">
        <f>(Table2[[#This Row],[Close Price]]/Table2[[#This Row],[Current Week Low]])-1</f>
        <v>5.3494623655913731E-2</v>
      </c>
      <c r="AF244" s="1">
        <f>(Table2[[#This Row],[Current Week High]]/Table2[[#This Row],[Close Price]])-1</f>
        <v>3.9806072977800477E-2</v>
      </c>
      <c r="AG244" s="1">
        <f>(Table2[[#This Row],[Close Price]]/Table2[[#This Row],[Current Month Low]])-1</f>
        <v>5.3494623655913731E-2</v>
      </c>
      <c r="AH244" s="1">
        <f>(Table2[[#This Row],[Current Month High]]/Table2[[#This Row],[Close Price]])-1</f>
        <v>0.14416943097729029</v>
      </c>
      <c r="AI244">
        <v>17.6320489920898</v>
      </c>
      <c r="AJ244">
        <v>74.177777777777706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-0.04</v>
      </c>
      <c r="AM244" t="s">
        <v>3174</v>
      </c>
      <c r="AN244">
        <v>3.9</v>
      </c>
      <c r="AO244" t="s">
        <v>3175</v>
      </c>
      <c r="AP244">
        <v>8.5450988704007996E-2</v>
      </c>
      <c r="AQ244">
        <f>(Table2[[#This Row],[Sharpe Ratio]]-AVERAGE(Table2[Sharpe Ratio]))/_xlfn.STDEV.P(Table2[Sharpe Ratio])</f>
        <v>0.27926084636883114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-0.87609413812877834</v>
      </c>
      <c r="AS244">
        <f>_xlfn.RANK.AVG(Table2[[#This Row],[1Y Return vs Nifty Z-Score]],Table2[1Y Return vs Nifty Z-Score])</f>
        <v>269</v>
      </c>
      <c r="AT244">
        <f>_xlfn.RANK.AVG(Table2[[#This Row],[6M Return vs Nifty Z-Score]],Table2[6M Return vs Nifty Z-Score])</f>
        <v>288</v>
      </c>
      <c r="AU244">
        <f>_xlfn.RANK.AVG(Table2[[#This Row],[Sharpe Ratio Z-Score]],Table2[Sharpe Ratio Z-Score])</f>
        <v>273</v>
      </c>
      <c r="AV244">
        <f>(Table2[[#This Row],[Rank 1Y]]+Table2[[#This Row],[Rank 6M]]+Table2[[#This Row],[Rank Sharpe]])/3</f>
        <v>276.66666666666669</v>
      </c>
    </row>
    <row r="245" spans="1:48" x14ac:dyDescent="0.3">
      <c r="A245" t="s">
        <v>1640</v>
      </c>
      <c r="B245" t="s">
        <v>1641</v>
      </c>
      <c r="C245" t="s">
        <v>3135</v>
      </c>
      <c r="D245" t="s">
        <v>190</v>
      </c>
      <c r="E245">
        <v>5627.26876266</v>
      </c>
      <c r="F245">
        <v>454.45</v>
      </c>
      <c r="G245">
        <v>10.9229901969826</v>
      </c>
      <c r="H245">
        <f>(Table2[[#This Row],[1Y Return vs Nifty]]-AVERAGE(Table2[1Y Return vs Nifty]))/_xlfn.STDEV.P(Table2[1Y Return vs Nifty])</f>
        <v>-0.24969810586977625</v>
      </c>
      <c r="I245">
        <v>-4.2040338321256199</v>
      </c>
      <c r="J245">
        <f>(Table2[[#This Row],[1M Return vs Nifty]]-AVERAGE(Table2[1M Return vs Nifty]))/_xlfn.STDEV.P(Table2[1M Return vs Nifty])</f>
        <v>-5.6774368657864398E-4</v>
      </c>
      <c r="K245">
        <v>2.7074085457348001</v>
      </c>
      <c r="L245">
        <f>(Table2[[#This Row],[6M Return vs Nifty]]-AVERAGE(Table2[6M Return vs Nifty]))/_xlfn.STDEV.P(Table2[6M Return vs Nifty])</f>
        <v>-0.17634078881818957</v>
      </c>
      <c r="M245">
        <v>1.06182938933216</v>
      </c>
      <c r="N245">
        <f>(Table2[[#This Row],[1W Return vs Nifty]]-AVERAGE(Table2[1W Return vs Nifty]))/_xlfn.STDEV.P(Table2[1W Return vs Nifty])</f>
        <v>0.87828975442057289</v>
      </c>
      <c r="O245">
        <v>477.93</v>
      </c>
      <c r="P245">
        <v>485.18568124066798</v>
      </c>
      <c r="Q245">
        <v>438.75864072314198</v>
      </c>
      <c r="R245">
        <v>27.084170484104298</v>
      </c>
      <c r="S245" s="1">
        <f>(Table2[[#This Row],[Close Price]]-Table2[[#This Row],[20D EMA]])/Table2[[#This Row],[20D EMA]]</f>
        <v>-4.9128533467244197E-2</v>
      </c>
      <c r="T245" s="1">
        <f>(Table2[[#This Row],[Close Price]]-Table2[[#This Row],[50D EMA]])/Table2[[#This Row],[50D EMA]]</f>
        <v>-6.3348285881136876E-2</v>
      </c>
      <c r="U245" s="1">
        <f>(Table2[[#This Row],[Close Price]]-Table2[[#This Row],[200D EMA]])/Table2[[#This Row],[200D EMA]]</f>
        <v>3.5763077511125993E-2</v>
      </c>
      <c r="V245">
        <v>0.93942105097527995</v>
      </c>
      <c r="W245">
        <v>448.25</v>
      </c>
      <c r="X245">
        <v>462</v>
      </c>
      <c r="Y245">
        <v>448.25</v>
      </c>
      <c r="Z245">
        <v>470</v>
      </c>
      <c r="AA245">
        <v>448.25</v>
      </c>
      <c r="AB245">
        <v>483.9</v>
      </c>
      <c r="AC245" s="1">
        <f>(Table2[[#This Row],[Close Price]]/Table2[[#This Row],[Day Low]])-1</f>
        <v>1.3831567205800255E-2</v>
      </c>
      <c r="AD245" s="1">
        <f>(Table2[[#This Row],[Day High]]/Table2[[#This Row],[Close Price]])-1</f>
        <v>1.6613488832654788E-2</v>
      </c>
      <c r="AE245" s="1">
        <f>(Table2[[#This Row],[Close Price]]/Table2[[#This Row],[Current Week Low]])-1</f>
        <v>1.3831567205800255E-2</v>
      </c>
      <c r="AF245" s="1">
        <f>(Table2[[#This Row],[Current Week High]]/Table2[[#This Row],[Close Price]])-1</f>
        <v>3.4217185608977907E-2</v>
      </c>
      <c r="AG245" s="1">
        <f>(Table2[[#This Row],[Close Price]]/Table2[[#This Row],[Current Month Low]])-1</f>
        <v>1.3831567205800255E-2</v>
      </c>
      <c r="AH245" s="1">
        <f>(Table2[[#This Row],[Current Month High]]/Table2[[#This Row],[Close Price]])-1</f>
        <v>6.4803608757839193E-2</v>
      </c>
      <c r="AI245">
        <v>19.375068764440499</v>
      </c>
      <c r="AJ245">
        <v>46.172402701833398</v>
      </c>
      <c r="AK245" t="str">
        <f>IF(AND(Table2[[#This Row],[20D EMA]]&gt;Table2[[#This Row],[50D EMA]],Table2[[#This Row],[50D EMA]]&gt;Table2[[#This Row],[200D EMA]]),"Uptrend","Downtrend/NoTrend")</f>
        <v>Downtrend/NoTrend</v>
      </c>
      <c r="AL245">
        <v>-0.11</v>
      </c>
      <c r="AM245" t="s">
        <v>3174</v>
      </c>
      <c r="AN245">
        <v>-5.76</v>
      </c>
      <c r="AO245" t="s">
        <v>3174</v>
      </c>
      <c r="AP245">
        <v>0.17545559050676299</v>
      </c>
      <c r="AQ245">
        <f>(Table2[[#This Row],[Sharpe Ratio]]-AVERAGE(Table2[Sharpe Ratio]))/_xlfn.STDEV.P(Table2[Sharpe Ratio])</f>
        <v>1.3296284096598157</v>
      </c>
      <c r="AR2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5">
        <f>_xlfn.RANK.AVG(Table2[[#This Row],[1Y Return vs Nifty Z-Score]],Table2[1Y Return vs Nifty Z-Score])</f>
        <v>381</v>
      </c>
      <c r="AT245">
        <f>_xlfn.RANK.AVG(Table2[[#This Row],[6M Return vs Nifty Z-Score]],Table2[6M Return vs Nifty Z-Score])</f>
        <v>380</v>
      </c>
      <c r="AU245">
        <f>_xlfn.RANK.AVG(Table2[[#This Row],[Sharpe Ratio Z-Score]],Table2[Sharpe Ratio Z-Score])</f>
        <v>70</v>
      </c>
      <c r="AV245">
        <f>(Table2[[#This Row],[Rank 1Y]]+Table2[[#This Row],[Rank 6M]]+Table2[[#This Row],[Rank Sharpe]])/3</f>
        <v>277</v>
      </c>
    </row>
    <row r="246" spans="1:48" x14ac:dyDescent="0.3">
      <c r="A246" t="s">
        <v>849</v>
      </c>
      <c r="B246" t="s">
        <v>850</v>
      </c>
      <c r="C246" t="s">
        <v>3127</v>
      </c>
      <c r="D246" t="s">
        <v>176</v>
      </c>
      <c r="E246">
        <v>18870.01282023</v>
      </c>
      <c r="F246">
        <v>1828.8</v>
      </c>
      <c r="G246">
        <v>37.204507452162701</v>
      </c>
      <c r="H246">
        <f>(Table2[[#This Row],[1Y Return vs Nifty]]-AVERAGE(Table2[1Y Return vs Nifty]))/_xlfn.STDEV.P(Table2[1Y Return vs Nifty])</f>
        <v>0.20296476710555078</v>
      </c>
      <c r="I246">
        <v>-1.79893769055794</v>
      </c>
      <c r="J246">
        <f>(Table2[[#This Row],[1M Return vs Nifty]]-AVERAGE(Table2[1M Return vs Nifty]))/_xlfn.STDEV.P(Table2[1M Return vs Nifty])</f>
        <v>0.27071758117973216</v>
      </c>
      <c r="K246">
        <v>12.955367116725499</v>
      </c>
      <c r="L246">
        <f>(Table2[[#This Row],[6M Return vs Nifty]]-AVERAGE(Table2[6M Return vs Nifty]))/_xlfn.STDEV.P(Table2[6M Return vs Nifty])</f>
        <v>0.16548594562087349</v>
      </c>
      <c r="M246">
        <v>-2.8563313858101198</v>
      </c>
      <c r="N246">
        <f>(Table2[[#This Row],[1W Return vs Nifty]]-AVERAGE(Table2[1W Return vs Nifty]))/_xlfn.STDEV.P(Table2[1W Return vs Nifty])</f>
        <v>-8.8475763226763177E-2</v>
      </c>
      <c r="O246">
        <v>1885.88</v>
      </c>
      <c r="P246">
        <v>1827.22980264902</v>
      </c>
      <c r="Q246">
        <v>1555.7716994300199</v>
      </c>
      <c r="R246">
        <v>49.0583450160307</v>
      </c>
      <c r="S246" s="1">
        <f>(Table2[[#This Row],[Close Price]]-Table2[[#This Row],[20D EMA]])/Table2[[#This Row],[20D EMA]]</f>
        <v>-3.0267037139160579E-2</v>
      </c>
      <c r="T246" s="1">
        <f>(Table2[[#This Row],[Close Price]]-Table2[[#This Row],[50D EMA]])/Table2[[#This Row],[50D EMA]]</f>
        <v>8.5933216977062017E-4</v>
      </c>
      <c r="U246" s="1">
        <f>(Table2[[#This Row],[Close Price]]-Table2[[#This Row],[200D EMA]])/Table2[[#This Row],[200D EMA]]</f>
        <v>0.17549380842318191</v>
      </c>
      <c r="V246">
        <v>0.943043967814294</v>
      </c>
      <c r="W246">
        <v>1797.3</v>
      </c>
      <c r="X246">
        <v>1856.05</v>
      </c>
      <c r="Y246">
        <v>1797.3</v>
      </c>
      <c r="Z246">
        <v>1923.75</v>
      </c>
      <c r="AA246">
        <v>1797.3</v>
      </c>
      <c r="AB246">
        <v>1958</v>
      </c>
      <c r="AC246" s="1">
        <f>(Table2[[#This Row],[Close Price]]/Table2[[#This Row],[Day Low]])-1</f>
        <v>1.7526289434151243E-2</v>
      </c>
      <c r="AD246" s="1">
        <f>(Table2[[#This Row],[Day High]]/Table2[[#This Row],[Close Price]])-1</f>
        <v>1.4900481189851211E-2</v>
      </c>
      <c r="AE246" s="1">
        <f>(Table2[[#This Row],[Close Price]]/Table2[[#This Row],[Current Week Low]])-1</f>
        <v>1.7526289434151243E-2</v>
      </c>
      <c r="AF246" s="1">
        <f>(Table2[[#This Row],[Current Week High]]/Table2[[#This Row],[Close Price]])-1</f>
        <v>5.191929133858264E-2</v>
      </c>
      <c r="AG246" s="1">
        <f>(Table2[[#This Row],[Close Price]]/Table2[[#This Row],[Current Month Low]])-1</f>
        <v>1.7526289434151243E-2</v>
      </c>
      <c r="AH246" s="1">
        <f>(Table2[[#This Row],[Current Month High]]/Table2[[#This Row],[Close Price]])-1</f>
        <v>7.0647419072615847E-2</v>
      </c>
      <c r="AI246">
        <v>8.70516185476815</v>
      </c>
      <c r="AJ246">
        <v>86.850574712643606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0.09</v>
      </c>
      <c r="AM246" t="s">
        <v>3175</v>
      </c>
      <c r="AN246">
        <v>-4.51</v>
      </c>
      <c r="AO246" t="s">
        <v>3174</v>
      </c>
      <c r="AP246">
        <v>6.7467596086722995E-2</v>
      </c>
      <c r="AQ246">
        <f>(Table2[[#This Row],[Sharpe Ratio]]-AVERAGE(Table2[Sharpe Ratio]))/_xlfn.STDEV.P(Table2[Sharpe Ratio])</f>
        <v>6.9391885173732085E-2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0.62008441585312535</v>
      </c>
      <c r="AS246">
        <f>_xlfn.RANK.AVG(Table2[[#This Row],[1Y Return vs Nifty Z-Score]],Table2[1Y Return vs Nifty Z-Score])</f>
        <v>239</v>
      </c>
      <c r="AT246">
        <f>_xlfn.RANK.AVG(Table2[[#This Row],[6M Return vs Nifty Z-Score]],Table2[6M Return vs Nifty Z-Score])</f>
        <v>264</v>
      </c>
      <c r="AU246">
        <f>_xlfn.RANK.AVG(Table2[[#This Row],[Sharpe Ratio Z-Score]],Table2[Sharpe Ratio Z-Score])</f>
        <v>331</v>
      </c>
      <c r="AV246">
        <f>(Table2[[#This Row],[Rank 1Y]]+Table2[[#This Row],[Rank 6M]]+Table2[[#This Row],[Rank Sharpe]])/3</f>
        <v>278</v>
      </c>
    </row>
    <row r="247" spans="1:48" x14ac:dyDescent="0.3">
      <c r="A247" t="s">
        <v>906</v>
      </c>
      <c r="B247" t="s">
        <v>907</v>
      </c>
      <c r="C247" t="s">
        <v>3129</v>
      </c>
      <c r="D247" t="s">
        <v>24</v>
      </c>
      <c r="E247">
        <v>16795.589656691998</v>
      </c>
      <c r="F247">
        <v>198.28</v>
      </c>
      <c r="G247">
        <v>25.841253972172101</v>
      </c>
      <c r="H247">
        <f>(Table2[[#This Row],[1Y Return vs Nifty]]-AVERAGE(Table2[1Y Return vs Nifty]))/_xlfn.STDEV.P(Table2[1Y Return vs Nifty])</f>
        <v>7.2484042846182352E-3</v>
      </c>
      <c r="I247">
        <v>-9.7590436716029405</v>
      </c>
      <c r="J247">
        <f>(Table2[[#This Row],[1M Return vs Nifty]]-AVERAGE(Table2[1M Return vs Nifty]))/_xlfn.STDEV.P(Table2[1M Return vs Nifty])</f>
        <v>-0.62715086562193556</v>
      </c>
      <c r="K247">
        <v>-7.9630060516801198</v>
      </c>
      <c r="L247">
        <f>(Table2[[#This Row],[6M Return vs Nifty]]-AVERAGE(Table2[6M Return vs Nifty]))/_xlfn.STDEV.P(Table2[6M Return vs Nifty])</f>
        <v>-0.53225879450472535</v>
      </c>
      <c r="M247">
        <v>-4.2604356709480999</v>
      </c>
      <c r="N247">
        <f>(Table2[[#This Row],[1W Return vs Nifty]]-AVERAGE(Table2[1W Return vs Nifty]))/_xlfn.STDEV.P(Table2[1W Return vs Nifty])</f>
        <v>-0.43492392703468391</v>
      </c>
      <c r="O247">
        <v>212.78</v>
      </c>
      <c r="P247">
        <v>214.186141701151</v>
      </c>
      <c r="Q247">
        <v>194.288621323764</v>
      </c>
      <c r="R247">
        <v>27.5960006021079</v>
      </c>
      <c r="S247" s="1">
        <f>(Table2[[#This Row],[Close Price]]-Table2[[#This Row],[20D EMA]])/Table2[[#This Row],[20D EMA]]</f>
        <v>-6.8145502396841806E-2</v>
      </c>
      <c r="T247" s="1">
        <f>(Table2[[#This Row],[Close Price]]-Table2[[#This Row],[50D EMA]])/Table2[[#This Row],[50D EMA]]</f>
        <v>-7.4263169291991241E-2</v>
      </c>
      <c r="U247" s="1">
        <f>(Table2[[#This Row],[Close Price]]-Table2[[#This Row],[200D EMA]])/Table2[[#This Row],[200D EMA]]</f>
        <v>2.0543553446625847E-2</v>
      </c>
      <c r="V247">
        <v>0.85446763807010195</v>
      </c>
      <c r="W247">
        <v>193.2</v>
      </c>
      <c r="X247">
        <v>201.29</v>
      </c>
      <c r="Y247">
        <v>193.2</v>
      </c>
      <c r="Z247">
        <v>210.19</v>
      </c>
      <c r="AA247">
        <v>193.2</v>
      </c>
      <c r="AB247">
        <v>216.34</v>
      </c>
      <c r="AC247" s="1">
        <f>(Table2[[#This Row],[Close Price]]/Table2[[#This Row],[Day Low]])-1</f>
        <v>2.6293995859213215E-2</v>
      </c>
      <c r="AD247" s="1">
        <f>(Table2[[#This Row],[Day High]]/Table2[[#This Row],[Close Price]])-1</f>
        <v>1.5180552753681686E-2</v>
      </c>
      <c r="AE247" s="1">
        <f>(Table2[[#This Row],[Close Price]]/Table2[[#This Row],[Current Week Low]])-1</f>
        <v>2.6293995859213215E-2</v>
      </c>
      <c r="AF247" s="1">
        <f>(Table2[[#This Row],[Current Week High]]/Table2[[#This Row],[Close Price]])-1</f>
        <v>6.0066572523703732E-2</v>
      </c>
      <c r="AG247" s="1">
        <f>(Table2[[#This Row],[Close Price]]/Table2[[#This Row],[Current Month Low]])-1</f>
        <v>2.6293995859213215E-2</v>
      </c>
      <c r="AH247" s="1">
        <f>(Table2[[#This Row],[Current Month High]]/Table2[[#This Row],[Close Price]])-1</f>
        <v>9.1083316522089897E-2</v>
      </c>
      <c r="AI247">
        <v>17.384506758119802</v>
      </c>
      <c r="AJ247">
        <v>54.90625</v>
      </c>
      <c r="AK247" t="str">
        <f>IF(AND(Table2[[#This Row],[20D EMA]]&gt;Table2[[#This Row],[50D EMA]],Table2[[#This Row],[50D EMA]]&gt;Table2[[#This Row],[200D EMA]]),"Uptrend","Downtrend/NoTrend")</f>
        <v>Downtrend/NoTrend</v>
      </c>
      <c r="AL247">
        <v>-0.03</v>
      </c>
      <c r="AM247" t="s">
        <v>3174</v>
      </c>
      <c r="AN247">
        <v>-5.97</v>
      </c>
      <c r="AO247" t="s">
        <v>3174</v>
      </c>
      <c r="AP247">
        <v>0.18975861749107301</v>
      </c>
      <c r="AQ247">
        <f>(Table2[[#This Row],[Sharpe Ratio]]-AVERAGE(Table2[Sharpe Ratio]))/_xlfn.STDEV.P(Table2[Sharpe Ratio])</f>
        <v>1.4965469371604292</v>
      </c>
      <c r="AR2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7">
        <f>_xlfn.RANK.AVG(Table2[[#This Row],[1Y Return vs Nifty Z-Score]],Table2[1Y Return vs Nifty Z-Score])</f>
        <v>290</v>
      </c>
      <c r="AT247">
        <f>_xlfn.RANK.AVG(Table2[[#This Row],[6M Return vs Nifty Z-Score]],Table2[6M Return vs Nifty Z-Score])</f>
        <v>502</v>
      </c>
      <c r="AU247">
        <f>_xlfn.RANK.AVG(Table2[[#This Row],[Sharpe Ratio Z-Score]],Table2[Sharpe Ratio Z-Score])</f>
        <v>44</v>
      </c>
      <c r="AV247">
        <f>(Table2[[#This Row],[Rank 1Y]]+Table2[[#This Row],[Rank 6M]]+Table2[[#This Row],[Rank Sharpe]])/3</f>
        <v>278.66666666666669</v>
      </c>
    </row>
    <row r="248" spans="1:48" x14ac:dyDescent="0.3">
      <c r="A248" t="s">
        <v>1001</v>
      </c>
      <c r="B248" t="s">
        <v>1002</v>
      </c>
      <c r="C248" t="s">
        <v>3140</v>
      </c>
      <c r="D248" t="s">
        <v>779</v>
      </c>
      <c r="E248">
        <v>14185.969995650001</v>
      </c>
      <c r="F248">
        <v>3141.2</v>
      </c>
      <c r="G248">
        <v>22.943281943147699</v>
      </c>
      <c r="H248">
        <f>(Table2[[#This Row],[1Y Return vs Nifty]]-AVERAGE(Table2[1Y Return vs Nifty]))/_xlfn.STDEV.P(Table2[1Y Return vs Nifty])</f>
        <v>-4.2665165458078642E-2</v>
      </c>
      <c r="I248">
        <v>7.6075163194275301</v>
      </c>
      <c r="J248">
        <f>(Table2[[#This Row],[1M Return vs Nifty]]-AVERAGE(Table2[1M Return vs Nifty]))/_xlfn.STDEV.P(Table2[1M Return vs Nifty])</f>
        <v>1.3317283606804615</v>
      </c>
      <c r="K248">
        <v>16.394256661794401</v>
      </c>
      <c r="L248">
        <f>(Table2[[#This Row],[6M Return vs Nifty]]-AVERAGE(Table2[6M Return vs Nifty]))/_xlfn.STDEV.P(Table2[6M Return vs Nifty])</f>
        <v>0.28019214541124771</v>
      </c>
      <c r="M248">
        <v>5.2640323939633298</v>
      </c>
      <c r="N248">
        <f>(Table2[[#This Row],[1W Return vs Nifty]]-AVERAGE(Table2[1W Return vs Nifty]))/_xlfn.STDEV.P(Table2[1W Return vs Nifty])</f>
        <v>1.9151397450603576</v>
      </c>
      <c r="O248">
        <v>2915.42</v>
      </c>
      <c r="P248">
        <v>2769.5644763874802</v>
      </c>
      <c r="Q248">
        <v>2481.5300627659099</v>
      </c>
      <c r="R248">
        <v>69.115277342144097</v>
      </c>
      <c r="S248" s="1">
        <f>(Table2[[#This Row],[Close Price]]-Table2[[#This Row],[20D EMA]])/Table2[[#This Row],[20D EMA]]</f>
        <v>7.7443387230656219E-2</v>
      </c>
      <c r="T248" s="1">
        <f>(Table2[[#This Row],[Close Price]]-Table2[[#This Row],[50D EMA]])/Table2[[#This Row],[50D EMA]]</f>
        <v>0.13418554678216682</v>
      </c>
      <c r="U248" s="1">
        <f>(Table2[[#This Row],[Close Price]]-Table2[[#This Row],[200D EMA]])/Table2[[#This Row],[200D EMA]]</f>
        <v>0.26583193455203313</v>
      </c>
      <c r="V248">
        <v>3.2242038662972399</v>
      </c>
      <c r="W248">
        <v>2988.9</v>
      </c>
      <c r="X248">
        <v>3179.65</v>
      </c>
      <c r="Y248">
        <v>2987.25</v>
      </c>
      <c r="Z248">
        <v>3217</v>
      </c>
      <c r="AA248">
        <v>2909.8</v>
      </c>
      <c r="AB248">
        <v>3217</v>
      </c>
      <c r="AC248" s="1">
        <f>(Table2[[#This Row],[Close Price]]/Table2[[#This Row],[Day Low]])-1</f>
        <v>5.0955200910033804E-2</v>
      </c>
      <c r="AD248" s="1">
        <f>(Table2[[#This Row],[Day High]]/Table2[[#This Row],[Close Price]])-1</f>
        <v>1.2240545014644111E-2</v>
      </c>
      <c r="AE248" s="1">
        <f>(Table2[[#This Row],[Close Price]]/Table2[[#This Row],[Current Week Low]])-1</f>
        <v>5.1535693363461421E-2</v>
      </c>
      <c r="AF248" s="1">
        <f>(Table2[[#This Row],[Current Week High]]/Table2[[#This Row],[Close Price]])-1</f>
        <v>2.4130905386476664E-2</v>
      </c>
      <c r="AG248" s="1">
        <f>(Table2[[#This Row],[Close Price]]/Table2[[#This Row],[Current Month Low]])-1</f>
        <v>7.9524365935802921E-2</v>
      </c>
      <c r="AH248" s="1">
        <f>(Table2[[#This Row],[Current Month High]]/Table2[[#This Row],[Close Price]])-1</f>
        <v>2.4130905386476664E-2</v>
      </c>
      <c r="AI248">
        <v>2.4130905386476602</v>
      </c>
      <c r="AJ248">
        <v>68.383811310640496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0.22</v>
      </c>
      <c r="AM248" t="s">
        <v>3175</v>
      </c>
      <c r="AN248">
        <v>15.98</v>
      </c>
      <c r="AO248" t="s">
        <v>3175</v>
      </c>
      <c r="AP248">
        <v>7.6663537216929006E-2</v>
      </c>
      <c r="AQ248">
        <f>(Table2[[#This Row],[Sharpe Ratio]]-AVERAGE(Table2[Sharpe Ratio]))/_xlfn.STDEV.P(Table2[Sharpe Ratio])</f>
        <v>0.17670993429159587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3.6611050199855839</v>
      </c>
      <c r="AS248">
        <f>_xlfn.RANK.AVG(Table2[[#This Row],[1Y Return vs Nifty Z-Score]],Table2[1Y Return vs Nifty Z-Score])</f>
        <v>313</v>
      </c>
      <c r="AT248">
        <f>_xlfn.RANK.AVG(Table2[[#This Row],[6M Return vs Nifty Z-Score]],Table2[6M Return vs Nifty Z-Score])</f>
        <v>230</v>
      </c>
      <c r="AU248">
        <f>_xlfn.RANK.AVG(Table2[[#This Row],[Sharpe Ratio Z-Score]],Table2[Sharpe Ratio Z-Score])</f>
        <v>294</v>
      </c>
      <c r="AV248">
        <f>(Table2[[#This Row],[Rank 1Y]]+Table2[[#This Row],[Rank 6M]]+Table2[[#This Row],[Rank Sharpe]])/3</f>
        <v>279</v>
      </c>
    </row>
    <row r="249" spans="1:48" x14ac:dyDescent="0.3">
      <c r="A249" t="s">
        <v>205</v>
      </c>
      <c r="B249" t="s">
        <v>206</v>
      </c>
      <c r="C249" t="s">
        <v>3129</v>
      </c>
      <c r="D249" t="s">
        <v>54</v>
      </c>
      <c r="E249">
        <v>125847.8307507</v>
      </c>
      <c r="F249">
        <v>1530.95</v>
      </c>
      <c r="G249">
        <v>-1.7367066940587901</v>
      </c>
      <c r="H249">
        <f>(Table2[[#This Row],[1Y Return vs Nifty]]-AVERAGE(Table2[1Y Return vs Nifty]))/_xlfn.STDEV.P(Table2[1Y Return vs Nifty])</f>
        <v>-0.46774391768705675</v>
      </c>
      <c r="I249">
        <v>-3.79555482476131</v>
      </c>
      <c r="J249">
        <f>(Table2[[#This Row],[1M Return vs Nifty]]-AVERAGE(Table2[1M Return vs Nifty]))/_xlfn.STDEV.P(Table2[1M Return vs Nifty])</f>
        <v>4.5507071493850859E-2</v>
      </c>
      <c r="K249">
        <v>16.901807542368001</v>
      </c>
      <c r="L249">
        <f>(Table2[[#This Row],[6M Return vs Nifty]]-AVERAGE(Table2[6M Return vs Nifty]))/_xlfn.STDEV.P(Table2[6M Return vs Nifty])</f>
        <v>0.29712180597401211</v>
      </c>
      <c r="M249">
        <v>-5.1725600904384699</v>
      </c>
      <c r="N249">
        <f>(Table2[[#This Row],[1W Return vs Nifty]]-AVERAGE(Table2[1W Return vs Nifty]))/_xlfn.STDEV.P(Table2[1W Return vs Nifty])</f>
        <v>-0.65998116362430859</v>
      </c>
      <c r="O249">
        <v>1548.02</v>
      </c>
      <c r="P249">
        <v>1496.72743602686</v>
      </c>
      <c r="Q249">
        <v>1328.8912251517399</v>
      </c>
      <c r="R249">
        <v>27.335111078333199</v>
      </c>
      <c r="S249" s="1">
        <f>(Table2[[#This Row],[Close Price]]-Table2[[#This Row],[20D EMA]])/Table2[[#This Row],[20D EMA]]</f>
        <v>-1.1026989315383481E-2</v>
      </c>
      <c r="T249" s="1">
        <f>(Table2[[#This Row],[Close Price]]-Table2[[#This Row],[50D EMA]])/Table2[[#This Row],[50D EMA]]</f>
        <v>2.286492727358937E-2</v>
      </c>
      <c r="U249" s="1">
        <f>(Table2[[#This Row],[Close Price]]-Table2[[#This Row],[200D EMA]])/Table2[[#This Row],[200D EMA]]</f>
        <v>0.15205065021419487</v>
      </c>
      <c r="V249">
        <v>0.80831176434440499</v>
      </c>
      <c r="W249">
        <v>1469.55</v>
      </c>
      <c r="X249">
        <v>1537</v>
      </c>
      <c r="Y249">
        <v>1462</v>
      </c>
      <c r="Z249">
        <v>1537</v>
      </c>
      <c r="AA249">
        <v>1462</v>
      </c>
      <c r="AB249">
        <v>1623</v>
      </c>
      <c r="AC249" s="1">
        <f>(Table2[[#This Row],[Close Price]]/Table2[[#This Row],[Day Low]])-1</f>
        <v>4.1781497737402695E-2</v>
      </c>
      <c r="AD249" s="1">
        <f>(Table2[[#This Row],[Day High]]/Table2[[#This Row],[Close Price]])-1</f>
        <v>3.9517946373166524E-3</v>
      </c>
      <c r="AE249" s="1">
        <f>(Table2[[#This Row],[Close Price]]/Table2[[#This Row],[Current Week Low]])-1</f>
        <v>4.7161422708618339E-2</v>
      </c>
      <c r="AF249" s="1">
        <f>(Table2[[#This Row],[Current Week High]]/Table2[[#This Row],[Close Price]])-1</f>
        <v>3.9517946373166524E-3</v>
      </c>
      <c r="AG249" s="1">
        <f>(Table2[[#This Row],[Close Price]]/Table2[[#This Row],[Current Month Low]])-1</f>
        <v>4.7161422708618339E-2</v>
      </c>
      <c r="AH249" s="1">
        <f>(Table2[[#This Row],[Current Month High]]/Table2[[#This Row],[Close Price]])-1</f>
        <v>6.0126065514876315E-2</v>
      </c>
      <c r="AI249">
        <v>7.9068552206146503</v>
      </c>
      <c r="AJ249">
        <v>51.399327531645497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0.08</v>
      </c>
      <c r="AM249" t="s">
        <v>3175</v>
      </c>
      <c r="AN249">
        <v>-4.09</v>
      </c>
      <c r="AO249" t="s">
        <v>3174</v>
      </c>
      <c r="AP249">
        <v>0.13025855992750399</v>
      </c>
      <c r="AQ249">
        <f>(Table2[[#This Row],[Sharpe Ratio]]-AVERAGE(Table2[Sharpe Ratio]))/_xlfn.STDEV.P(Table2[Sharpe Ratio])</f>
        <v>0.80217210268606209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1.7075898842559778E-2</v>
      </c>
      <c r="AS249">
        <f>_xlfn.RANK.AVG(Table2[[#This Row],[1Y Return vs Nifty Z-Score]],Table2[1Y Return vs Nifty Z-Score])</f>
        <v>462</v>
      </c>
      <c r="AT249">
        <f>_xlfn.RANK.AVG(Table2[[#This Row],[6M Return vs Nifty Z-Score]],Table2[6M Return vs Nifty Z-Score])</f>
        <v>229</v>
      </c>
      <c r="AU249">
        <f>_xlfn.RANK.AVG(Table2[[#This Row],[Sharpe Ratio Z-Score]],Table2[Sharpe Ratio Z-Score])</f>
        <v>149</v>
      </c>
      <c r="AV249">
        <f>(Table2[[#This Row],[Rank 1Y]]+Table2[[#This Row],[Rank 6M]]+Table2[[#This Row],[Rank Sharpe]])/3</f>
        <v>280</v>
      </c>
    </row>
    <row r="250" spans="1:48" x14ac:dyDescent="0.3">
      <c r="A250" t="s">
        <v>1736</v>
      </c>
      <c r="B250" t="s">
        <v>1737</v>
      </c>
      <c r="C250" t="s">
        <v>3131</v>
      </c>
      <c r="D250" t="s">
        <v>1738</v>
      </c>
      <c r="E250">
        <v>4735.3043496</v>
      </c>
      <c r="F250">
        <v>894.05</v>
      </c>
      <c r="G250">
        <v>25.6759960055284</v>
      </c>
      <c r="H250">
        <f>(Table2[[#This Row],[1Y Return vs Nifty]]-AVERAGE(Table2[1Y Return vs Nifty]))/_xlfn.STDEV.P(Table2[1Y Return vs Nifty])</f>
        <v>4.4020638227389285E-3</v>
      </c>
      <c r="I250">
        <v>-21.7354063610981</v>
      </c>
      <c r="J250">
        <f>(Table2[[#This Row],[1M Return vs Nifty]]-AVERAGE(Table2[1M Return vs Nifty]))/_xlfn.STDEV.P(Table2[1M Return vs Nifty])</f>
        <v>-1.9780371719043535</v>
      </c>
      <c r="K250">
        <v>23.505941770526501</v>
      </c>
      <c r="L250">
        <f>(Table2[[#This Row],[6M Return vs Nifty]]-AVERAGE(Table2[6M Return vs Nifty]))/_xlfn.STDEV.P(Table2[6M Return vs Nifty])</f>
        <v>0.51740661893168449</v>
      </c>
      <c r="M250">
        <v>-7.7279320973435199</v>
      </c>
      <c r="N250">
        <f>(Table2[[#This Row],[1W Return vs Nifty]]-AVERAGE(Table2[1W Return vs Nifty]))/_xlfn.STDEV.P(Table2[1W Return vs Nifty])</f>
        <v>-1.2904926925820155</v>
      </c>
      <c r="O250">
        <v>1010.57</v>
      </c>
      <c r="P250">
        <v>1032.7339799912199</v>
      </c>
      <c r="Q250">
        <v>885.59477259912899</v>
      </c>
      <c r="R250">
        <v>17.882432735833799</v>
      </c>
      <c r="S250" s="1">
        <f>(Table2[[#This Row],[Close Price]]-Table2[[#This Row],[20D EMA]])/Table2[[#This Row],[20D EMA]]</f>
        <v>-0.11530126562237163</v>
      </c>
      <c r="T250" s="1">
        <f>(Table2[[#This Row],[Close Price]]-Table2[[#This Row],[50D EMA]])/Table2[[#This Row],[50D EMA]]</f>
        <v>-0.13428819296949931</v>
      </c>
      <c r="U250" s="1">
        <f>(Table2[[#This Row],[Close Price]]-Table2[[#This Row],[200D EMA]])/Table2[[#This Row],[200D EMA]]</f>
        <v>9.5475127704918016E-3</v>
      </c>
      <c r="V250">
        <v>0.70745766380407804</v>
      </c>
      <c r="W250">
        <v>856.1</v>
      </c>
      <c r="X250">
        <v>899.95</v>
      </c>
      <c r="Y250">
        <v>852.95</v>
      </c>
      <c r="Z250">
        <v>932.55</v>
      </c>
      <c r="AA250">
        <v>852.95</v>
      </c>
      <c r="AB250">
        <v>992</v>
      </c>
      <c r="AC250" s="1">
        <f>(Table2[[#This Row],[Close Price]]/Table2[[#This Row],[Day Low]])-1</f>
        <v>4.4328933535801918E-2</v>
      </c>
      <c r="AD250" s="1">
        <f>(Table2[[#This Row],[Day High]]/Table2[[#This Row],[Close Price]])-1</f>
        <v>6.5991834908563085E-3</v>
      </c>
      <c r="AE250" s="1">
        <f>(Table2[[#This Row],[Close Price]]/Table2[[#This Row],[Current Week Low]])-1</f>
        <v>4.8185708423705842E-2</v>
      </c>
      <c r="AF250" s="1">
        <f>(Table2[[#This Row],[Current Week High]]/Table2[[#This Row],[Close Price]])-1</f>
        <v>4.3062468542027776E-2</v>
      </c>
      <c r="AG250" s="1">
        <f>(Table2[[#This Row],[Close Price]]/Table2[[#This Row],[Current Month Low]])-1</f>
        <v>4.8185708423705842E-2</v>
      </c>
      <c r="AH250" s="1">
        <f>(Table2[[#This Row],[Current Month High]]/Table2[[#This Row],[Close Price]])-1</f>
        <v>0.10955763100497751</v>
      </c>
      <c r="AI250">
        <v>34.332531737598501</v>
      </c>
      <c r="AJ250">
        <v>54.679930795847703</v>
      </c>
      <c r="AK250" t="str">
        <f>IF(AND(Table2[[#This Row],[20D EMA]]&gt;Table2[[#This Row],[50D EMA]],Table2[[#This Row],[50D EMA]]&gt;Table2[[#This Row],[200D EMA]]),"Uptrend","Downtrend/NoTrend")</f>
        <v>Downtrend/NoTrend</v>
      </c>
      <c r="AL250">
        <v>-0.1</v>
      </c>
      <c r="AM250" t="s">
        <v>3174</v>
      </c>
      <c r="AN250">
        <v>-15.66</v>
      </c>
      <c r="AO250" t="s">
        <v>3174</v>
      </c>
      <c r="AP250">
        <v>4.8526165724710003E-2</v>
      </c>
      <c r="AQ250">
        <f>(Table2[[#This Row],[Sharpe Ratio]]-AVERAGE(Table2[Sharpe Ratio]))/_xlfn.STDEV.P(Table2[Sharpe Ratio])</f>
        <v>-0.15165752403530314</v>
      </c>
      <c r="AR2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0">
        <f>_xlfn.RANK.AVG(Table2[[#This Row],[1Y Return vs Nifty Z-Score]],Table2[1Y Return vs Nifty Z-Score])</f>
        <v>292</v>
      </c>
      <c r="AT250">
        <f>_xlfn.RANK.AVG(Table2[[#This Row],[6M Return vs Nifty Z-Score]],Table2[6M Return vs Nifty Z-Score])</f>
        <v>168</v>
      </c>
      <c r="AU250">
        <f>_xlfn.RANK.AVG(Table2[[#This Row],[Sharpe Ratio Z-Score]],Table2[Sharpe Ratio Z-Score])</f>
        <v>380</v>
      </c>
      <c r="AV250">
        <f>(Table2[[#This Row],[Rank 1Y]]+Table2[[#This Row],[Rank 6M]]+Table2[[#This Row],[Rank Sharpe]])/3</f>
        <v>280</v>
      </c>
    </row>
    <row r="251" spans="1:48" x14ac:dyDescent="0.3">
      <c r="A251" t="s">
        <v>369</v>
      </c>
      <c r="B251" t="s">
        <v>370</v>
      </c>
      <c r="C251" t="s">
        <v>3129</v>
      </c>
      <c r="D251" t="s">
        <v>43</v>
      </c>
      <c r="E251">
        <v>67465.452000000005</v>
      </c>
      <c r="F251">
        <v>368.95</v>
      </c>
      <c r="G251">
        <v>43.144989248193703</v>
      </c>
      <c r="H251">
        <f>(Table2[[#This Row],[1Y Return vs Nifty]]-AVERAGE(Table2[1Y Return vs Nifty]))/_xlfn.STDEV.P(Table2[1Y Return vs Nifty])</f>
        <v>0.3052813697027244</v>
      </c>
      <c r="I251">
        <v>-7.4846706789783397</v>
      </c>
      <c r="J251">
        <f>(Table2[[#This Row],[1M Return vs Nifty]]-AVERAGE(Table2[1M Return vs Nifty]))/_xlfn.STDEV.P(Table2[1M Return vs Nifty])</f>
        <v>-0.37061059452526524</v>
      </c>
      <c r="K251">
        <v>-0.74310346726304</v>
      </c>
      <c r="L251">
        <f>(Table2[[#This Row],[6M Return vs Nifty]]-AVERAGE(Table2[6M Return vs Nifty]))/_xlfn.STDEV.P(Table2[6M Return vs Nifty])</f>
        <v>-0.2914346629176226</v>
      </c>
      <c r="M251">
        <v>-4.3215381301550204</v>
      </c>
      <c r="N251">
        <f>(Table2[[#This Row],[1W Return vs Nifty]]-AVERAGE(Table2[1W Return vs Nifty]))/_xlfn.STDEV.P(Table2[1W Return vs Nifty])</f>
        <v>-0.45000032486385638</v>
      </c>
      <c r="O251">
        <v>389.51</v>
      </c>
      <c r="P251">
        <v>392.64020670765001</v>
      </c>
      <c r="Q251">
        <v>357.36239931275702</v>
      </c>
      <c r="R251">
        <v>34.483543373256303</v>
      </c>
      <c r="S251" s="1">
        <f>(Table2[[#This Row],[Close Price]]-Table2[[#This Row],[20D EMA]])/Table2[[#This Row],[20D EMA]]</f>
        <v>-5.2784267412903402E-2</v>
      </c>
      <c r="T251" s="1">
        <f>(Table2[[#This Row],[Close Price]]-Table2[[#This Row],[50D EMA]])/Table2[[#This Row],[50D EMA]]</f>
        <v>-6.0335661766012544E-2</v>
      </c>
      <c r="U251" s="1">
        <f>(Table2[[#This Row],[Close Price]]-Table2[[#This Row],[200D EMA]])/Table2[[#This Row],[200D EMA]]</f>
        <v>3.242534947584598E-2</v>
      </c>
      <c r="V251">
        <v>0.38896840202548</v>
      </c>
      <c r="W251">
        <v>358.25</v>
      </c>
      <c r="X251">
        <v>371.8</v>
      </c>
      <c r="Y251">
        <v>358.25</v>
      </c>
      <c r="Z251">
        <v>387.25</v>
      </c>
      <c r="AA251">
        <v>358.25</v>
      </c>
      <c r="AB251">
        <v>399.4</v>
      </c>
      <c r="AC251" s="1">
        <f>(Table2[[#This Row],[Close Price]]/Table2[[#This Row],[Day Low]])-1</f>
        <v>2.9867411025819912E-2</v>
      </c>
      <c r="AD251" s="1">
        <f>(Table2[[#This Row],[Day High]]/Table2[[#This Row],[Close Price]])-1</f>
        <v>7.7246239327821709E-3</v>
      </c>
      <c r="AE251" s="1">
        <f>(Table2[[#This Row],[Close Price]]/Table2[[#This Row],[Current Week Low]])-1</f>
        <v>2.9867411025819912E-2</v>
      </c>
      <c r="AF251" s="1">
        <f>(Table2[[#This Row],[Current Week High]]/Table2[[#This Row],[Close Price]])-1</f>
        <v>4.9600216831549027E-2</v>
      </c>
      <c r="AG251" s="1">
        <f>(Table2[[#This Row],[Close Price]]/Table2[[#This Row],[Current Month Low]])-1</f>
        <v>2.9867411025819912E-2</v>
      </c>
      <c r="AH251" s="1">
        <f>(Table2[[#This Row],[Current Month High]]/Table2[[#This Row],[Close Price]])-1</f>
        <v>8.2531508334462655E-2</v>
      </c>
      <c r="AI251">
        <v>26.792248272123601</v>
      </c>
      <c r="AJ251">
        <v>73.623529411764693</v>
      </c>
      <c r="AK251" t="str">
        <f>IF(AND(Table2[[#This Row],[20D EMA]]&gt;Table2[[#This Row],[50D EMA]],Table2[[#This Row],[50D EMA]]&gt;Table2[[#This Row],[200D EMA]]),"Uptrend","Downtrend/NoTrend")</f>
        <v>Downtrend/NoTrend</v>
      </c>
      <c r="AL251">
        <v>-0.04</v>
      </c>
      <c r="AM251" t="s">
        <v>3174</v>
      </c>
      <c r="AN251">
        <v>-3.92</v>
      </c>
      <c r="AO251" t="s">
        <v>3174</v>
      </c>
      <c r="AP251">
        <v>0.110530169557601</v>
      </c>
      <c r="AQ251">
        <f>(Table2[[#This Row],[Sharpe Ratio]]-AVERAGE(Table2[Sharpe Ratio]))/_xlfn.STDEV.P(Table2[Sharpe Ratio])</f>
        <v>0.57193874899709518</v>
      </c>
      <c r="AR2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1">
        <f>_xlfn.RANK.AVG(Table2[[#This Row],[1Y Return vs Nifty Z-Score]],Table2[1Y Return vs Nifty Z-Score])</f>
        <v>216</v>
      </c>
      <c r="AT251">
        <f>_xlfn.RANK.AVG(Table2[[#This Row],[6M Return vs Nifty Z-Score]],Table2[6M Return vs Nifty Z-Score])</f>
        <v>420</v>
      </c>
      <c r="AU251">
        <f>_xlfn.RANK.AVG(Table2[[#This Row],[Sharpe Ratio Z-Score]],Table2[Sharpe Ratio Z-Score])</f>
        <v>205</v>
      </c>
      <c r="AV251">
        <f>(Table2[[#This Row],[Rank 1Y]]+Table2[[#This Row],[Rank 6M]]+Table2[[#This Row],[Rank Sharpe]])/3</f>
        <v>280.33333333333331</v>
      </c>
    </row>
    <row r="252" spans="1:48" x14ac:dyDescent="0.3">
      <c r="A252" t="s">
        <v>833</v>
      </c>
      <c r="B252" t="s">
        <v>834</v>
      </c>
      <c r="C252" t="s">
        <v>3138</v>
      </c>
      <c r="D252" t="s">
        <v>217</v>
      </c>
      <c r="E252">
        <v>19311.668102570002</v>
      </c>
      <c r="F252">
        <v>442.85</v>
      </c>
      <c r="G252">
        <v>29.351742861971299</v>
      </c>
      <c r="H252">
        <f>(Table2[[#This Row],[1Y Return vs Nifty]]-AVERAGE(Table2[1Y Return vs Nifty]))/_xlfn.STDEV.P(Table2[1Y Return vs Nifty])</f>
        <v>6.7711731838177386E-2</v>
      </c>
      <c r="I252">
        <v>-7.0219057456651699</v>
      </c>
      <c r="J252">
        <f>(Table2[[#This Row],[1M Return vs Nifty]]-AVERAGE(Table2[1M Return vs Nifty]))/_xlfn.STDEV.P(Table2[1M Return vs Nifty])</f>
        <v>-0.31841254177350703</v>
      </c>
      <c r="K252">
        <v>19.380958736904901</v>
      </c>
      <c r="L252">
        <f>(Table2[[#This Row],[6M Return vs Nifty]]-AVERAGE(Table2[6M Return vs Nifty]))/_xlfn.STDEV.P(Table2[6M Return vs Nifty])</f>
        <v>0.37981536402645516</v>
      </c>
      <c r="M252">
        <v>2.06210308595008</v>
      </c>
      <c r="N252">
        <f>(Table2[[#This Row],[1W Return vs Nifty]]-AVERAGE(Table2[1W Return vs Nifty]))/_xlfn.STDEV.P(Table2[1W Return vs Nifty])</f>
        <v>1.1250969105319049</v>
      </c>
      <c r="O252">
        <v>450.14</v>
      </c>
      <c r="P252">
        <v>453.19254719592402</v>
      </c>
      <c r="Q252">
        <v>396.44863385252</v>
      </c>
      <c r="R252">
        <v>41.701941064250299</v>
      </c>
      <c r="S252" s="1">
        <f>(Table2[[#This Row],[Close Price]]-Table2[[#This Row],[20D EMA]])/Table2[[#This Row],[20D EMA]]</f>
        <v>-1.619496156751225E-2</v>
      </c>
      <c r="T252" s="1">
        <f>(Table2[[#This Row],[Close Price]]-Table2[[#This Row],[50D EMA]])/Table2[[#This Row],[50D EMA]]</f>
        <v>-2.2821529744734996E-2</v>
      </c>
      <c r="U252" s="1">
        <f>(Table2[[#This Row],[Close Price]]-Table2[[#This Row],[200D EMA]])/Table2[[#This Row],[200D EMA]]</f>
        <v>0.11704256790235644</v>
      </c>
      <c r="V252">
        <v>0.66259760157522896</v>
      </c>
      <c r="W252">
        <v>426.25</v>
      </c>
      <c r="X252">
        <v>445.55</v>
      </c>
      <c r="Y252">
        <v>426.25</v>
      </c>
      <c r="Z252">
        <v>446.15</v>
      </c>
      <c r="AA252">
        <v>419.65</v>
      </c>
      <c r="AB252">
        <v>451.2</v>
      </c>
      <c r="AC252" s="1">
        <f>(Table2[[#This Row],[Close Price]]/Table2[[#This Row],[Day Low]])-1</f>
        <v>3.8944281524926794E-2</v>
      </c>
      <c r="AD252" s="1">
        <f>(Table2[[#This Row],[Day High]]/Table2[[#This Row],[Close Price]])-1</f>
        <v>6.0968725302019688E-3</v>
      </c>
      <c r="AE252" s="1">
        <f>(Table2[[#This Row],[Close Price]]/Table2[[#This Row],[Current Week Low]])-1</f>
        <v>3.8944281524926794E-2</v>
      </c>
      <c r="AF252" s="1">
        <f>(Table2[[#This Row],[Current Week High]]/Table2[[#This Row],[Close Price]])-1</f>
        <v>7.4517330924690484E-3</v>
      </c>
      <c r="AG252" s="1">
        <f>(Table2[[#This Row],[Close Price]]/Table2[[#This Row],[Current Month Low]])-1</f>
        <v>5.5284165375908634E-2</v>
      </c>
      <c r="AH252" s="1">
        <f>(Table2[[#This Row],[Current Month High]]/Table2[[#This Row],[Close Price]])-1</f>
        <v>1.8855142824884208E-2</v>
      </c>
      <c r="AI252">
        <v>30.394038613526</v>
      </c>
      <c r="AJ252">
        <v>57.597864768683202</v>
      </c>
      <c r="AK252" t="str">
        <f>IF(AND(Table2[[#This Row],[20D EMA]]&gt;Table2[[#This Row],[50D EMA]],Table2[[#This Row],[50D EMA]]&gt;Table2[[#This Row],[200D EMA]]),"Uptrend","Downtrend/NoTrend")</f>
        <v>Downtrend/NoTrend</v>
      </c>
      <c r="AL252">
        <v>-0.02</v>
      </c>
      <c r="AM252" t="s">
        <v>3174</v>
      </c>
      <c r="AN252">
        <v>-4.24</v>
      </c>
      <c r="AO252" t="s">
        <v>3174</v>
      </c>
      <c r="AP252">
        <v>5.3829584684184001E-2</v>
      </c>
      <c r="AQ252">
        <f>(Table2[[#This Row],[Sharpe Ratio]]-AVERAGE(Table2[Sharpe Ratio]))/_xlfn.STDEV.P(Table2[Sharpe Ratio])</f>
        <v>-8.9765808078581907E-2</v>
      </c>
      <c r="AR2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2">
        <f>_xlfn.RANK.AVG(Table2[[#This Row],[1Y Return vs Nifty Z-Score]],Table2[1Y Return vs Nifty Z-Score])</f>
        <v>273</v>
      </c>
      <c r="AT252">
        <f>_xlfn.RANK.AVG(Table2[[#This Row],[6M Return vs Nifty Z-Score]],Table2[6M Return vs Nifty Z-Score])</f>
        <v>207</v>
      </c>
      <c r="AU252">
        <f>_xlfn.RANK.AVG(Table2[[#This Row],[Sharpe Ratio Z-Score]],Table2[Sharpe Ratio Z-Score])</f>
        <v>363</v>
      </c>
      <c r="AV252">
        <f>(Table2[[#This Row],[Rank 1Y]]+Table2[[#This Row],[Rank 6M]]+Table2[[#This Row],[Rank Sharpe]])/3</f>
        <v>281</v>
      </c>
    </row>
    <row r="253" spans="1:48" x14ac:dyDescent="0.3">
      <c r="A253" t="s">
        <v>518</v>
      </c>
      <c r="B253" t="s">
        <v>519</v>
      </c>
      <c r="C253" t="s">
        <v>3129</v>
      </c>
      <c r="D253" t="s">
        <v>227</v>
      </c>
      <c r="E253">
        <v>41745.553658550001</v>
      </c>
      <c r="F253">
        <v>633.45000000000005</v>
      </c>
      <c r="G253">
        <v>60.724536381200203</v>
      </c>
      <c r="H253">
        <f>(Table2[[#This Row],[1Y Return vs Nifty]]-AVERAGE(Table2[1Y Return vs Nifty]))/_xlfn.STDEV.P(Table2[1Y Return vs Nifty])</f>
        <v>0.60806481380785682</v>
      </c>
      <c r="I253">
        <v>-8.8119875719069398</v>
      </c>
      <c r="J253">
        <f>(Table2[[#This Row],[1M Return vs Nifty]]-AVERAGE(Table2[1M Return vs Nifty]))/_xlfn.STDEV.P(Table2[1M Return vs Nifty])</f>
        <v>-0.52032668623375333</v>
      </c>
      <c r="K253">
        <v>12.2413989413562</v>
      </c>
      <c r="L253">
        <f>(Table2[[#This Row],[6M Return vs Nifty]]-AVERAGE(Table2[6M Return vs Nifty]))/_xlfn.STDEV.P(Table2[6M Return vs Nifty])</f>
        <v>0.14167111379956271</v>
      </c>
      <c r="M253">
        <v>-0.68447755796673604</v>
      </c>
      <c r="N253">
        <f>(Table2[[#This Row],[1W Return vs Nifty]]-AVERAGE(Table2[1W Return vs Nifty]))/_xlfn.STDEV.P(Table2[1W Return vs Nifty])</f>
        <v>0.44740663431296313</v>
      </c>
      <c r="O253">
        <v>664.11</v>
      </c>
      <c r="P253">
        <v>663.871166828073</v>
      </c>
      <c r="Q253">
        <v>580.11679811584395</v>
      </c>
      <c r="R253">
        <v>44.309699717253999</v>
      </c>
      <c r="S253" s="1">
        <f>(Table2[[#This Row],[Close Price]]-Table2[[#This Row],[20D EMA]])/Table2[[#This Row],[20D EMA]]</f>
        <v>-4.616705063920129E-2</v>
      </c>
      <c r="T253" s="1">
        <f>(Table2[[#This Row],[Close Price]]-Table2[[#This Row],[50D EMA]])/Table2[[#This Row],[50D EMA]]</f>
        <v>-4.5823901305162909E-2</v>
      </c>
      <c r="U253" s="1">
        <f>(Table2[[#This Row],[Close Price]]-Table2[[#This Row],[200D EMA]])/Table2[[#This Row],[200D EMA]]</f>
        <v>9.1935282786805197E-2</v>
      </c>
      <c r="V253">
        <v>0.92634475025955298</v>
      </c>
      <c r="W253">
        <v>625</v>
      </c>
      <c r="X253">
        <v>640</v>
      </c>
      <c r="Y253">
        <v>625</v>
      </c>
      <c r="Z253">
        <v>669</v>
      </c>
      <c r="AA253">
        <v>625</v>
      </c>
      <c r="AB253">
        <v>690.6</v>
      </c>
      <c r="AC253" s="1">
        <f>(Table2[[#This Row],[Close Price]]/Table2[[#This Row],[Day Low]])-1</f>
        <v>1.3519999999999976E-2</v>
      </c>
      <c r="AD253" s="1">
        <f>(Table2[[#This Row],[Day High]]/Table2[[#This Row],[Close Price]])-1</f>
        <v>1.0340200489383555E-2</v>
      </c>
      <c r="AE253" s="1">
        <f>(Table2[[#This Row],[Close Price]]/Table2[[#This Row],[Current Week Low]])-1</f>
        <v>1.3519999999999976E-2</v>
      </c>
      <c r="AF253" s="1">
        <f>(Table2[[#This Row],[Current Week High]]/Table2[[#This Row],[Close Price]])-1</f>
        <v>5.612124082405856E-2</v>
      </c>
      <c r="AG253" s="1">
        <f>(Table2[[#This Row],[Close Price]]/Table2[[#This Row],[Current Month Low]])-1</f>
        <v>1.3519999999999976E-2</v>
      </c>
      <c r="AH253" s="1">
        <f>(Table2[[#This Row],[Current Month High]]/Table2[[#This Row],[Close Price]])-1</f>
        <v>9.0220222590575272E-2</v>
      </c>
      <c r="AI253">
        <v>16.7337595706054</v>
      </c>
      <c r="AJ253">
        <v>92.948522692659097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</v>
      </c>
      <c r="AM253" t="s">
        <v>3176</v>
      </c>
      <c r="AN253">
        <v>-2.89</v>
      </c>
      <c r="AO253" t="s">
        <v>3174</v>
      </c>
      <c r="AP253">
        <v>3.1767815824665001E-2</v>
      </c>
      <c r="AQ253">
        <f>(Table2[[#This Row],[Sharpe Ratio]]-AVERAGE(Table2[Sharpe Ratio]))/_xlfn.STDEV.P(Table2[Sharpe Ratio])</f>
        <v>-0.34723004806983737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0.32958582761679195</v>
      </c>
      <c r="AS253">
        <f>_xlfn.RANK.AVG(Table2[[#This Row],[1Y Return vs Nifty Z-Score]],Table2[1Y Return vs Nifty Z-Score])</f>
        <v>151</v>
      </c>
      <c r="AT253">
        <f>_xlfn.RANK.AVG(Table2[[#This Row],[6M Return vs Nifty Z-Score]],Table2[6M Return vs Nifty Z-Score])</f>
        <v>271</v>
      </c>
      <c r="AU253">
        <f>_xlfn.RANK.AVG(Table2[[#This Row],[Sharpe Ratio Z-Score]],Table2[Sharpe Ratio Z-Score])</f>
        <v>425</v>
      </c>
      <c r="AV253">
        <f>(Table2[[#This Row],[Rank 1Y]]+Table2[[#This Row],[Rank 6M]]+Table2[[#This Row],[Rank Sharpe]])/3</f>
        <v>282.33333333333331</v>
      </c>
    </row>
    <row r="254" spans="1:48" x14ac:dyDescent="0.3">
      <c r="A254" t="s">
        <v>953</v>
      </c>
      <c r="B254" t="s">
        <v>954</v>
      </c>
      <c r="C254" t="s">
        <v>3143</v>
      </c>
      <c r="D254" t="s">
        <v>482</v>
      </c>
      <c r="E254">
        <v>15584.866424960001</v>
      </c>
      <c r="F254">
        <v>763.4</v>
      </c>
      <c r="G254">
        <v>19.961686017387098</v>
      </c>
      <c r="H254">
        <f>(Table2[[#This Row],[1Y Return vs Nifty]]-AVERAGE(Table2[1Y Return vs Nifty]))/_xlfn.STDEV.P(Table2[1Y Return vs Nifty])</f>
        <v>-9.4019041442552298E-2</v>
      </c>
      <c r="I254">
        <v>-11.3808753481448</v>
      </c>
      <c r="J254">
        <f>(Table2[[#This Row],[1M Return vs Nifty]]-AVERAGE(Table2[1M Return vs Nifty]))/_xlfn.STDEV.P(Table2[1M Return vs Nifty])</f>
        <v>-0.81008705916734047</v>
      </c>
      <c r="K254">
        <v>5.8143850286091201</v>
      </c>
      <c r="L254">
        <f>(Table2[[#This Row],[6M Return vs Nifty]]-AVERAGE(Table2[6M Return vs Nifty]))/_xlfn.STDEV.P(Table2[6M Return vs Nifty])</f>
        <v>-7.2705746017931325E-2</v>
      </c>
      <c r="M254">
        <v>-6.8408067886270496</v>
      </c>
      <c r="N254">
        <f>(Table2[[#This Row],[1W Return vs Nifty]]-AVERAGE(Table2[1W Return vs Nifty]))/_xlfn.STDEV.P(Table2[1W Return vs Nifty])</f>
        <v>-1.0716037271928431</v>
      </c>
      <c r="O254">
        <v>846.9</v>
      </c>
      <c r="P254">
        <v>846.93364423619198</v>
      </c>
      <c r="Q254">
        <v>737.62214370179504</v>
      </c>
      <c r="R254">
        <v>27.1309002063186</v>
      </c>
      <c r="S254" s="1">
        <f>(Table2[[#This Row],[Close Price]]-Table2[[#This Row],[20D EMA]])/Table2[[#This Row],[20D EMA]]</f>
        <v>-9.859487542803165E-2</v>
      </c>
      <c r="T254" s="1">
        <f>(Table2[[#This Row],[Close Price]]-Table2[[#This Row],[50D EMA]])/Table2[[#This Row],[50D EMA]]</f>
        <v>-9.863068353073505E-2</v>
      </c>
      <c r="U254" s="1">
        <f>(Table2[[#This Row],[Close Price]]-Table2[[#This Row],[200D EMA]])/Table2[[#This Row],[200D EMA]]</f>
        <v>3.4947237577274221E-2</v>
      </c>
      <c r="V254">
        <v>0.539847147740387</v>
      </c>
      <c r="W254">
        <v>759.5</v>
      </c>
      <c r="X254">
        <v>782.9</v>
      </c>
      <c r="Y254">
        <v>759.5</v>
      </c>
      <c r="Z254">
        <v>830.8</v>
      </c>
      <c r="AA254">
        <v>759.5</v>
      </c>
      <c r="AB254">
        <v>878.45</v>
      </c>
      <c r="AC254" s="1">
        <f>(Table2[[#This Row],[Close Price]]/Table2[[#This Row],[Day Low]])-1</f>
        <v>5.1349572086898387E-3</v>
      </c>
      <c r="AD254" s="1">
        <f>(Table2[[#This Row],[Day High]]/Table2[[#This Row],[Close Price]])-1</f>
        <v>2.5543620644485232E-2</v>
      </c>
      <c r="AE254" s="1">
        <f>(Table2[[#This Row],[Close Price]]/Table2[[#This Row],[Current Week Low]])-1</f>
        <v>5.1349572086898387E-3</v>
      </c>
      <c r="AF254" s="1">
        <f>(Table2[[#This Row],[Current Week High]]/Table2[[#This Row],[Close Price]])-1</f>
        <v>8.8289232381451477E-2</v>
      </c>
      <c r="AG254" s="1">
        <f>(Table2[[#This Row],[Close Price]]/Table2[[#This Row],[Current Month Low]])-1</f>
        <v>5.1349572086898387E-3</v>
      </c>
      <c r="AH254" s="1">
        <f>(Table2[[#This Row],[Current Month High]]/Table2[[#This Row],[Close Price]])-1</f>
        <v>0.1507073618024628</v>
      </c>
      <c r="AI254">
        <v>21.378045585538299</v>
      </c>
      <c r="AJ254">
        <v>49.101562499999901</v>
      </c>
      <c r="AK254" t="str">
        <f>IF(AND(Table2[[#This Row],[20D EMA]]&gt;Table2[[#This Row],[50D EMA]],Table2[[#This Row],[50D EMA]]&gt;Table2[[#This Row],[200D EMA]]),"Uptrend","Downtrend/NoTrend")</f>
        <v>Downtrend/NoTrend</v>
      </c>
      <c r="AL254">
        <v>-0.17</v>
      </c>
      <c r="AM254" t="s">
        <v>3174</v>
      </c>
      <c r="AN254">
        <v>-13.81</v>
      </c>
      <c r="AO254" t="s">
        <v>3174</v>
      </c>
      <c r="AP254">
        <v>0.114693055429582</v>
      </c>
      <c r="AQ254">
        <f>(Table2[[#This Row],[Sharpe Ratio]]-AVERAGE(Table2[Sharpe Ratio]))/_xlfn.STDEV.P(Table2[Sharpe Ratio])</f>
        <v>0.620520268186454</v>
      </c>
      <c r="AR2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4">
        <f>_xlfn.RANK.AVG(Table2[[#This Row],[1Y Return vs Nifty Z-Score]],Table2[1Y Return vs Nifty Z-Score])</f>
        <v>331</v>
      </c>
      <c r="AT254">
        <f>_xlfn.RANK.AVG(Table2[[#This Row],[6M Return vs Nifty Z-Score]],Table2[6M Return vs Nifty Z-Score])</f>
        <v>330</v>
      </c>
      <c r="AU254">
        <f>_xlfn.RANK.AVG(Table2[[#This Row],[Sharpe Ratio Z-Score]],Table2[Sharpe Ratio Z-Score])</f>
        <v>188</v>
      </c>
      <c r="AV254">
        <f>(Table2[[#This Row],[Rank 1Y]]+Table2[[#This Row],[Rank 6M]]+Table2[[#This Row],[Rank Sharpe]])/3</f>
        <v>283</v>
      </c>
    </row>
    <row r="255" spans="1:48" x14ac:dyDescent="0.3">
      <c r="A255" t="s">
        <v>593</v>
      </c>
      <c r="B255" t="s">
        <v>594</v>
      </c>
      <c r="C255" t="s">
        <v>3129</v>
      </c>
      <c r="D255" t="s">
        <v>227</v>
      </c>
      <c r="E255">
        <v>33552.017565920003</v>
      </c>
      <c r="F255">
        <v>6517.95</v>
      </c>
      <c r="G255">
        <v>76.807435055108797</v>
      </c>
      <c r="H255">
        <f>(Table2[[#This Row],[1Y Return vs Nifty]]-AVERAGE(Table2[1Y Return vs Nifty]))/_xlfn.STDEV.P(Table2[1Y Return vs Nifty])</f>
        <v>0.88507055319558636</v>
      </c>
      <c r="I255">
        <v>-11.057040572594</v>
      </c>
      <c r="J255">
        <f>(Table2[[#This Row],[1M Return vs Nifty]]-AVERAGE(Table2[1M Return vs Nifty]))/_xlfn.STDEV.P(Table2[1M Return vs Nifty])</f>
        <v>-0.77355977829488254</v>
      </c>
      <c r="K255">
        <v>-18.034948614801898</v>
      </c>
      <c r="L255">
        <f>(Table2[[#This Row],[6M Return vs Nifty]]-AVERAGE(Table2[6M Return vs Nifty]))/_xlfn.STDEV.P(Table2[6M Return vs Nifty])</f>
        <v>-0.86821441063646521</v>
      </c>
      <c r="M255">
        <v>-2.4934935403114298</v>
      </c>
      <c r="N255">
        <f>(Table2[[#This Row],[1W Return vs Nifty]]-AVERAGE(Table2[1W Return vs Nifty]))/_xlfn.STDEV.P(Table2[1W Return vs Nifty])</f>
        <v>1.0507104572697126E-3</v>
      </c>
      <c r="O255">
        <v>6758.29</v>
      </c>
      <c r="P255">
        <v>6703.5971863557897</v>
      </c>
      <c r="Q255">
        <v>6032.9030888708103</v>
      </c>
      <c r="R255">
        <v>29.584204539707201</v>
      </c>
      <c r="S255" s="1">
        <f>(Table2[[#This Row],[Close Price]]-Table2[[#This Row],[20D EMA]])/Table2[[#This Row],[20D EMA]]</f>
        <v>-3.5562250214181419E-2</v>
      </c>
      <c r="T255" s="1">
        <f>(Table2[[#This Row],[Close Price]]-Table2[[#This Row],[50D EMA]])/Table2[[#This Row],[50D EMA]]</f>
        <v>-2.7693666727715702E-2</v>
      </c>
      <c r="U255" s="1">
        <f>(Table2[[#This Row],[Close Price]]-Table2[[#This Row],[200D EMA]])/Table2[[#This Row],[200D EMA]]</f>
        <v>8.0400249097980561E-2</v>
      </c>
      <c r="V255">
        <v>0.43381943660168398</v>
      </c>
      <c r="W255">
        <v>6351.5</v>
      </c>
      <c r="X255">
        <v>6549.9</v>
      </c>
      <c r="Y255">
        <v>6351.5</v>
      </c>
      <c r="Z255">
        <v>6690.15</v>
      </c>
      <c r="AA255">
        <v>6351.5</v>
      </c>
      <c r="AB255">
        <v>6848.95</v>
      </c>
      <c r="AC255" s="1">
        <f>(Table2[[#This Row],[Close Price]]/Table2[[#This Row],[Day Low]])-1</f>
        <v>2.6206407935133402E-2</v>
      </c>
      <c r="AD255" s="1">
        <f>(Table2[[#This Row],[Day High]]/Table2[[#This Row],[Close Price]])-1</f>
        <v>4.9018479736726572E-3</v>
      </c>
      <c r="AE255" s="1">
        <f>(Table2[[#This Row],[Close Price]]/Table2[[#This Row],[Current Week Low]])-1</f>
        <v>2.6206407935133402E-2</v>
      </c>
      <c r="AF255" s="1">
        <f>(Table2[[#This Row],[Current Week High]]/Table2[[#This Row],[Close Price]])-1</f>
        <v>2.6419349642142098E-2</v>
      </c>
      <c r="AG255" s="1">
        <f>(Table2[[#This Row],[Close Price]]/Table2[[#This Row],[Current Month Low]])-1</f>
        <v>2.6206407935133402E-2</v>
      </c>
      <c r="AH255" s="1">
        <f>(Table2[[#This Row],[Current Month High]]/Table2[[#This Row],[Close Price]])-1</f>
        <v>5.0782838162305666E-2</v>
      </c>
      <c r="AI255">
        <v>49.692004387882697</v>
      </c>
      <c r="AJ255">
        <v>125.92547660311899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0.04</v>
      </c>
      <c r="AM255" t="s">
        <v>3175</v>
      </c>
      <c r="AN255">
        <v>-2.4300000000000002</v>
      </c>
      <c r="AO255" t="s">
        <v>3174</v>
      </c>
      <c r="AP255">
        <v>0.138558846748012</v>
      </c>
      <c r="AQ255">
        <f>(Table2[[#This Row],[Sharpe Ratio]]-AVERAGE(Table2[Sharpe Ratio]))/_xlfn.STDEV.P(Table2[Sharpe Ratio])</f>
        <v>0.89903772808352278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0.14338480280503121</v>
      </c>
      <c r="AS255">
        <f>_xlfn.RANK.AVG(Table2[[#This Row],[1Y Return vs Nifty Z-Score]],Table2[1Y Return vs Nifty Z-Score])</f>
        <v>112</v>
      </c>
      <c r="AT255">
        <f>_xlfn.RANK.AVG(Table2[[#This Row],[6M Return vs Nifty Z-Score]],Table2[6M Return vs Nifty Z-Score])</f>
        <v>610</v>
      </c>
      <c r="AU255">
        <f>_xlfn.RANK.AVG(Table2[[#This Row],[Sharpe Ratio Z-Score]],Table2[Sharpe Ratio Z-Score])</f>
        <v>128</v>
      </c>
      <c r="AV255">
        <f>(Table2[[#This Row],[Rank 1Y]]+Table2[[#This Row],[Rank 6M]]+Table2[[#This Row],[Rank Sharpe]])/3</f>
        <v>283.33333333333331</v>
      </c>
    </row>
    <row r="256" spans="1:48" x14ac:dyDescent="0.3">
      <c r="A256" t="s">
        <v>231</v>
      </c>
      <c r="B256" t="s">
        <v>232</v>
      </c>
      <c r="C256" t="s">
        <v>3131</v>
      </c>
      <c r="D256" t="s">
        <v>233</v>
      </c>
      <c r="E256">
        <v>111382.872874155</v>
      </c>
      <c r="F256">
        <v>1519</v>
      </c>
      <c r="G256">
        <v>22.4582153678422</v>
      </c>
      <c r="H256">
        <f>(Table2[[#This Row],[1Y Return vs Nifty]]-AVERAGE(Table2[1Y Return vs Nifty]))/_xlfn.STDEV.P(Table2[1Y Return vs Nifty])</f>
        <v>-5.1019767950399073E-2</v>
      </c>
      <c r="I256">
        <v>1.67538046417764</v>
      </c>
      <c r="J256">
        <f>(Table2[[#This Row],[1M Return vs Nifty]]-AVERAGE(Table2[1M Return vs Nifty]))/_xlfn.STDEV.P(Table2[1M Return vs Nifty])</f>
        <v>0.66260691691414741</v>
      </c>
      <c r="K256">
        <v>22.804092591245201</v>
      </c>
      <c r="L256">
        <f>(Table2[[#This Row],[6M Return vs Nifty]]-AVERAGE(Table2[6M Return vs Nifty]))/_xlfn.STDEV.P(Table2[6M Return vs Nifty])</f>
        <v>0.49399602341058357</v>
      </c>
      <c r="M256">
        <v>-2.2200365917448299</v>
      </c>
      <c r="N256">
        <f>(Table2[[#This Row],[1W Return vs Nifty]]-AVERAGE(Table2[1W Return vs Nifty]))/_xlfn.STDEV.P(Table2[1W Return vs Nifty])</f>
        <v>6.8523375211729631E-2</v>
      </c>
      <c r="O256">
        <v>1550.19</v>
      </c>
      <c r="P256">
        <v>1489.12537624942</v>
      </c>
      <c r="Q256">
        <v>1287.8898474432699</v>
      </c>
      <c r="R256">
        <v>37.699669724359197</v>
      </c>
      <c r="S256" s="1">
        <f>(Table2[[#This Row],[Close Price]]-Table2[[#This Row],[20D EMA]])/Table2[[#This Row],[20D EMA]]</f>
        <v>-2.0120114308568662E-2</v>
      </c>
      <c r="T256" s="1">
        <f>(Table2[[#This Row],[Close Price]]-Table2[[#This Row],[50D EMA]])/Table2[[#This Row],[50D EMA]]</f>
        <v>2.0061859281334384E-2</v>
      </c>
      <c r="U256" s="1">
        <f>(Table2[[#This Row],[Close Price]]-Table2[[#This Row],[200D EMA]])/Table2[[#This Row],[200D EMA]]</f>
        <v>0.17944869510038608</v>
      </c>
      <c r="V256">
        <v>0.96281200507308295</v>
      </c>
      <c r="W256">
        <v>1491.75</v>
      </c>
      <c r="X256">
        <v>1531</v>
      </c>
      <c r="Y256">
        <v>1491.75</v>
      </c>
      <c r="Z256">
        <v>1550</v>
      </c>
      <c r="AA256">
        <v>1491.75</v>
      </c>
      <c r="AB256">
        <v>1614.2</v>
      </c>
      <c r="AC256" s="1">
        <f>(Table2[[#This Row],[Close Price]]/Table2[[#This Row],[Day Low]])-1</f>
        <v>1.8267135914194821E-2</v>
      </c>
      <c r="AD256" s="1">
        <f>(Table2[[#This Row],[Day High]]/Table2[[#This Row],[Close Price]])-1</f>
        <v>7.899934167215239E-3</v>
      </c>
      <c r="AE256" s="1">
        <f>(Table2[[#This Row],[Close Price]]/Table2[[#This Row],[Current Week Low]])-1</f>
        <v>1.8267135914194821E-2</v>
      </c>
      <c r="AF256" s="1">
        <f>(Table2[[#This Row],[Current Week High]]/Table2[[#This Row],[Close Price]])-1</f>
        <v>2.0408163265306145E-2</v>
      </c>
      <c r="AG256" s="1">
        <f>(Table2[[#This Row],[Close Price]]/Table2[[#This Row],[Current Month Low]])-1</f>
        <v>1.8267135914194821E-2</v>
      </c>
      <c r="AH256" s="1">
        <f>(Table2[[#This Row],[Current Month High]]/Table2[[#This Row],[Close Price]])-1</f>
        <v>6.2672811059907962E-2</v>
      </c>
      <c r="AI256">
        <v>8.4595128373930102</v>
      </c>
      <c r="AJ256">
        <v>52.839965789605998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7.0000000000000007E-2</v>
      </c>
      <c r="AM256" t="s">
        <v>3175</v>
      </c>
      <c r="AN256">
        <v>-0.7</v>
      </c>
      <c r="AO256" t="s">
        <v>3174</v>
      </c>
      <c r="AP256">
        <v>5.5676050689088999E-2</v>
      </c>
      <c r="AQ256">
        <f>(Table2[[#This Row],[Sharpe Ratio]]-AVERAGE(Table2[Sharpe Ratio]))/_xlfn.STDEV.P(Table2[Sharpe Ratio])</f>
        <v>-6.8217265454927567E-2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1.1058892821311339</v>
      </c>
      <c r="AS256">
        <f>_xlfn.RANK.AVG(Table2[[#This Row],[1Y Return vs Nifty Z-Score]],Table2[1Y Return vs Nifty Z-Score])</f>
        <v>317</v>
      </c>
      <c r="AT256">
        <f>_xlfn.RANK.AVG(Table2[[#This Row],[6M Return vs Nifty Z-Score]],Table2[6M Return vs Nifty Z-Score])</f>
        <v>173</v>
      </c>
      <c r="AU256">
        <f>_xlfn.RANK.AVG(Table2[[#This Row],[Sharpe Ratio Z-Score]],Table2[Sharpe Ratio Z-Score])</f>
        <v>361</v>
      </c>
      <c r="AV256">
        <f>(Table2[[#This Row],[Rank 1Y]]+Table2[[#This Row],[Rank 6M]]+Table2[[#This Row],[Rank Sharpe]])/3</f>
        <v>283.66666666666669</v>
      </c>
    </row>
    <row r="257" spans="1:48" x14ac:dyDescent="0.3">
      <c r="A257" t="s">
        <v>1946</v>
      </c>
      <c r="B257" t="s">
        <v>1947</v>
      </c>
      <c r="C257" t="s">
        <v>3143</v>
      </c>
      <c r="D257" t="s">
        <v>276</v>
      </c>
      <c r="E257">
        <v>3649.2604574400002</v>
      </c>
      <c r="F257">
        <v>146.54</v>
      </c>
      <c r="G257">
        <v>34.8310547717074</v>
      </c>
      <c r="H257">
        <f>(Table2[[#This Row],[1Y Return vs Nifty]]-AVERAGE(Table2[1Y Return vs Nifty]))/_xlfn.STDEV.P(Table2[1Y Return vs Nifty])</f>
        <v>0.16208531943994359</v>
      </c>
      <c r="I257">
        <v>-14.729576479131101</v>
      </c>
      <c r="J257">
        <f>(Table2[[#This Row],[1M Return vs Nifty]]-AVERAGE(Table2[1M Return vs Nifty]))/_xlfn.STDEV.P(Table2[1M Return vs Nifty])</f>
        <v>-1.1878072918428031</v>
      </c>
      <c r="K257">
        <v>30.753448903995501</v>
      </c>
      <c r="L257">
        <f>(Table2[[#This Row],[6M Return vs Nifty]]-AVERAGE(Table2[6M Return vs Nifty]))/_xlfn.STDEV.P(Table2[6M Return vs Nifty])</f>
        <v>0.75915151661992986</v>
      </c>
      <c r="M257">
        <v>-5.0811103076498503</v>
      </c>
      <c r="N257">
        <f>(Table2[[#This Row],[1W Return vs Nifty]]-AVERAGE(Table2[1W Return vs Nifty]))/_xlfn.STDEV.P(Table2[1W Return vs Nifty])</f>
        <v>-0.63741687857575402</v>
      </c>
      <c r="O257">
        <v>153.06</v>
      </c>
      <c r="P257">
        <v>151.27117813464201</v>
      </c>
      <c r="Q257">
        <v>125.465432921695</v>
      </c>
      <c r="R257">
        <v>32.811297194578898</v>
      </c>
      <c r="S257" s="1">
        <f>(Table2[[#This Row],[Close Price]]-Table2[[#This Row],[20D EMA]])/Table2[[#This Row],[20D EMA]]</f>
        <v>-4.2597674114726321E-2</v>
      </c>
      <c r="T257" s="1">
        <f>(Table2[[#This Row],[Close Price]]-Table2[[#This Row],[50D EMA]])/Table2[[#This Row],[50D EMA]]</f>
        <v>-3.1276137285259589E-2</v>
      </c>
      <c r="U257" s="1">
        <f>(Table2[[#This Row],[Close Price]]-Table2[[#This Row],[200D EMA]])/Table2[[#This Row],[200D EMA]]</f>
        <v>0.16797110237891558</v>
      </c>
      <c r="V257">
        <v>0.455868202575201</v>
      </c>
      <c r="W257">
        <v>138.12</v>
      </c>
      <c r="X257">
        <v>147.19999999999999</v>
      </c>
      <c r="Y257">
        <v>138.12</v>
      </c>
      <c r="Z257">
        <v>148.29</v>
      </c>
      <c r="AA257">
        <v>138.12</v>
      </c>
      <c r="AB257">
        <v>156</v>
      </c>
      <c r="AC257" s="1">
        <f>(Table2[[#This Row],[Close Price]]/Table2[[#This Row],[Day Low]])-1</f>
        <v>6.0961482768606912E-2</v>
      </c>
      <c r="AD257" s="1">
        <f>(Table2[[#This Row],[Day High]]/Table2[[#This Row],[Close Price]])-1</f>
        <v>4.5038897229425778E-3</v>
      </c>
      <c r="AE257" s="1">
        <f>(Table2[[#This Row],[Close Price]]/Table2[[#This Row],[Current Week Low]])-1</f>
        <v>6.0961482768606912E-2</v>
      </c>
      <c r="AF257" s="1">
        <f>(Table2[[#This Row],[Current Week High]]/Table2[[#This Row],[Close Price]])-1</f>
        <v>1.1942131841135462E-2</v>
      </c>
      <c r="AG257" s="1">
        <f>(Table2[[#This Row],[Close Price]]/Table2[[#This Row],[Current Month Low]])-1</f>
        <v>6.0961482768606912E-2</v>
      </c>
      <c r="AH257" s="1">
        <f>(Table2[[#This Row],[Current Month High]]/Table2[[#This Row],[Close Price]])-1</f>
        <v>6.4555752695509838E-2</v>
      </c>
      <c r="AI257">
        <v>20.786133478913602</v>
      </c>
      <c r="AJ257">
        <v>79.5833333333333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0.03</v>
      </c>
      <c r="AM257" t="s">
        <v>3175</v>
      </c>
      <c r="AN257">
        <v>-3.28</v>
      </c>
      <c r="AO257" t="s">
        <v>3174</v>
      </c>
      <c r="AP257">
        <v>1.2620440550292E-2</v>
      </c>
      <c r="AQ257">
        <f>(Table2[[#This Row],[Sharpe Ratio]]-AVERAGE(Table2[Sharpe Ratio]))/_xlfn.STDEV.P(Table2[Sharpe Ratio])</f>
        <v>-0.57068286612058738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-1.4746702004792711</v>
      </c>
      <c r="AS257">
        <f>_xlfn.RANK.AVG(Table2[[#This Row],[1Y Return vs Nifty Z-Score]],Table2[1Y Return vs Nifty Z-Score])</f>
        <v>252</v>
      </c>
      <c r="AT257">
        <f>_xlfn.RANK.AVG(Table2[[#This Row],[6M Return vs Nifty Z-Score]],Table2[6M Return vs Nifty Z-Score])</f>
        <v>124</v>
      </c>
      <c r="AU257">
        <f>_xlfn.RANK.AVG(Table2[[#This Row],[Sharpe Ratio Z-Score]],Table2[Sharpe Ratio Z-Score])</f>
        <v>476</v>
      </c>
      <c r="AV257">
        <f>(Table2[[#This Row],[Rank 1Y]]+Table2[[#This Row],[Rank 6M]]+Table2[[#This Row],[Rank Sharpe]])/3</f>
        <v>284</v>
      </c>
    </row>
    <row r="258" spans="1:48" x14ac:dyDescent="0.3">
      <c r="A258" t="s">
        <v>1355</v>
      </c>
      <c r="B258" t="s">
        <v>1356</v>
      </c>
      <c r="C258" t="s">
        <v>3147</v>
      </c>
      <c r="D258" t="s">
        <v>634</v>
      </c>
      <c r="E258">
        <v>8302.4088794399995</v>
      </c>
      <c r="F258">
        <v>502.2</v>
      </c>
      <c r="G258">
        <v>4.7308619399769603</v>
      </c>
      <c r="H258">
        <f>(Table2[[#This Row],[1Y Return vs Nifty]]-AVERAGE(Table2[1Y Return vs Nifty]))/_xlfn.STDEV.P(Table2[1Y Return vs Nifty])</f>
        <v>-0.35634897154974055</v>
      </c>
      <c r="I258">
        <v>9.4529526004247106</v>
      </c>
      <c r="J258">
        <f>(Table2[[#This Row],[1M Return vs Nifty]]-AVERAGE(Table2[1M Return vs Nifty]))/_xlfn.STDEV.P(Table2[1M Return vs Nifty])</f>
        <v>1.5398862685319421</v>
      </c>
      <c r="K258">
        <v>27.518422935690101</v>
      </c>
      <c r="L258">
        <f>(Table2[[#This Row],[6M Return vs Nifty]]-AVERAGE(Table2[6M Return vs Nifty]))/_xlfn.STDEV.P(Table2[6M Return vs Nifty])</f>
        <v>0.65124530730896646</v>
      </c>
      <c r="M258">
        <v>12.2826001918404</v>
      </c>
      <c r="N258">
        <f>(Table2[[#This Row],[1W Return vs Nifty]]-AVERAGE(Table2[1W Return vs Nifty]))/_xlfn.STDEV.P(Table2[1W Return vs Nifty])</f>
        <v>3.646898526707381</v>
      </c>
      <c r="O258">
        <v>467.91</v>
      </c>
      <c r="P258">
        <v>471.529039667799</v>
      </c>
      <c r="Q258">
        <v>439.51310280743598</v>
      </c>
      <c r="R258">
        <v>75.756994875217202</v>
      </c>
      <c r="S258" s="1">
        <f>(Table2[[#This Row],[Close Price]]-Table2[[#This Row],[20D EMA]])/Table2[[#This Row],[20D EMA]]</f>
        <v>7.3283323716099164E-2</v>
      </c>
      <c r="T258" s="1">
        <f>(Table2[[#This Row],[Close Price]]-Table2[[#This Row],[50D EMA]])/Table2[[#This Row],[50D EMA]]</f>
        <v>6.5045750636714236E-2</v>
      </c>
      <c r="U258" s="1">
        <f>(Table2[[#This Row],[Close Price]]-Table2[[#This Row],[200D EMA]])/Table2[[#This Row],[200D EMA]]</f>
        <v>0.14262805088663996</v>
      </c>
      <c r="V258">
        <v>1.77462242033847</v>
      </c>
      <c r="W258">
        <v>472.5</v>
      </c>
      <c r="X258">
        <v>504.8</v>
      </c>
      <c r="Y258">
        <v>472.5</v>
      </c>
      <c r="Z258">
        <v>509.45</v>
      </c>
      <c r="AA258">
        <v>448.3</v>
      </c>
      <c r="AB258">
        <v>509.45</v>
      </c>
      <c r="AC258" s="1">
        <f>(Table2[[#This Row],[Close Price]]/Table2[[#This Row],[Day Low]])-1</f>
        <v>6.2857142857142723E-2</v>
      </c>
      <c r="AD258" s="1">
        <f>(Table2[[#This Row],[Day High]]/Table2[[#This Row],[Close Price]])-1</f>
        <v>5.177220230983659E-3</v>
      </c>
      <c r="AE258" s="1">
        <f>(Table2[[#This Row],[Close Price]]/Table2[[#This Row],[Current Week Low]])-1</f>
        <v>6.2857142857142723E-2</v>
      </c>
      <c r="AF258" s="1">
        <f>(Table2[[#This Row],[Current Week High]]/Table2[[#This Row],[Close Price]])-1</f>
        <v>1.4436479490242959E-2</v>
      </c>
      <c r="AG258" s="1">
        <f>(Table2[[#This Row],[Close Price]]/Table2[[#This Row],[Current Month Low]])-1</f>
        <v>0.12023198750836483</v>
      </c>
      <c r="AH258" s="1">
        <f>(Table2[[#This Row],[Current Month High]]/Table2[[#This Row],[Close Price]])-1</f>
        <v>1.4436479490242959E-2</v>
      </c>
      <c r="AI258">
        <v>27.190362405416099</v>
      </c>
      <c r="AJ258">
        <v>57.3801316201817</v>
      </c>
      <c r="AK258" t="str">
        <f>IF(AND(Table2[[#This Row],[20D EMA]]&gt;Table2[[#This Row],[50D EMA]],Table2[[#This Row],[50D EMA]]&gt;Table2[[#This Row],[200D EMA]]),"Uptrend","Downtrend/NoTrend")</f>
        <v>Downtrend/NoTrend</v>
      </c>
      <c r="AL258">
        <v>-0.17</v>
      </c>
      <c r="AM258" t="s">
        <v>3174</v>
      </c>
      <c r="AN258">
        <v>11.74</v>
      </c>
      <c r="AO258" t="s">
        <v>3175</v>
      </c>
      <c r="AP258">
        <v>7.5581459343203997E-2</v>
      </c>
      <c r="AQ258">
        <f>(Table2[[#This Row],[Sharpe Ratio]]-AVERAGE(Table2[Sharpe Ratio]))/_xlfn.STDEV.P(Table2[Sharpe Ratio])</f>
        <v>0.16408191887071283</v>
      </c>
      <c r="AR2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8">
        <f>_xlfn.RANK.AVG(Table2[[#This Row],[1Y Return vs Nifty Z-Score]],Table2[1Y Return vs Nifty Z-Score])</f>
        <v>411</v>
      </c>
      <c r="AT258">
        <f>_xlfn.RANK.AVG(Table2[[#This Row],[6M Return vs Nifty Z-Score]],Table2[6M Return vs Nifty Z-Score])</f>
        <v>143</v>
      </c>
      <c r="AU258">
        <f>_xlfn.RANK.AVG(Table2[[#This Row],[Sharpe Ratio Z-Score]],Table2[Sharpe Ratio Z-Score])</f>
        <v>301</v>
      </c>
      <c r="AV258">
        <f>(Table2[[#This Row],[Rank 1Y]]+Table2[[#This Row],[Rank 6M]]+Table2[[#This Row],[Rank Sharpe]])/3</f>
        <v>285</v>
      </c>
    </row>
    <row r="259" spans="1:48" x14ac:dyDescent="0.3">
      <c r="A259" t="s">
        <v>1030</v>
      </c>
      <c r="B259" t="s">
        <v>1031</v>
      </c>
      <c r="C259" t="s">
        <v>3133</v>
      </c>
      <c r="D259" t="s">
        <v>51</v>
      </c>
      <c r="E259">
        <v>13808.9575941</v>
      </c>
      <c r="F259">
        <v>556.5</v>
      </c>
      <c r="G259">
        <v>29.137379295278802</v>
      </c>
      <c r="H259">
        <f>(Table2[[#This Row],[1Y Return vs Nifty]]-AVERAGE(Table2[1Y Return vs Nifty]))/_xlfn.STDEV.P(Table2[1Y Return vs Nifty])</f>
        <v>6.4019615168576099E-2</v>
      </c>
      <c r="I259">
        <v>-18.925878236510901</v>
      </c>
      <c r="J259">
        <f>(Table2[[#This Row],[1M Return vs Nifty]]-AVERAGE(Table2[1M Return vs Nifty]))/_xlfn.STDEV.P(Table2[1M Return vs Nifty])</f>
        <v>-1.661133520184688</v>
      </c>
      <c r="K259">
        <v>16.382589000707</v>
      </c>
      <c r="L259">
        <f>(Table2[[#This Row],[6M Return vs Nifty]]-AVERAGE(Table2[6M Return vs Nifty]))/_xlfn.STDEV.P(Table2[6M Return vs Nifty])</f>
        <v>0.27980296365759216</v>
      </c>
      <c r="M259">
        <v>1.3698446881081601</v>
      </c>
      <c r="N259">
        <f>(Table2[[#This Row],[1W Return vs Nifty]]-AVERAGE(Table2[1W Return vs Nifty]))/_xlfn.STDEV.P(Table2[1W Return vs Nifty])</f>
        <v>0.95428933352249623</v>
      </c>
      <c r="O259">
        <v>579.29999999999995</v>
      </c>
      <c r="P259">
        <v>590.54915204445001</v>
      </c>
      <c r="Q259">
        <v>504.597700660111</v>
      </c>
      <c r="R259">
        <v>46.690856147068899</v>
      </c>
      <c r="S259" s="1">
        <f>(Table2[[#This Row],[Close Price]]-Table2[[#This Row],[20D EMA]])/Table2[[#This Row],[20D EMA]]</f>
        <v>-3.9357845675815566E-2</v>
      </c>
      <c r="T259" s="1">
        <f>(Table2[[#This Row],[Close Price]]-Table2[[#This Row],[50D EMA]])/Table2[[#This Row],[50D EMA]]</f>
        <v>-5.7656762229822266E-2</v>
      </c>
      <c r="U259" s="1">
        <f>(Table2[[#This Row],[Close Price]]-Table2[[#This Row],[200D EMA]])/Table2[[#This Row],[200D EMA]]</f>
        <v>0.1028587710011179</v>
      </c>
      <c r="V259">
        <v>1.5408210992909901</v>
      </c>
      <c r="W259">
        <v>543</v>
      </c>
      <c r="X259">
        <v>563.04999999999995</v>
      </c>
      <c r="Y259">
        <v>537.95000000000005</v>
      </c>
      <c r="Z259">
        <v>573.85</v>
      </c>
      <c r="AA259">
        <v>537.95000000000005</v>
      </c>
      <c r="AB259">
        <v>607.5</v>
      </c>
      <c r="AC259" s="1">
        <f>(Table2[[#This Row],[Close Price]]/Table2[[#This Row],[Day Low]])-1</f>
        <v>2.4861878453038777E-2</v>
      </c>
      <c r="AD259" s="1">
        <f>(Table2[[#This Row],[Day High]]/Table2[[#This Row],[Close Price]])-1</f>
        <v>1.1769991015273984E-2</v>
      </c>
      <c r="AE259" s="1">
        <f>(Table2[[#This Row],[Close Price]]/Table2[[#This Row],[Current Week Low]])-1</f>
        <v>3.4482758620689502E-2</v>
      </c>
      <c r="AF259" s="1">
        <f>(Table2[[#This Row],[Current Week High]]/Table2[[#This Row],[Close Price]])-1</f>
        <v>3.1176999101527381E-2</v>
      </c>
      <c r="AG259" s="1">
        <f>(Table2[[#This Row],[Close Price]]/Table2[[#This Row],[Current Month Low]])-1</f>
        <v>3.4482758620689502E-2</v>
      </c>
      <c r="AH259" s="1">
        <f>(Table2[[#This Row],[Current Month High]]/Table2[[#This Row],[Close Price]])-1</f>
        <v>9.1644204851752065E-2</v>
      </c>
      <c r="AI259">
        <v>29.559748427672901</v>
      </c>
      <c r="AJ259">
        <v>74.478758426085605</v>
      </c>
      <c r="AK259" t="str">
        <f>IF(AND(Table2[[#This Row],[20D EMA]]&gt;Table2[[#This Row],[50D EMA]],Table2[[#This Row],[50D EMA]]&gt;Table2[[#This Row],[200D EMA]]),"Uptrend","Downtrend/NoTrend")</f>
        <v>Downtrend/NoTrend</v>
      </c>
      <c r="AL259">
        <v>-0.03</v>
      </c>
      <c r="AM259" t="s">
        <v>3174</v>
      </c>
      <c r="AN259">
        <v>2.59</v>
      </c>
      <c r="AO259" t="s">
        <v>3175</v>
      </c>
      <c r="AP259">
        <v>5.8246750473580002E-2</v>
      </c>
      <c r="AQ259">
        <f>(Table2[[#This Row],[Sharpe Ratio]]-AVERAGE(Table2[Sharpe Ratio]))/_xlfn.STDEV.P(Table2[Sharpe Ratio])</f>
        <v>-3.8216803095170511E-2</v>
      </c>
      <c r="AR2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9">
        <f>_xlfn.RANK.AVG(Table2[[#This Row],[1Y Return vs Nifty Z-Score]],Table2[1Y Return vs Nifty Z-Score])</f>
        <v>274</v>
      </c>
      <c r="AT259">
        <f>_xlfn.RANK.AVG(Table2[[#This Row],[6M Return vs Nifty Z-Score]],Table2[6M Return vs Nifty Z-Score])</f>
        <v>231</v>
      </c>
      <c r="AU259">
        <f>_xlfn.RANK.AVG(Table2[[#This Row],[Sharpe Ratio Z-Score]],Table2[Sharpe Ratio Z-Score])</f>
        <v>353</v>
      </c>
      <c r="AV259">
        <f>(Table2[[#This Row],[Rank 1Y]]+Table2[[#This Row],[Rank 6M]]+Table2[[#This Row],[Rank Sharpe]])/3</f>
        <v>286</v>
      </c>
    </row>
    <row r="260" spans="1:48" x14ac:dyDescent="0.3">
      <c r="A260" t="s">
        <v>363</v>
      </c>
      <c r="B260" t="s">
        <v>364</v>
      </c>
      <c r="C260" t="s">
        <v>3140</v>
      </c>
      <c r="D260" t="s">
        <v>95</v>
      </c>
      <c r="E260">
        <v>68321.072071054994</v>
      </c>
      <c r="F260">
        <v>322.64999999999998</v>
      </c>
      <c r="G260">
        <v>70.856395698397606</v>
      </c>
      <c r="H260">
        <f>(Table2[[#This Row],[1Y Return vs Nifty]]-AVERAGE(Table2[1Y Return vs Nifty]))/_xlfn.STDEV.P(Table2[1Y Return vs Nifty])</f>
        <v>0.78257211118241921</v>
      </c>
      <c r="I260">
        <v>1.1812396225749899</v>
      </c>
      <c r="J260">
        <f>(Table2[[#This Row],[1M Return vs Nifty]]-AVERAGE(Table2[1M Return vs Nifty]))/_xlfn.STDEV.P(Table2[1M Return vs Nifty])</f>
        <v>0.60686978590012097</v>
      </c>
      <c r="K260">
        <v>20.352989538717999</v>
      </c>
      <c r="L260">
        <f>(Table2[[#This Row],[6M Return vs Nifty]]-AVERAGE(Table2[6M Return vs Nifty]))/_xlfn.STDEV.P(Table2[6M Return vs Nifty])</f>
        <v>0.41223802776540841</v>
      </c>
      <c r="M260">
        <v>-5.8935176747232596</v>
      </c>
      <c r="N260">
        <f>(Table2[[#This Row],[1W Return vs Nifty]]-AVERAGE(Table2[1W Return vs Nifty]))/_xlfn.STDEV.P(Table2[1W Return vs Nifty])</f>
        <v>-0.83786996711465234</v>
      </c>
      <c r="O260">
        <v>331.92</v>
      </c>
      <c r="P260">
        <v>326.36687078057099</v>
      </c>
      <c r="Q260">
        <v>276.520652475048</v>
      </c>
      <c r="R260">
        <v>42.524173928596099</v>
      </c>
      <c r="S260" s="1">
        <f>(Table2[[#This Row],[Close Price]]-Table2[[#This Row],[20D EMA]])/Table2[[#This Row],[20D EMA]]</f>
        <v>-2.7928416485900331E-2</v>
      </c>
      <c r="T260" s="1">
        <f>(Table2[[#This Row],[Close Price]]-Table2[[#This Row],[50D EMA]])/Table2[[#This Row],[50D EMA]]</f>
        <v>-1.1388627686631863E-2</v>
      </c>
      <c r="U260" s="1">
        <f>(Table2[[#This Row],[Close Price]]-Table2[[#This Row],[200D EMA]])/Table2[[#This Row],[200D EMA]]</f>
        <v>0.16682062302422235</v>
      </c>
      <c r="V260">
        <v>0.94429874120042401</v>
      </c>
      <c r="W260">
        <v>308.25</v>
      </c>
      <c r="X260">
        <v>323.89999999999998</v>
      </c>
      <c r="Y260">
        <v>308.25</v>
      </c>
      <c r="Z260">
        <v>334.1</v>
      </c>
      <c r="AA260">
        <v>308.25</v>
      </c>
      <c r="AB260">
        <v>351</v>
      </c>
      <c r="AC260" s="1">
        <f>(Table2[[#This Row],[Close Price]]/Table2[[#This Row],[Day Low]])-1</f>
        <v>4.6715328467153316E-2</v>
      </c>
      <c r="AD260" s="1">
        <f>(Table2[[#This Row],[Day High]]/Table2[[#This Row],[Close Price]])-1</f>
        <v>3.8741670540833884E-3</v>
      </c>
      <c r="AE260" s="1">
        <f>(Table2[[#This Row],[Close Price]]/Table2[[#This Row],[Current Week Low]])-1</f>
        <v>4.6715328467153316E-2</v>
      </c>
      <c r="AF260" s="1">
        <f>(Table2[[#This Row],[Current Week High]]/Table2[[#This Row],[Close Price]])-1</f>
        <v>3.5487370215403935E-2</v>
      </c>
      <c r="AG260" s="1">
        <f>(Table2[[#This Row],[Close Price]]/Table2[[#This Row],[Current Month Low]])-1</f>
        <v>4.6715328467153316E-2</v>
      </c>
      <c r="AH260" s="1">
        <f>(Table2[[#This Row],[Current Month High]]/Table2[[#This Row],[Close Price]])-1</f>
        <v>8.7866108786611052E-2</v>
      </c>
      <c r="AI260">
        <v>11.870447853711401</v>
      </c>
      <c r="AJ260">
        <v>100.15508684863499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0.02</v>
      </c>
      <c r="AM260" t="s">
        <v>3175</v>
      </c>
      <c r="AN260">
        <v>-1.04</v>
      </c>
      <c r="AO260" t="s">
        <v>3174</v>
      </c>
      <c r="AQ260">
        <f>(Table2[[#This Row],[Sharpe Ratio]]-AVERAGE(Table2[Sharpe Ratio]))/_xlfn.STDEV.P(Table2[Sharpe Ratio])</f>
        <v>-0.71796535082642143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0.24584460690687493</v>
      </c>
      <c r="AS260">
        <f>_xlfn.RANK.AVG(Table2[[#This Row],[1Y Return vs Nifty Z-Score]],Table2[1Y Return vs Nifty Z-Score])</f>
        <v>123</v>
      </c>
      <c r="AT260">
        <f>_xlfn.RANK.AVG(Table2[[#This Row],[6M Return vs Nifty Z-Score]],Table2[6M Return vs Nifty Z-Score])</f>
        <v>199</v>
      </c>
      <c r="AU260">
        <f>_xlfn.RANK.AVG(Table2[[#This Row],[Sharpe Ratio Z-Score]],Table2[Sharpe Ratio Z-Score])</f>
        <v>540.5</v>
      </c>
      <c r="AV260">
        <f>(Table2[[#This Row],[Rank 1Y]]+Table2[[#This Row],[Rank 6M]]+Table2[[#This Row],[Rank Sharpe]])/3</f>
        <v>287.5</v>
      </c>
    </row>
    <row r="261" spans="1:48" x14ac:dyDescent="0.3">
      <c r="A261" t="s">
        <v>599</v>
      </c>
      <c r="B261" t="s">
        <v>600</v>
      </c>
      <c r="C261" t="s">
        <v>3131</v>
      </c>
      <c r="D261" t="s">
        <v>195</v>
      </c>
      <c r="E261">
        <v>32425.4025</v>
      </c>
      <c r="F261">
        <v>739.7</v>
      </c>
      <c r="G261">
        <v>18.583568602685499</v>
      </c>
      <c r="H261">
        <f>(Table2[[#This Row],[1Y Return vs Nifty]]-AVERAGE(Table2[1Y Return vs Nifty]))/_xlfn.STDEV.P(Table2[1Y Return vs Nifty])</f>
        <v>-0.11775521246263297</v>
      </c>
      <c r="I261">
        <v>-12.4224520302353</v>
      </c>
      <c r="J261">
        <f>(Table2[[#This Row],[1M Return vs Nifty]]-AVERAGE(Table2[1M Return vs Nifty]))/_xlfn.STDEV.P(Table2[1M Return vs Nifty])</f>
        <v>-0.92757278611624971</v>
      </c>
      <c r="K261">
        <v>52.414263828235001</v>
      </c>
      <c r="L261">
        <f>(Table2[[#This Row],[6M Return vs Nifty]]-AVERAGE(Table2[6M Return vs Nifty]))/_xlfn.STDEV.P(Table2[6M Return vs Nifty])</f>
        <v>1.4816608417260244</v>
      </c>
      <c r="M261">
        <v>-0.171459891225058</v>
      </c>
      <c r="N261">
        <f>(Table2[[#This Row],[1W Return vs Nifty]]-AVERAGE(Table2[1W Return vs Nifty]))/_xlfn.STDEV.P(Table2[1W Return vs Nifty])</f>
        <v>0.57398842066953171</v>
      </c>
      <c r="O261">
        <v>760.51</v>
      </c>
      <c r="P261">
        <v>766.45431531578197</v>
      </c>
      <c r="Q261">
        <v>652.28312428351899</v>
      </c>
      <c r="R261">
        <v>35.742556993155802</v>
      </c>
      <c r="S261" s="1">
        <f>(Table2[[#This Row],[Close Price]]-Table2[[#This Row],[20D EMA]])/Table2[[#This Row],[20D EMA]]</f>
        <v>-2.7363216788733803E-2</v>
      </c>
      <c r="T261" s="1">
        <f>(Table2[[#This Row],[Close Price]]-Table2[[#This Row],[50D EMA]])/Table2[[#This Row],[50D EMA]]</f>
        <v>-3.4906601451854369E-2</v>
      </c>
      <c r="U261" s="1">
        <f>(Table2[[#This Row],[Close Price]]-Table2[[#This Row],[200D EMA]])/Table2[[#This Row],[200D EMA]]</f>
        <v>0.13401676735466908</v>
      </c>
      <c r="V261">
        <v>0.56554101811328406</v>
      </c>
      <c r="W261">
        <v>725.55</v>
      </c>
      <c r="X261">
        <v>743.45</v>
      </c>
      <c r="Y261">
        <v>725.55</v>
      </c>
      <c r="Z261">
        <v>755.15</v>
      </c>
      <c r="AA261">
        <v>725.1</v>
      </c>
      <c r="AB261">
        <v>768.45</v>
      </c>
      <c r="AC261" s="1">
        <f>(Table2[[#This Row],[Close Price]]/Table2[[#This Row],[Day Low]])-1</f>
        <v>1.9502446419957353E-2</v>
      </c>
      <c r="AD261" s="1">
        <f>(Table2[[#This Row],[Day High]]/Table2[[#This Row],[Close Price]])-1</f>
        <v>5.0696228200621807E-3</v>
      </c>
      <c r="AE261" s="1">
        <f>(Table2[[#This Row],[Close Price]]/Table2[[#This Row],[Current Week Low]])-1</f>
        <v>1.9502446419957353E-2</v>
      </c>
      <c r="AF261" s="1">
        <f>(Table2[[#This Row],[Current Week High]]/Table2[[#This Row],[Close Price]])-1</f>
        <v>2.0886846018656202E-2</v>
      </c>
      <c r="AG261" s="1">
        <f>(Table2[[#This Row],[Close Price]]/Table2[[#This Row],[Current Month Low]])-1</f>
        <v>2.0135153771893455E-2</v>
      </c>
      <c r="AH261" s="1">
        <f>(Table2[[#This Row],[Current Month High]]/Table2[[#This Row],[Close Price]])-1</f>
        <v>3.8867108287143459E-2</v>
      </c>
      <c r="AI261">
        <v>16.263350006759399</v>
      </c>
      <c r="AJ261">
        <v>77.343562694797399</v>
      </c>
      <c r="AK261" t="str">
        <f>IF(AND(Table2[[#This Row],[20D EMA]]&gt;Table2[[#This Row],[50D EMA]],Table2[[#This Row],[50D EMA]]&gt;Table2[[#This Row],[200D EMA]]),"Uptrend","Downtrend/NoTrend")</f>
        <v>Downtrend/NoTrend</v>
      </c>
      <c r="AL261">
        <v>-0.11</v>
      </c>
      <c r="AM261" t="s">
        <v>3174</v>
      </c>
      <c r="AN261">
        <v>-1</v>
      </c>
      <c r="AO261" t="s">
        <v>3174</v>
      </c>
      <c r="AP261">
        <v>1.4739269812962001E-2</v>
      </c>
      <c r="AQ261">
        <f>(Table2[[#This Row],[Sharpe Ratio]]-AVERAGE(Table2[Sharpe Ratio]))/_xlfn.STDEV.P(Table2[Sharpe Ratio])</f>
        <v>-0.54595580233625318</v>
      </c>
      <c r="AR2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1">
        <f>_xlfn.RANK.AVG(Table2[[#This Row],[1Y Return vs Nifty Z-Score]],Table2[1Y Return vs Nifty Z-Score])</f>
        <v>336</v>
      </c>
      <c r="AT261">
        <f>_xlfn.RANK.AVG(Table2[[#This Row],[6M Return vs Nifty Z-Score]],Table2[6M Return vs Nifty Z-Score])</f>
        <v>56</v>
      </c>
      <c r="AU261">
        <f>_xlfn.RANK.AVG(Table2[[#This Row],[Sharpe Ratio Z-Score]],Table2[Sharpe Ratio Z-Score])</f>
        <v>471</v>
      </c>
      <c r="AV261">
        <f>(Table2[[#This Row],[Rank 1Y]]+Table2[[#This Row],[Rank 6M]]+Table2[[#This Row],[Rank Sharpe]])/3</f>
        <v>287.66666666666669</v>
      </c>
    </row>
    <row r="262" spans="1:48" x14ac:dyDescent="0.3">
      <c r="A262" t="s">
        <v>367</v>
      </c>
      <c r="B262" t="s">
        <v>368</v>
      </c>
      <c r="C262" t="s">
        <v>3143</v>
      </c>
      <c r="D262" t="s">
        <v>276</v>
      </c>
      <c r="E262">
        <v>68195.823237489996</v>
      </c>
      <c r="F262">
        <v>8149.55</v>
      </c>
      <c r="G262">
        <v>9.6516380385731306</v>
      </c>
      <c r="H262">
        <f>(Table2[[#This Row],[1Y Return vs Nifty]]-AVERAGE(Table2[1Y Return vs Nifty]))/_xlfn.STDEV.P(Table2[1Y Return vs Nifty])</f>
        <v>-0.27159539265886307</v>
      </c>
      <c r="I262">
        <v>7.5360282794646798</v>
      </c>
      <c r="J262">
        <f>(Table2[[#This Row],[1M Return vs Nifty]]-AVERAGE(Table2[1M Return vs Nifty]))/_xlfn.STDEV.P(Table2[1M Return vs Nifty])</f>
        <v>1.3236647927381269</v>
      </c>
      <c r="K262">
        <v>7.1755205730507798</v>
      </c>
      <c r="L262">
        <f>(Table2[[#This Row],[6M Return vs Nifty]]-AVERAGE(Table2[6M Return vs Nifty]))/_xlfn.STDEV.P(Table2[6M Return vs Nifty])</f>
        <v>-2.7304262877426252E-2</v>
      </c>
      <c r="M262">
        <v>-3.2609454755301699</v>
      </c>
      <c r="N262">
        <f>(Table2[[#This Row],[1W Return vs Nifty]]-AVERAGE(Table2[1W Return vs Nifty]))/_xlfn.STDEV.P(Table2[1W Return vs Nifty])</f>
        <v>-0.18831009171508448</v>
      </c>
      <c r="O262">
        <v>8132.65</v>
      </c>
      <c r="P262">
        <v>8000.7889811549903</v>
      </c>
      <c r="Q262">
        <v>7362.4220732527801</v>
      </c>
      <c r="R262">
        <v>38.218415886837001</v>
      </c>
      <c r="S262" s="1">
        <f>(Table2[[#This Row],[Close Price]]-Table2[[#This Row],[20D EMA]])/Table2[[#This Row],[20D EMA]]</f>
        <v>2.0780434421745122E-3</v>
      </c>
      <c r="T262" s="1">
        <f>(Table2[[#This Row],[Close Price]]-Table2[[#This Row],[50D EMA]])/Table2[[#This Row],[50D EMA]]</f>
        <v>1.8593293635840249E-2</v>
      </c>
      <c r="U262" s="1">
        <f>(Table2[[#This Row],[Close Price]]-Table2[[#This Row],[200D EMA]])/Table2[[#This Row],[200D EMA]]</f>
        <v>0.10691154608030511</v>
      </c>
      <c r="V262">
        <v>0.62870523261268996</v>
      </c>
      <c r="W262">
        <v>7888</v>
      </c>
      <c r="X262">
        <v>8210</v>
      </c>
      <c r="Y262">
        <v>7808</v>
      </c>
      <c r="Z262">
        <v>8227.4500000000007</v>
      </c>
      <c r="AA262">
        <v>7808</v>
      </c>
      <c r="AB262">
        <v>8560</v>
      </c>
      <c r="AC262" s="1">
        <f>(Table2[[#This Row],[Close Price]]/Table2[[#This Row],[Day Low]])-1</f>
        <v>3.315796146044625E-2</v>
      </c>
      <c r="AD262" s="1">
        <f>(Table2[[#This Row],[Day High]]/Table2[[#This Row],[Close Price]])-1</f>
        <v>7.4175874741548853E-3</v>
      </c>
      <c r="AE262" s="1">
        <f>(Table2[[#This Row],[Close Price]]/Table2[[#This Row],[Current Week Low]])-1</f>
        <v>4.3743596311475397E-2</v>
      </c>
      <c r="AF262" s="1">
        <f>(Table2[[#This Row],[Current Week High]]/Table2[[#This Row],[Close Price]])-1</f>
        <v>9.5588099956440686E-3</v>
      </c>
      <c r="AG262" s="1">
        <f>(Table2[[#This Row],[Close Price]]/Table2[[#This Row],[Current Month Low]])-1</f>
        <v>4.3743596311475397E-2</v>
      </c>
      <c r="AH262" s="1">
        <f>(Table2[[#This Row],[Current Month High]]/Table2[[#This Row],[Close Price]])-1</f>
        <v>5.036474406562319E-2</v>
      </c>
      <c r="AI262">
        <v>21.909185169733199</v>
      </c>
      <c r="AJ262">
        <v>53.043192488262903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0.01</v>
      </c>
      <c r="AM262" t="s">
        <v>3175</v>
      </c>
      <c r="AN262">
        <v>0.66</v>
      </c>
      <c r="AO262" t="s">
        <v>3175</v>
      </c>
      <c r="AP262">
        <v>0.12524847849394299</v>
      </c>
      <c r="AQ262">
        <f>(Table2[[#This Row],[Sharpe Ratio]]-AVERAGE(Table2[Sharpe Ratio]))/_xlfn.STDEV.P(Table2[Sharpe Ratio])</f>
        <v>0.74370368082923899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1.5801587263159922</v>
      </c>
      <c r="AS262">
        <f>_xlfn.RANK.AVG(Table2[[#This Row],[1Y Return vs Nifty Z-Score]],Table2[1Y Return vs Nifty Z-Score])</f>
        <v>389</v>
      </c>
      <c r="AT262">
        <f>_xlfn.RANK.AVG(Table2[[#This Row],[6M Return vs Nifty Z-Score]],Table2[6M Return vs Nifty Z-Score])</f>
        <v>316</v>
      </c>
      <c r="AU262">
        <f>_xlfn.RANK.AVG(Table2[[#This Row],[Sharpe Ratio Z-Score]],Table2[Sharpe Ratio Z-Score])</f>
        <v>163</v>
      </c>
      <c r="AV262">
        <f>(Table2[[#This Row],[Rank 1Y]]+Table2[[#This Row],[Rank 6M]]+Table2[[#This Row],[Rank Sharpe]])/3</f>
        <v>289.33333333333331</v>
      </c>
    </row>
    <row r="263" spans="1:48" x14ac:dyDescent="0.3">
      <c r="A263" t="s">
        <v>1054</v>
      </c>
      <c r="B263" t="s">
        <v>1055</v>
      </c>
      <c r="C263" t="s">
        <v>3141</v>
      </c>
      <c r="D263" t="s">
        <v>271</v>
      </c>
      <c r="E263">
        <v>12937.197759999999</v>
      </c>
      <c r="F263">
        <v>4087.65</v>
      </c>
      <c r="G263">
        <v>14.319890863077999</v>
      </c>
      <c r="H263">
        <f>(Table2[[#This Row],[1Y Return vs Nifty]]-AVERAGE(Table2[1Y Return vs Nifty]))/_xlfn.STDEV.P(Table2[1Y Return vs Nifty])</f>
        <v>-0.19119117874693389</v>
      </c>
      <c r="I263">
        <v>-6.1502875204535696</v>
      </c>
      <c r="J263">
        <f>(Table2[[#This Row],[1M Return vs Nifty]]-AVERAGE(Table2[1M Return vs Nifty]))/_xlfn.STDEV.P(Table2[1M Return vs Nifty])</f>
        <v>-0.22009745602737146</v>
      </c>
      <c r="K263">
        <v>-0.84911552887359099</v>
      </c>
      <c r="L263">
        <f>(Table2[[#This Row],[6M Return vs Nifty]]-AVERAGE(Table2[6M Return vs Nifty]))/_xlfn.STDEV.P(Table2[6M Return vs Nifty])</f>
        <v>-0.2949707580901838</v>
      </c>
      <c r="M263">
        <v>0.95276670742102099</v>
      </c>
      <c r="N263">
        <f>(Table2[[#This Row],[1W Return vs Nifty]]-AVERAGE(Table2[1W Return vs Nifty]))/_xlfn.STDEV.P(Table2[1W Return vs Nifty])</f>
        <v>0.85137966925950648</v>
      </c>
      <c r="O263">
        <v>4150.66</v>
      </c>
      <c r="P263">
        <v>4195.3667878871101</v>
      </c>
      <c r="Q263">
        <v>3935.3079350830099</v>
      </c>
      <c r="R263">
        <v>36.525296126171199</v>
      </c>
      <c r="S263" s="1">
        <f>(Table2[[#This Row],[Close Price]]-Table2[[#This Row],[20D EMA]])/Table2[[#This Row],[20D EMA]]</f>
        <v>-1.5180718247218459E-2</v>
      </c>
      <c r="T263" s="1">
        <f>(Table2[[#This Row],[Close Price]]-Table2[[#This Row],[50D EMA]])/Table2[[#This Row],[50D EMA]]</f>
        <v>-2.567517772179316E-2</v>
      </c>
      <c r="U263" s="1">
        <f>(Table2[[#This Row],[Close Price]]-Table2[[#This Row],[200D EMA]])/Table2[[#This Row],[200D EMA]]</f>
        <v>3.8711599557145406E-2</v>
      </c>
      <c r="V263">
        <v>0.90322725389407199</v>
      </c>
      <c r="W263">
        <v>4004.1</v>
      </c>
      <c r="X263">
        <v>4158.8999999999996</v>
      </c>
      <c r="Y263">
        <v>3997.85</v>
      </c>
      <c r="Z263">
        <v>4163.95</v>
      </c>
      <c r="AA263">
        <v>3997.85</v>
      </c>
      <c r="AB263">
        <v>4221.6000000000004</v>
      </c>
      <c r="AC263" s="1">
        <f>(Table2[[#This Row],[Close Price]]/Table2[[#This Row],[Day Low]])-1</f>
        <v>2.0866112234959155E-2</v>
      </c>
      <c r="AD263" s="1">
        <f>(Table2[[#This Row],[Day High]]/Table2[[#This Row],[Close Price]])-1</f>
        <v>1.7430553007228955E-2</v>
      </c>
      <c r="AE263" s="1">
        <f>(Table2[[#This Row],[Close Price]]/Table2[[#This Row],[Current Week Low]])-1</f>
        <v>2.2462073364433399E-2</v>
      </c>
      <c r="AF263" s="1">
        <f>(Table2[[#This Row],[Current Week High]]/Table2[[#This Row],[Close Price]])-1</f>
        <v>1.8665981676513344E-2</v>
      </c>
      <c r="AG263" s="1">
        <f>(Table2[[#This Row],[Close Price]]/Table2[[#This Row],[Current Month Low]])-1</f>
        <v>2.2462073364433399E-2</v>
      </c>
      <c r="AH263" s="1">
        <f>(Table2[[#This Row],[Current Month High]]/Table2[[#This Row],[Close Price]])-1</f>
        <v>3.2769439653590693E-2</v>
      </c>
      <c r="AI263">
        <v>22.319670226168999</v>
      </c>
      <c r="AJ263">
        <v>48.103260869565197</v>
      </c>
      <c r="AK263" t="str">
        <f>IF(AND(Table2[[#This Row],[20D EMA]]&gt;Table2[[#This Row],[50D EMA]],Table2[[#This Row],[50D EMA]]&gt;Table2[[#This Row],[200D EMA]]),"Uptrend","Downtrend/NoTrend")</f>
        <v>Downtrend/NoTrend</v>
      </c>
      <c r="AL263">
        <v>-0.02</v>
      </c>
      <c r="AM263" t="s">
        <v>3174</v>
      </c>
      <c r="AN263">
        <v>-0.52</v>
      </c>
      <c r="AO263" t="s">
        <v>3174</v>
      </c>
      <c r="AP263">
        <v>0.162461920752697</v>
      </c>
      <c r="AQ263">
        <f>(Table2[[#This Row],[Sharpe Ratio]]-AVERAGE(Table2[Sharpe Ratio]))/_xlfn.STDEV.P(Table2[Sharpe Ratio])</f>
        <v>1.1779902826705322</v>
      </c>
      <c r="AR2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3">
        <f>_xlfn.RANK.AVG(Table2[[#This Row],[1Y Return vs Nifty Z-Score]],Table2[1Y Return vs Nifty Z-Score])</f>
        <v>363</v>
      </c>
      <c r="AT263">
        <f>_xlfn.RANK.AVG(Table2[[#This Row],[6M Return vs Nifty Z-Score]],Table2[6M Return vs Nifty Z-Score])</f>
        <v>422</v>
      </c>
      <c r="AU263">
        <f>_xlfn.RANK.AVG(Table2[[#This Row],[Sharpe Ratio Z-Score]],Table2[Sharpe Ratio Z-Score])</f>
        <v>90</v>
      </c>
      <c r="AV263">
        <f>(Table2[[#This Row],[Rank 1Y]]+Table2[[#This Row],[Rank 6M]]+Table2[[#This Row],[Rank Sharpe]])/3</f>
        <v>291.66666666666669</v>
      </c>
    </row>
    <row r="264" spans="1:48" x14ac:dyDescent="0.3">
      <c r="A264" t="s">
        <v>480</v>
      </c>
      <c r="B264" t="s">
        <v>481</v>
      </c>
      <c r="C264" t="s">
        <v>3143</v>
      </c>
      <c r="D264" t="s">
        <v>482</v>
      </c>
      <c r="E264">
        <v>44657.320500000002</v>
      </c>
      <c r="F264">
        <v>4126.6000000000004</v>
      </c>
      <c r="G264">
        <v>18.602239011993401</v>
      </c>
      <c r="H264">
        <f>(Table2[[#This Row],[1Y Return vs Nifty]]-AVERAGE(Table2[1Y Return vs Nifty]))/_xlfn.STDEV.P(Table2[1Y Return vs Nifty])</f>
        <v>-0.11743364042267496</v>
      </c>
      <c r="I264">
        <v>1.5306675560521401</v>
      </c>
      <c r="J264">
        <f>(Table2[[#This Row],[1M Return vs Nifty]]-AVERAGE(Table2[1M Return vs Nifty]))/_xlfn.STDEV.P(Table2[1M Return vs Nifty])</f>
        <v>0.64628387368329121</v>
      </c>
      <c r="K264">
        <v>16.000226850156398</v>
      </c>
      <c r="L264">
        <f>(Table2[[#This Row],[6M Return vs Nifty]]-AVERAGE(Table2[6M Return vs Nifty]))/_xlfn.STDEV.P(Table2[6M Return vs Nifty])</f>
        <v>0.26704904741267371</v>
      </c>
      <c r="M264">
        <v>-3.0408608926340799</v>
      </c>
      <c r="N264">
        <f>(Table2[[#This Row],[1W Return vs Nifty]]-AVERAGE(Table2[1W Return vs Nifty]))/_xlfn.STDEV.P(Table2[1W Return vs Nifty])</f>
        <v>-0.13400650441473685</v>
      </c>
      <c r="O264">
        <v>4106.3500000000004</v>
      </c>
      <c r="P264">
        <v>3824.08528317223</v>
      </c>
      <c r="Q264">
        <v>3449.7460568031402</v>
      </c>
      <c r="R264">
        <v>38.820957881604699</v>
      </c>
      <c r="S264" s="1">
        <f>(Table2[[#This Row],[Close Price]]-Table2[[#This Row],[20D EMA]])/Table2[[#This Row],[20D EMA]]</f>
        <v>4.9313867546604646E-3</v>
      </c>
      <c r="T264" s="1">
        <f>(Table2[[#This Row],[Close Price]]-Table2[[#This Row],[50D EMA]])/Table2[[#This Row],[50D EMA]]</f>
        <v>7.9107732811027287E-2</v>
      </c>
      <c r="U264" s="1">
        <f>(Table2[[#This Row],[Close Price]]-Table2[[#This Row],[200D EMA]])/Table2[[#This Row],[200D EMA]]</f>
        <v>0.19620399068564973</v>
      </c>
      <c r="V264">
        <v>0.53419199578646404</v>
      </c>
      <c r="W264">
        <v>3926.95</v>
      </c>
      <c r="X264">
        <v>4158.1499999999996</v>
      </c>
      <c r="Y264">
        <v>3883.05</v>
      </c>
      <c r="Z264">
        <v>4158.1499999999996</v>
      </c>
      <c r="AA264">
        <v>3883.05</v>
      </c>
      <c r="AB264">
        <v>4450</v>
      </c>
      <c r="AC264" s="1">
        <f>(Table2[[#This Row],[Close Price]]/Table2[[#This Row],[Day Low]])-1</f>
        <v>5.0840983460446632E-2</v>
      </c>
      <c r="AD264" s="1">
        <f>(Table2[[#This Row],[Day High]]/Table2[[#This Row],[Close Price]])-1</f>
        <v>7.6455193137205946E-3</v>
      </c>
      <c r="AE264" s="1">
        <f>(Table2[[#This Row],[Close Price]]/Table2[[#This Row],[Current Week Low]])-1</f>
        <v>6.2721314430666641E-2</v>
      </c>
      <c r="AF264" s="1">
        <f>(Table2[[#This Row],[Current Week High]]/Table2[[#This Row],[Close Price]])-1</f>
        <v>7.6455193137205946E-3</v>
      </c>
      <c r="AG264" s="1">
        <f>(Table2[[#This Row],[Close Price]]/Table2[[#This Row],[Current Month Low]])-1</f>
        <v>6.2721314430666641E-2</v>
      </c>
      <c r="AH264" s="1">
        <f>(Table2[[#This Row],[Current Month High]]/Table2[[#This Row],[Close Price]])-1</f>
        <v>7.8369602093733226E-2</v>
      </c>
      <c r="AI264">
        <v>9.3030582077254707</v>
      </c>
      <c r="AJ264">
        <v>66.663974151857801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0.24</v>
      </c>
      <c r="AM264" t="s">
        <v>3175</v>
      </c>
      <c r="AN264">
        <v>-1</v>
      </c>
      <c r="AO264" t="s">
        <v>3174</v>
      </c>
      <c r="AP264">
        <v>7.3586621540600999E-2</v>
      </c>
      <c r="AQ264">
        <f>(Table2[[#This Row],[Sharpe Ratio]]-AVERAGE(Table2[Sharpe Ratio]))/_xlfn.STDEV.P(Table2[Sharpe Ratio])</f>
        <v>0.14080185451941743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0.80269463077797065</v>
      </c>
      <c r="AS264">
        <f>_xlfn.RANK.AVG(Table2[[#This Row],[1Y Return vs Nifty Z-Score]],Table2[1Y Return vs Nifty Z-Score])</f>
        <v>335</v>
      </c>
      <c r="AT264">
        <f>_xlfn.RANK.AVG(Table2[[#This Row],[6M Return vs Nifty Z-Score]],Table2[6M Return vs Nifty Z-Score])</f>
        <v>235</v>
      </c>
      <c r="AU264">
        <f>_xlfn.RANK.AVG(Table2[[#This Row],[Sharpe Ratio Z-Score]],Table2[Sharpe Ratio Z-Score])</f>
        <v>308</v>
      </c>
      <c r="AV264">
        <f>(Table2[[#This Row],[Rank 1Y]]+Table2[[#This Row],[Rank 6M]]+Table2[[#This Row],[Rank Sharpe]])/3</f>
        <v>292.66666666666669</v>
      </c>
    </row>
    <row r="265" spans="1:48" x14ac:dyDescent="0.3">
      <c r="A265" t="s">
        <v>817</v>
      </c>
      <c r="B265" t="s">
        <v>818</v>
      </c>
      <c r="C265" t="s">
        <v>3143</v>
      </c>
      <c r="D265" t="s">
        <v>406</v>
      </c>
      <c r="E265">
        <v>19962.500698025</v>
      </c>
      <c r="F265">
        <v>495.7</v>
      </c>
      <c r="G265">
        <v>54.370911829788902</v>
      </c>
      <c r="H265">
        <f>(Table2[[#This Row],[1Y Return vs Nifty]]-AVERAGE(Table2[1Y Return vs Nifty]))/_xlfn.STDEV.P(Table2[1Y Return vs Nifty])</f>
        <v>0.49863239728017161</v>
      </c>
      <c r="I265">
        <v>-4.0714542728463199</v>
      </c>
      <c r="J265">
        <f>(Table2[[#This Row],[1M Return vs Nifty]]-AVERAGE(Table2[1M Return vs Nifty]))/_xlfn.STDEV.P(Table2[1M Return vs Nifty])</f>
        <v>1.4386705820904837E-2</v>
      </c>
      <c r="K265">
        <v>21.026946544083401</v>
      </c>
      <c r="L265">
        <f>(Table2[[#This Row],[6M Return vs Nifty]]-AVERAGE(Table2[6M Return vs Nifty]))/_xlfn.STDEV.P(Table2[6M Return vs Nifty])</f>
        <v>0.43471826328748808</v>
      </c>
      <c r="M265">
        <v>-7.1584734660871296</v>
      </c>
      <c r="N265">
        <f>(Table2[[#This Row],[1W Return vs Nifty]]-AVERAGE(Table2[1W Return vs Nifty]))/_xlfn.STDEV.P(Table2[1W Return vs Nifty])</f>
        <v>-1.1499846838453562</v>
      </c>
      <c r="O265">
        <v>509.03</v>
      </c>
      <c r="P265">
        <v>504.42863172286599</v>
      </c>
      <c r="Q265">
        <v>439.07243115621702</v>
      </c>
      <c r="R265">
        <v>41.121876481412201</v>
      </c>
      <c r="S265" s="1">
        <f>(Table2[[#This Row],[Close Price]]-Table2[[#This Row],[20D EMA]])/Table2[[#This Row],[20D EMA]]</f>
        <v>-2.6187061666306476E-2</v>
      </c>
      <c r="T265" s="1">
        <f>(Table2[[#This Row],[Close Price]]-Table2[[#This Row],[50D EMA]])/Table2[[#This Row],[50D EMA]]</f>
        <v>-1.7303997382253123E-2</v>
      </c>
      <c r="U265" s="1">
        <f>(Table2[[#This Row],[Close Price]]-Table2[[#This Row],[200D EMA]])/Table2[[#This Row],[200D EMA]]</f>
        <v>0.12897090508430378</v>
      </c>
      <c r="V265">
        <v>1.03329603941966</v>
      </c>
      <c r="W265">
        <v>475.85</v>
      </c>
      <c r="X265">
        <v>497.9</v>
      </c>
      <c r="Y265">
        <v>475.85</v>
      </c>
      <c r="Z265">
        <v>504.75</v>
      </c>
      <c r="AA265">
        <v>475.85</v>
      </c>
      <c r="AB265">
        <v>551.95000000000005</v>
      </c>
      <c r="AC265" s="1">
        <f>(Table2[[#This Row],[Close Price]]/Table2[[#This Row],[Day Low]])-1</f>
        <v>4.1714826100661906E-2</v>
      </c>
      <c r="AD265" s="1">
        <f>(Table2[[#This Row],[Day High]]/Table2[[#This Row],[Close Price]])-1</f>
        <v>4.4381682469234462E-3</v>
      </c>
      <c r="AE265" s="1">
        <f>(Table2[[#This Row],[Close Price]]/Table2[[#This Row],[Current Week Low]])-1</f>
        <v>4.1714826100661906E-2</v>
      </c>
      <c r="AF265" s="1">
        <f>(Table2[[#This Row],[Current Week High]]/Table2[[#This Row],[Close Price]])-1</f>
        <v>1.8257010288480924E-2</v>
      </c>
      <c r="AG265" s="1">
        <f>(Table2[[#This Row],[Close Price]]/Table2[[#This Row],[Current Month Low]])-1</f>
        <v>4.1714826100661906E-2</v>
      </c>
      <c r="AH265" s="1">
        <f>(Table2[[#This Row],[Current Month High]]/Table2[[#This Row],[Close Price]])-1</f>
        <v>0.11347589267702252</v>
      </c>
      <c r="AI265">
        <v>15.8664514827516</v>
      </c>
      <c r="AJ265">
        <v>88.157145568418997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-0.02</v>
      </c>
      <c r="AM265" t="s">
        <v>3174</v>
      </c>
      <c r="AN265">
        <v>3.52</v>
      </c>
      <c r="AO265" t="s">
        <v>3175</v>
      </c>
      <c r="AP265">
        <v>5.5941110386099999E-4</v>
      </c>
      <c r="AQ265">
        <f>(Table2[[#This Row],[Sharpe Ratio]]-AVERAGE(Table2[Sharpe Ratio]))/_xlfn.STDEV.P(Table2[Sharpe Ratio])</f>
        <v>-0.7114369370978868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-0.9136842545546785</v>
      </c>
      <c r="AS265">
        <f>_xlfn.RANK.AVG(Table2[[#This Row],[1Y Return vs Nifty Z-Score]],Table2[1Y Return vs Nifty Z-Score])</f>
        <v>177</v>
      </c>
      <c r="AT265">
        <f>_xlfn.RANK.AVG(Table2[[#This Row],[6M Return vs Nifty Z-Score]],Table2[6M Return vs Nifty Z-Score])</f>
        <v>189</v>
      </c>
      <c r="AU265">
        <f>_xlfn.RANK.AVG(Table2[[#This Row],[Sharpe Ratio Z-Score]],Table2[Sharpe Ratio Z-Score])</f>
        <v>514</v>
      </c>
      <c r="AV265">
        <f>(Table2[[#This Row],[Rank 1Y]]+Table2[[#This Row],[Rank 6M]]+Table2[[#This Row],[Rank Sharpe]])/3</f>
        <v>293.33333333333331</v>
      </c>
    </row>
    <row r="266" spans="1:48" x14ac:dyDescent="0.3">
      <c r="A266" t="s">
        <v>503</v>
      </c>
      <c r="B266" t="s">
        <v>504</v>
      </c>
      <c r="C266" t="s">
        <v>3136</v>
      </c>
      <c r="D266" t="s">
        <v>117</v>
      </c>
      <c r="E266">
        <v>42899.882688004996</v>
      </c>
      <c r="F266">
        <v>928.3</v>
      </c>
      <c r="G266">
        <v>41.388441836947102</v>
      </c>
      <c r="H266">
        <f>(Table2[[#This Row],[1Y Return vs Nifty]]-AVERAGE(Table2[1Y Return vs Nifty]))/_xlfn.STDEV.P(Table2[1Y Return vs Nifty])</f>
        <v>0.27502726412837669</v>
      </c>
      <c r="I266">
        <v>18.584452190411501</v>
      </c>
      <c r="J266">
        <f>(Table2[[#This Row],[1M Return vs Nifty]]-AVERAGE(Table2[1M Return vs Nifty]))/_xlfn.STDEV.P(Table2[1M Return vs Nifty])</f>
        <v>2.5698832777872327</v>
      </c>
      <c r="K266">
        <v>31.642258418379999</v>
      </c>
      <c r="L266">
        <f>(Table2[[#This Row],[6M Return vs Nifty]]-AVERAGE(Table2[6M Return vs Nifty]))/_xlfn.STDEV.P(Table2[6M Return vs Nifty])</f>
        <v>0.78879828497245363</v>
      </c>
      <c r="M266">
        <v>-1.0270995189573999</v>
      </c>
      <c r="N266">
        <f>(Table2[[#This Row],[1W Return vs Nifty]]-AVERAGE(Table2[1W Return vs Nifty]))/_xlfn.STDEV.P(Table2[1W Return vs Nifty])</f>
        <v>0.36286822037754812</v>
      </c>
      <c r="O266">
        <v>884.38</v>
      </c>
      <c r="P266">
        <v>821.773919989967</v>
      </c>
      <c r="Q266">
        <v>699.87599465499</v>
      </c>
      <c r="R266">
        <v>76.027211725536006</v>
      </c>
      <c r="S266" s="1">
        <f>(Table2[[#This Row],[Close Price]]-Table2[[#This Row],[20D EMA]])/Table2[[#This Row],[20D EMA]]</f>
        <v>4.9661910038671112E-2</v>
      </c>
      <c r="T266" s="1">
        <f>(Table2[[#This Row],[Close Price]]-Table2[[#This Row],[50D EMA]])/Table2[[#This Row],[50D EMA]]</f>
        <v>0.12962942412596098</v>
      </c>
      <c r="U266" s="1">
        <f>(Table2[[#This Row],[Close Price]]-Table2[[#This Row],[200D EMA]])/Table2[[#This Row],[200D EMA]]</f>
        <v>0.3263778256284009</v>
      </c>
      <c r="V266">
        <v>1.2140958585668</v>
      </c>
      <c r="W266">
        <v>891.05</v>
      </c>
      <c r="X266">
        <v>934.95</v>
      </c>
      <c r="Y266">
        <v>891.05</v>
      </c>
      <c r="Z266">
        <v>987</v>
      </c>
      <c r="AA266">
        <v>891.05</v>
      </c>
      <c r="AB266">
        <v>998.5</v>
      </c>
      <c r="AC266" s="1">
        <f>(Table2[[#This Row],[Close Price]]/Table2[[#This Row],[Day Low]])-1</f>
        <v>4.1804612535772501E-2</v>
      </c>
      <c r="AD266" s="1">
        <f>(Table2[[#This Row],[Day High]]/Table2[[#This Row],[Close Price]])-1</f>
        <v>7.1636324464074974E-3</v>
      </c>
      <c r="AE266" s="1">
        <f>(Table2[[#This Row],[Close Price]]/Table2[[#This Row],[Current Week Low]])-1</f>
        <v>4.1804612535772501E-2</v>
      </c>
      <c r="AF266" s="1">
        <f>(Table2[[#This Row],[Current Week High]]/Table2[[#This Row],[Close Price]])-1</f>
        <v>6.3233868361521006E-2</v>
      </c>
      <c r="AG266" s="1">
        <f>(Table2[[#This Row],[Close Price]]/Table2[[#This Row],[Current Month Low]])-1</f>
        <v>4.1804612535772501E-2</v>
      </c>
      <c r="AH266" s="1">
        <f>(Table2[[#This Row],[Current Month High]]/Table2[[#This Row],[Close Price]])-1</f>
        <v>7.5622104922977496E-2</v>
      </c>
      <c r="AI266">
        <v>7.5622104922977398</v>
      </c>
      <c r="AJ266">
        <v>88.678861788617795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0.24</v>
      </c>
      <c r="AM266" t="s">
        <v>3175</v>
      </c>
      <c r="AN266">
        <v>15.61</v>
      </c>
      <c r="AO266" t="s">
        <v>3175</v>
      </c>
      <c r="AQ266">
        <f>(Table2[[#This Row],[Sharpe Ratio]]-AVERAGE(Table2[Sharpe Ratio]))/_xlfn.STDEV.P(Table2[Sharpe Ratio])</f>
        <v>-0.71796535082642143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3.2786116964391896</v>
      </c>
      <c r="AS266">
        <f>_xlfn.RANK.AVG(Table2[[#This Row],[1Y Return vs Nifty Z-Score]],Table2[1Y Return vs Nifty Z-Score])</f>
        <v>220</v>
      </c>
      <c r="AT266">
        <f>_xlfn.RANK.AVG(Table2[[#This Row],[6M Return vs Nifty Z-Score]],Table2[6M Return vs Nifty Z-Score])</f>
        <v>121</v>
      </c>
      <c r="AU266">
        <f>_xlfn.RANK.AVG(Table2[[#This Row],[Sharpe Ratio Z-Score]],Table2[Sharpe Ratio Z-Score])</f>
        <v>540.5</v>
      </c>
      <c r="AV266">
        <f>(Table2[[#This Row],[Rank 1Y]]+Table2[[#This Row],[Rank 6M]]+Table2[[#This Row],[Rank Sharpe]])/3</f>
        <v>293.83333333333331</v>
      </c>
    </row>
    <row r="267" spans="1:48" x14ac:dyDescent="0.3">
      <c r="A267" t="s">
        <v>437</v>
      </c>
      <c r="B267" t="s">
        <v>438</v>
      </c>
      <c r="C267" t="s">
        <v>3127</v>
      </c>
      <c r="D267" t="s">
        <v>439</v>
      </c>
      <c r="E267">
        <v>53677.503149079901</v>
      </c>
      <c r="F267">
        <v>353.4</v>
      </c>
      <c r="G267">
        <v>31.062618193536299</v>
      </c>
      <c r="H267">
        <f>(Table2[[#This Row],[1Y Return vs Nifty]]-AVERAGE(Table2[1Y Return vs Nifty]))/_xlfn.STDEV.P(Table2[1Y Return vs Nifty])</f>
        <v>9.7179198855751617E-2</v>
      </c>
      <c r="I267">
        <v>-1.64783127415535</v>
      </c>
      <c r="J267">
        <f>(Table2[[#This Row],[1M Return vs Nifty]]-AVERAGE(Table2[1M Return vs Nifty]))/_xlfn.STDEV.P(Table2[1M Return vs Nifty])</f>
        <v>0.28776178683732423</v>
      </c>
      <c r="K267">
        <v>15.411207065318299</v>
      </c>
      <c r="L267">
        <f>(Table2[[#This Row],[6M Return vs Nifty]]-AVERAGE(Table2[6M Return vs Nifty]))/_xlfn.STDEV.P(Table2[6M Return vs Nifty])</f>
        <v>0.24740194324295589</v>
      </c>
      <c r="M267">
        <v>4.0732920646434199</v>
      </c>
      <c r="N267">
        <f>(Table2[[#This Row],[1W Return vs Nifty]]-AVERAGE(Table2[1W Return vs Nifty]))/_xlfn.STDEV.P(Table2[1W Return vs Nifty])</f>
        <v>1.621336923552422</v>
      </c>
      <c r="O267">
        <v>345.58</v>
      </c>
      <c r="P267">
        <v>346.46238842016197</v>
      </c>
      <c r="Q267">
        <v>310.52444741548402</v>
      </c>
      <c r="R267">
        <v>67.671060575379798</v>
      </c>
      <c r="S267" s="1">
        <f>(Table2[[#This Row],[Close Price]]-Table2[[#This Row],[20D EMA]])/Table2[[#This Row],[20D EMA]]</f>
        <v>2.2628624341686422E-2</v>
      </c>
      <c r="T267" s="1">
        <f>(Table2[[#This Row],[Close Price]]-Table2[[#This Row],[50D EMA]])/Table2[[#This Row],[50D EMA]]</f>
        <v>2.0024140604331987E-2</v>
      </c>
      <c r="U267" s="1">
        <f>(Table2[[#This Row],[Close Price]]-Table2[[#This Row],[200D EMA]])/Table2[[#This Row],[200D EMA]]</f>
        <v>0.13807464417495011</v>
      </c>
      <c r="V267">
        <v>1.3563092461873301</v>
      </c>
      <c r="W267">
        <v>343.85</v>
      </c>
      <c r="X267">
        <v>354.7</v>
      </c>
      <c r="Y267">
        <v>343.85</v>
      </c>
      <c r="Z267">
        <v>361.8</v>
      </c>
      <c r="AA267">
        <v>340</v>
      </c>
      <c r="AB267">
        <v>368.65</v>
      </c>
      <c r="AC267" s="1">
        <f>(Table2[[#This Row],[Close Price]]/Table2[[#This Row],[Day Low]])-1</f>
        <v>2.7773738548785731E-2</v>
      </c>
      <c r="AD267" s="1">
        <f>(Table2[[#This Row],[Day High]]/Table2[[#This Row],[Close Price]])-1</f>
        <v>3.6785512167516465E-3</v>
      </c>
      <c r="AE267" s="1">
        <f>(Table2[[#This Row],[Close Price]]/Table2[[#This Row],[Current Week Low]])-1</f>
        <v>2.7773738548785731E-2</v>
      </c>
      <c r="AF267" s="1">
        <f>(Table2[[#This Row],[Current Week High]]/Table2[[#This Row],[Close Price]])-1</f>
        <v>2.3769100169779289E-2</v>
      </c>
      <c r="AG267" s="1">
        <f>(Table2[[#This Row],[Close Price]]/Table2[[#This Row],[Current Month Low]])-1</f>
        <v>3.9411764705882257E-2</v>
      </c>
      <c r="AH267" s="1">
        <f>(Table2[[#This Row],[Current Month High]]/Table2[[#This Row],[Close Price]])-1</f>
        <v>4.3152235427277974E-2</v>
      </c>
      <c r="AI267">
        <v>8.7153367289190609</v>
      </c>
      <c r="AJ267">
        <v>84.350547730829405</v>
      </c>
      <c r="AK267" t="str">
        <f>IF(AND(Table2[[#This Row],[20D EMA]]&gt;Table2[[#This Row],[50D EMA]],Table2[[#This Row],[50D EMA]]&gt;Table2[[#This Row],[200D EMA]]),"Uptrend","Downtrend/NoTrend")</f>
        <v>Downtrend/NoTrend</v>
      </c>
      <c r="AL267">
        <v>0.04</v>
      </c>
      <c r="AM267" t="s">
        <v>3175</v>
      </c>
      <c r="AN267">
        <v>9.4600000000000009</v>
      </c>
      <c r="AO267" t="s">
        <v>3175</v>
      </c>
      <c r="AP267">
        <v>4.9713402304981003E-2</v>
      </c>
      <c r="AQ267">
        <f>(Table2[[#This Row],[Sharpe Ratio]]-AVERAGE(Table2[Sharpe Ratio]))/_xlfn.STDEV.P(Table2[Sharpe Ratio])</f>
        <v>-0.13780229031512017</v>
      </c>
      <c r="AR2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7">
        <f>_xlfn.RANK.AVG(Table2[[#This Row],[1Y Return vs Nifty Z-Score]],Table2[1Y Return vs Nifty Z-Score])</f>
        <v>263</v>
      </c>
      <c r="AT267">
        <f>_xlfn.RANK.AVG(Table2[[#This Row],[6M Return vs Nifty Z-Score]],Table2[6M Return vs Nifty Z-Score])</f>
        <v>241</v>
      </c>
      <c r="AU267">
        <f>_xlfn.RANK.AVG(Table2[[#This Row],[Sharpe Ratio Z-Score]],Table2[Sharpe Ratio Z-Score])</f>
        <v>378</v>
      </c>
      <c r="AV267">
        <f>(Table2[[#This Row],[Rank 1Y]]+Table2[[#This Row],[Rank 6M]]+Table2[[#This Row],[Rank Sharpe]])/3</f>
        <v>294</v>
      </c>
    </row>
    <row r="268" spans="1:48" x14ac:dyDescent="0.3">
      <c r="A268" t="s">
        <v>853</v>
      </c>
      <c r="B268" t="s">
        <v>854</v>
      </c>
      <c r="C268" t="s">
        <v>3139</v>
      </c>
      <c r="D268" t="s">
        <v>292</v>
      </c>
      <c r="E268">
        <v>18814.981883929999</v>
      </c>
      <c r="F268">
        <v>885.6</v>
      </c>
      <c r="G268">
        <v>22.907341499171899</v>
      </c>
      <c r="H268">
        <f>(Table2[[#This Row],[1Y Return vs Nifty]]-AVERAGE(Table2[1Y Return vs Nifty]))/_xlfn.STDEV.P(Table2[1Y Return vs Nifty])</f>
        <v>-4.328419001697803E-2</v>
      </c>
      <c r="I268">
        <v>-7.58900774474359</v>
      </c>
      <c r="J268">
        <f>(Table2[[#This Row],[1M Return vs Nifty]]-AVERAGE(Table2[1M Return vs Nifty]))/_xlfn.STDEV.P(Table2[1M Return vs Nifty])</f>
        <v>-0.38237940255440034</v>
      </c>
      <c r="K268">
        <v>-6.8113008640963901</v>
      </c>
      <c r="L268">
        <f>(Table2[[#This Row],[6M Return vs Nifty]]-AVERAGE(Table2[6M Return vs Nifty]))/_xlfn.STDEV.P(Table2[6M Return vs Nifty])</f>
        <v>-0.49384298509438185</v>
      </c>
      <c r="M268">
        <v>-2.8058528684072002</v>
      </c>
      <c r="N268">
        <f>(Table2[[#This Row],[1W Return vs Nifty]]-AVERAGE(Table2[1W Return vs Nifty]))/_xlfn.STDEV.P(Table2[1W Return vs Nifty])</f>
        <v>-7.6020712807008117E-2</v>
      </c>
      <c r="O268">
        <v>870.24</v>
      </c>
      <c r="P268">
        <v>853.46316101904097</v>
      </c>
      <c r="Q268">
        <v>782.91169827265696</v>
      </c>
      <c r="R268">
        <v>40.400772301929997</v>
      </c>
      <c r="S268" s="1">
        <f>(Table2[[#This Row],[Close Price]]-Table2[[#This Row],[20D EMA]])/Table2[[#This Row],[20D EMA]]</f>
        <v>1.7650303364589094E-2</v>
      </c>
      <c r="T268" s="1">
        <f>(Table2[[#This Row],[Close Price]]-Table2[[#This Row],[50D EMA]])/Table2[[#This Row],[50D EMA]]</f>
        <v>3.7654629337003184E-2</v>
      </c>
      <c r="U268" s="1">
        <f>(Table2[[#This Row],[Close Price]]-Table2[[#This Row],[200D EMA]])/Table2[[#This Row],[200D EMA]]</f>
        <v>0.13116204797284919</v>
      </c>
      <c r="V268">
        <v>1.3140785328700699</v>
      </c>
      <c r="W268">
        <v>815.15</v>
      </c>
      <c r="X268">
        <v>896.5</v>
      </c>
      <c r="Y268">
        <v>815.15</v>
      </c>
      <c r="Z268">
        <v>896.5</v>
      </c>
      <c r="AA268">
        <v>815.15</v>
      </c>
      <c r="AB268">
        <v>896.5</v>
      </c>
      <c r="AC268" s="1">
        <f>(Table2[[#This Row],[Close Price]]/Table2[[#This Row],[Day Low]])-1</f>
        <v>8.642581120039261E-2</v>
      </c>
      <c r="AD268" s="1">
        <f>(Table2[[#This Row],[Day High]]/Table2[[#This Row],[Close Price]])-1</f>
        <v>1.230803974706407E-2</v>
      </c>
      <c r="AE268" s="1">
        <f>(Table2[[#This Row],[Close Price]]/Table2[[#This Row],[Current Week Low]])-1</f>
        <v>8.642581120039261E-2</v>
      </c>
      <c r="AF268" s="1">
        <f>(Table2[[#This Row],[Current Week High]]/Table2[[#This Row],[Close Price]])-1</f>
        <v>1.230803974706407E-2</v>
      </c>
      <c r="AG268" s="1">
        <f>(Table2[[#This Row],[Close Price]]/Table2[[#This Row],[Current Month Low]])-1</f>
        <v>8.642581120039261E-2</v>
      </c>
      <c r="AH268" s="1">
        <f>(Table2[[#This Row],[Current Month High]]/Table2[[#This Row],[Close Price]])-1</f>
        <v>1.230803974706407E-2</v>
      </c>
      <c r="AI268">
        <v>8.1752484191508401</v>
      </c>
      <c r="AJ268">
        <v>65.501775369089799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0.12</v>
      </c>
      <c r="AM268" t="s">
        <v>3175</v>
      </c>
      <c r="AN268">
        <v>0.48</v>
      </c>
      <c r="AO268" t="s">
        <v>3175</v>
      </c>
      <c r="AP268">
        <v>0.16568564595051499</v>
      </c>
      <c r="AQ268">
        <f>(Table2[[#This Row],[Sharpe Ratio]]-AVERAGE(Table2[Sharpe Ratio]))/_xlfn.STDEV.P(Table2[Sharpe Ratio])</f>
        <v>1.2156116521664215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0.22008436169365325</v>
      </c>
      <c r="AS268">
        <f>_xlfn.RANK.AVG(Table2[[#This Row],[1Y Return vs Nifty Z-Score]],Table2[1Y Return vs Nifty Z-Score])</f>
        <v>314</v>
      </c>
      <c r="AT268">
        <f>_xlfn.RANK.AVG(Table2[[#This Row],[6M Return vs Nifty Z-Score]],Table2[6M Return vs Nifty Z-Score])</f>
        <v>488</v>
      </c>
      <c r="AU268">
        <f>_xlfn.RANK.AVG(Table2[[#This Row],[Sharpe Ratio Z-Score]],Table2[Sharpe Ratio Z-Score])</f>
        <v>82</v>
      </c>
      <c r="AV268">
        <f>(Table2[[#This Row],[Rank 1Y]]+Table2[[#This Row],[Rank 6M]]+Table2[[#This Row],[Rank Sharpe]])/3</f>
        <v>294.66666666666669</v>
      </c>
    </row>
    <row r="269" spans="1:48" x14ac:dyDescent="0.3">
      <c r="A269" t="s">
        <v>295</v>
      </c>
      <c r="B269" t="s">
        <v>296</v>
      </c>
      <c r="C269" t="s">
        <v>3134</v>
      </c>
      <c r="D269" t="s">
        <v>103</v>
      </c>
      <c r="E269">
        <v>93589.589278184998</v>
      </c>
      <c r="F269">
        <v>90.64</v>
      </c>
      <c r="G269">
        <v>47.036977167895301</v>
      </c>
      <c r="H269">
        <f>(Table2[[#This Row],[1Y Return vs Nifty]]-AVERAGE(Table2[1Y Return vs Nifty]))/_xlfn.STDEV.P(Table2[1Y Return vs Nifty])</f>
        <v>0.37231549167565381</v>
      </c>
      <c r="I269">
        <v>-6.1325784534282297</v>
      </c>
      <c r="J269">
        <f>(Table2[[#This Row],[1M Return vs Nifty]]-AVERAGE(Table2[1M Return vs Nifty]))/_xlfn.STDEV.P(Table2[1M Return vs Nifty])</f>
        <v>-0.21809994336331756</v>
      </c>
      <c r="K269">
        <v>-12.205568816317101</v>
      </c>
      <c r="L269">
        <f>(Table2[[#This Row],[6M Return vs Nifty]]-AVERAGE(Table2[6M Return vs Nifty]))/_xlfn.STDEV.P(Table2[6M Return vs Nifty])</f>
        <v>-0.67377199105431151</v>
      </c>
      <c r="M269">
        <v>-2.21893923637192</v>
      </c>
      <c r="N269">
        <f>(Table2[[#This Row],[1W Return vs Nifty]]-AVERAGE(Table2[1W Return vs Nifty]))/_xlfn.STDEV.P(Table2[1W Return vs Nifty])</f>
        <v>6.87941362641767E-2</v>
      </c>
      <c r="O269">
        <v>93.92</v>
      </c>
      <c r="P269">
        <v>96.117893394059905</v>
      </c>
      <c r="Q269">
        <v>89.647669249942595</v>
      </c>
      <c r="R269">
        <v>40.906909592732902</v>
      </c>
      <c r="S269" s="1">
        <f>(Table2[[#This Row],[Close Price]]-Table2[[#This Row],[20D EMA]])/Table2[[#This Row],[20D EMA]]</f>
        <v>-3.4923339011925056E-2</v>
      </c>
      <c r="T269" s="1">
        <f>(Table2[[#This Row],[Close Price]]-Table2[[#This Row],[50D EMA]])/Table2[[#This Row],[50D EMA]]</f>
        <v>-5.69914008789381E-2</v>
      </c>
      <c r="U269" s="1">
        <f>(Table2[[#This Row],[Close Price]]-Table2[[#This Row],[200D EMA]])/Table2[[#This Row],[200D EMA]]</f>
        <v>1.1069230894232545E-2</v>
      </c>
      <c r="V269">
        <v>0.60706916216016205</v>
      </c>
      <c r="W269">
        <v>87.72</v>
      </c>
      <c r="X269">
        <v>91.58</v>
      </c>
      <c r="Y269">
        <v>87.72</v>
      </c>
      <c r="Z269">
        <v>93.25</v>
      </c>
      <c r="AA269">
        <v>87.72</v>
      </c>
      <c r="AB269">
        <v>95.55</v>
      </c>
      <c r="AC269" s="1">
        <f>(Table2[[#This Row],[Close Price]]/Table2[[#This Row],[Day Low]])-1</f>
        <v>3.3287733698130539E-2</v>
      </c>
      <c r="AD269" s="1">
        <f>(Table2[[#This Row],[Day High]]/Table2[[#This Row],[Close Price]])-1</f>
        <v>1.0370697263901052E-2</v>
      </c>
      <c r="AE269" s="1">
        <f>(Table2[[#This Row],[Close Price]]/Table2[[#This Row],[Current Week Low]])-1</f>
        <v>3.3287733698130539E-2</v>
      </c>
      <c r="AF269" s="1">
        <f>(Table2[[#This Row],[Current Week High]]/Table2[[#This Row],[Close Price]])-1</f>
        <v>2.8795233892321193E-2</v>
      </c>
      <c r="AG269" s="1">
        <f>(Table2[[#This Row],[Close Price]]/Table2[[#This Row],[Current Month Low]])-1</f>
        <v>3.3287733698130539E-2</v>
      </c>
      <c r="AH269" s="1">
        <f>(Table2[[#This Row],[Current Month High]]/Table2[[#This Row],[Close Price]])-1</f>
        <v>5.4170344218887889E-2</v>
      </c>
      <c r="AI269">
        <v>30.626654898499499</v>
      </c>
      <c r="AJ269">
        <v>87.272727272727195</v>
      </c>
      <c r="AK269" t="str">
        <f>IF(AND(Table2[[#This Row],[20D EMA]]&gt;Table2[[#This Row],[50D EMA]],Table2[[#This Row],[50D EMA]]&gt;Table2[[#This Row],[200D EMA]]),"Uptrend","Downtrend/NoTrend")</f>
        <v>Downtrend/NoTrend</v>
      </c>
      <c r="AL269">
        <v>-0.14000000000000001</v>
      </c>
      <c r="AM269" t="s">
        <v>3174</v>
      </c>
      <c r="AN269">
        <v>-1.94</v>
      </c>
      <c r="AO269" t="s">
        <v>3174</v>
      </c>
      <c r="AP269">
        <v>0.13471129610242899</v>
      </c>
      <c r="AQ269">
        <f>(Table2[[#This Row],[Sharpe Ratio]]-AVERAGE(Table2[Sharpe Ratio]))/_xlfn.STDEV.P(Table2[Sharpe Ratio])</f>
        <v>0.85413621954625618</v>
      </c>
      <c r="AR2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9">
        <f>_xlfn.RANK.AVG(Table2[[#This Row],[1Y Return vs Nifty Z-Score]],Table2[1Y Return vs Nifty Z-Score])</f>
        <v>202</v>
      </c>
      <c r="AT269">
        <f>_xlfn.RANK.AVG(Table2[[#This Row],[6M Return vs Nifty Z-Score]],Table2[6M Return vs Nifty Z-Score])</f>
        <v>546</v>
      </c>
      <c r="AU269">
        <f>_xlfn.RANK.AVG(Table2[[#This Row],[Sharpe Ratio Z-Score]],Table2[Sharpe Ratio Z-Score])</f>
        <v>138</v>
      </c>
      <c r="AV269">
        <f>(Table2[[#This Row],[Rank 1Y]]+Table2[[#This Row],[Rank 6M]]+Table2[[#This Row],[Rank Sharpe]])/3</f>
        <v>295.33333333333331</v>
      </c>
    </row>
    <row r="270" spans="1:48" x14ac:dyDescent="0.3">
      <c r="A270" t="s">
        <v>211</v>
      </c>
      <c r="B270" t="s">
        <v>212</v>
      </c>
      <c r="C270" t="s">
        <v>3134</v>
      </c>
      <c r="D270" t="s">
        <v>57</v>
      </c>
      <c r="E270">
        <v>122022.91263560001</v>
      </c>
      <c r="F270">
        <v>722.55</v>
      </c>
      <c r="G270">
        <v>47.935395432462897</v>
      </c>
      <c r="H270">
        <f>(Table2[[#This Row],[1Y Return vs Nifty]]-AVERAGE(Table2[1Y Return vs Nifty]))/_xlfn.STDEV.P(Table2[1Y Return vs Nifty])</f>
        <v>0.38778950669632462</v>
      </c>
      <c r="I270">
        <v>-6.0896265055718901</v>
      </c>
      <c r="J270">
        <f>(Table2[[#This Row],[1M Return vs Nifty]]-AVERAGE(Table2[1M Return vs Nifty]))/_xlfn.STDEV.P(Table2[1M Return vs Nifty])</f>
        <v>-0.21325513365843282</v>
      </c>
      <c r="K270">
        <v>4.7934928687239697</v>
      </c>
      <c r="L270">
        <f>(Table2[[#This Row],[6M Return vs Nifty]]-AVERAGE(Table2[6M Return vs Nifty]))/_xlfn.STDEV.P(Table2[6M Return vs Nifty])</f>
        <v>-0.10675820932665517</v>
      </c>
      <c r="M270">
        <v>-5.2900786669081601</v>
      </c>
      <c r="N270">
        <f>(Table2[[#This Row],[1W Return vs Nifty]]-AVERAGE(Table2[1W Return vs Nifty]))/_xlfn.STDEV.P(Table2[1W Return vs Nifty])</f>
        <v>-0.68897765303196257</v>
      </c>
      <c r="O270">
        <v>732.44</v>
      </c>
      <c r="P270">
        <v>722.37352870624397</v>
      </c>
      <c r="Q270">
        <v>617.74108596623</v>
      </c>
      <c r="R270">
        <v>25.3103107989797</v>
      </c>
      <c r="S270" s="1">
        <f>(Table2[[#This Row],[Close Price]]-Table2[[#This Row],[20D EMA]])/Table2[[#This Row],[20D EMA]]</f>
        <v>-1.350281251706638E-2</v>
      </c>
      <c r="T270" s="1">
        <f>(Table2[[#This Row],[Close Price]]-Table2[[#This Row],[50D EMA]])/Table2[[#This Row],[50D EMA]]</f>
        <v>2.4429368843572816E-4</v>
      </c>
      <c r="U270" s="1">
        <f>(Table2[[#This Row],[Close Price]]-Table2[[#This Row],[200D EMA]])/Table2[[#This Row],[200D EMA]]</f>
        <v>0.16966479389959102</v>
      </c>
      <c r="V270">
        <v>1.1363746935565799</v>
      </c>
      <c r="W270">
        <v>668</v>
      </c>
      <c r="X270">
        <v>726.7</v>
      </c>
      <c r="Y270">
        <v>662.2</v>
      </c>
      <c r="Z270">
        <v>726.7</v>
      </c>
      <c r="AA270">
        <v>662.2</v>
      </c>
      <c r="AB270">
        <v>736.5</v>
      </c>
      <c r="AC270" s="1">
        <f>(Table2[[#This Row],[Close Price]]/Table2[[#This Row],[Day Low]])-1</f>
        <v>8.1661676646706427E-2</v>
      </c>
      <c r="AD270" s="1">
        <f>(Table2[[#This Row],[Day High]]/Table2[[#This Row],[Close Price]])-1</f>
        <v>5.7435471593663134E-3</v>
      </c>
      <c r="AE270" s="1">
        <f>(Table2[[#This Row],[Close Price]]/Table2[[#This Row],[Current Week Low]])-1</f>
        <v>9.113560857746883E-2</v>
      </c>
      <c r="AF270" s="1">
        <f>(Table2[[#This Row],[Current Week High]]/Table2[[#This Row],[Close Price]])-1</f>
        <v>5.7435471593663134E-3</v>
      </c>
      <c r="AG270" s="1">
        <f>(Table2[[#This Row],[Close Price]]/Table2[[#This Row],[Current Month Low]])-1</f>
        <v>9.113560857746883E-2</v>
      </c>
      <c r="AH270" s="1">
        <f>(Table2[[#This Row],[Current Month High]]/Table2[[#This Row],[Close Price]])-1</f>
        <v>1.9306622379074101E-2</v>
      </c>
      <c r="AI270">
        <v>11.3971351463566</v>
      </c>
      <c r="AJ270">
        <v>107.92805755395599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0.03</v>
      </c>
      <c r="AM270" t="s">
        <v>3175</v>
      </c>
      <c r="AN270">
        <v>-2.73</v>
      </c>
      <c r="AO270" t="s">
        <v>3174</v>
      </c>
      <c r="AP270">
        <v>6.192787374013E-2</v>
      </c>
      <c r="AQ270">
        <f>(Table2[[#This Row],[Sharpe Ratio]]-AVERAGE(Table2[Sharpe Ratio]))/_xlfn.STDEV.P(Table2[Sharpe Ratio])</f>
        <v>4.7424722998073423E-3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-0.61645901702091854</v>
      </c>
      <c r="AS270">
        <f>_xlfn.RANK.AVG(Table2[[#This Row],[1Y Return vs Nifty Z-Score]],Table2[1Y Return vs Nifty Z-Score])</f>
        <v>198</v>
      </c>
      <c r="AT270">
        <f>_xlfn.RANK.AVG(Table2[[#This Row],[6M Return vs Nifty Z-Score]],Table2[6M Return vs Nifty Z-Score])</f>
        <v>345</v>
      </c>
      <c r="AU270">
        <f>_xlfn.RANK.AVG(Table2[[#This Row],[Sharpe Ratio Z-Score]],Table2[Sharpe Ratio Z-Score])</f>
        <v>346</v>
      </c>
      <c r="AV270">
        <f>(Table2[[#This Row],[Rank 1Y]]+Table2[[#This Row],[Rank 6M]]+Table2[[#This Row],[Rank Sharpe]])/3</f>
        <v>296.33333333333331</v>
      </c>
    </row>
    <row r="271" spans="1:48" x14ac:dyDescent="0.3">
      <c r="A271" t="s">
        <v>571</v>
      </c>
      <c r="B271" t="s">
        <v>572</v>
      </c>
      <c r="C271" t="s">
        <v>3139</v>
      </c>
      <c r="D271" t="s">
        <v>111</v>
      </c>
      <c r="E271">
        <v>35518.217528699999</v>
      </c>
      <c r="F271">
        <v>333.65</v>
      </c>
      <c r="G271">
        <v>27.951429545013401</v>
      </c>
      <c r="H271">
        <f>(Table2[[#This Row],[1Y Return vs Nifty]]-AVERAGE(Table2[1Y Return vs Nifty]))/_xlfn.STDEV.P(Table2[1Y Return vs Nifty])</f>
        <v>4.3593267026377523E-2</v>
      </c>
      <c r="I271">
        <v>3.5470703069998502</v>
      </c>
      <c r="J271">
        <f>(Table2[[#This Row],[1M Return vs Nifty]]-AVERAGE(Table2[1M Return vs Nifty]))/_xlfn.STDEV.P(Table2[1M Return vs Nifty])</f>
        <v>0.87372612262208649</v>
      </c>
      <c r="K271">
        <v>29.0153389846778</v>
      </c>
      <c r="L271">
        <f>(Table2[[#This Row],[6M Return vs Nifty]]-AVERAGE(Table2[6M Return vs Nifty]))/_xlfn.STDEV.P(Table2[6M Return vs Nifty])</f>
        <v>0.70117582968669545</v>
      </c>
      <c r="M271">
        <v>-4.61235190311164</v>
      </c>
      <c r="N271">
        <f>(Table2[[#This Row],[1W Return vs Nifty]]-AVERAGE(Table2[1W Return vs Nifty]))/_xlfn.STDEV.P(Table2[1W Return vs Nifty])</f>
        <v>-0.52175560594753567</v>
      </c>
      <c r="O271">
        <v>334.96</v>
      </c>
      <c r="P271">
        <v>327.21685013596402</v>
      </c>
      <c r="Q271">
        <v>289.26826293306499</v>
      </c>
      <c r="R271">
        <v>42.163878007503399</v>
      </c>
      <c r="S271" s="1">
        <f>(Table2[[#This Row],[Close Price]]-Table2[[#This Row],[20D EMA]])/Table2[[#This Row],[20D EMA]]</f>
        <v>-3.9109147360878978E-3</v>
      </c>
      <c r="T271" s="1">
        <f>(Table2[[#This Row],[Close Price]]-Table2[[#This Row],[50D EMA]])/Table2[[#This Row],[50D EMA]]</f>
        <v>1.9660203505298929E-2</v>
      </c>
      <c r="U271" s="1">
        <f>(Table2[[#This Row],[Close Price]]-Table2[[#This Row],[200D EMA]])/Table2[[#This Row],[200D EMA]]</f>
        <v>0.15342760597696356</v>
      </c>
      <c r="V271">
        <v>1.33609567580722</v>
      </c>
      <c r="W271">
        <v>318.8</v>
      </c>
      <c r="X271">
        <v>334.85</v>
      </c>
      <c r="Y271">
        <v>318.8</v>
      </c>
      <c r="Z271">
        <v>335</v>
      </c>
      <c r="AA271">
        <v>318.8</v>
      </c>
      <c r="AB271">
        <v>357.9</v>
      </c>
      <c r="AC271" s="1">
        <f>(Table2[[#This Row],[Close Price]]/Table2[[#This Row],[Day Low]])-1</f>
        <v>4.6580928481806616E-2</v>
      </c>
      <c r="AD271" s="1">
        <f>(Table2[[#This Row],[Day High]]/Table2[[#This Row],[Close Price]])-1</f>
        <v>3.5965832459166069E-3</v>
      </c>
      <c r="AE271" s="1">
        <f>(Table2[[#This Row],[Close Price]]/Table2[[#This Row],[Current Week Low]])-1</f>
        <v>4.6580928481806616E-2</v>
      </c>
      <c r="AF271" s="1">
        <f>(Table2[[#This Row],[Current Week High]]/Table2[[#This Row],[Close Price]])-1</f>
        <v>4.046156151656044E-3</v>
      </c>
      <c r="AG271" s="1">
        <f>(Table2[[#This Row],[Close Price]]/Table2[[#This Row],[Current Month Low]])-1</f>
        <v>4.6580928481806616E-2</v>
      </c>
      <c r="AH271" s="1">
        <f>(Table2[[#This Row],[Current Month High]]/Table2[[#This Row],[Close Price]])-1</f>
        <v>7.2680953094560241E-2</v>
      </c>
      <c r="AI271">
        <v>9.2162445676607199</v>
      </c>
      <c r="AJ271">
        <v>67.874213836477907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-0.03</v>
      </c>
      <c r="AM271" t="s">
        <v>3174</v>
      </c>
      <c r="AN271">
        <v>-0.86</v>
      </c>
      <c r="AO271" t="s">
        <v>3174</v>
      </c>
      <c r="AP271">
        <v>1.3250091313337001E-2</v>
      </c>
      <c r="AQ271">
        <f>(Table2[[#This Row],[Sharpe Ratio]]-AVERAGE(Table2[Sharpe Ratio]))/_xlfn.STDEV.P(Table2[Sharpe Ratio])</f>
        <v>-0.56333474475282375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0.53340486863480008</v>
      </c>
      <c r="AS271">
        <f>_xlfn.RANK.AVG(Table2[[#This Row],[1Y Return vs Nifty Z-Score]],Table2[1Y Return vs Nifty Z-Score])</f>
        <v>279</v>
      </c>
      <c r="AT271">
        <f>_xlfn.RANK.AVG(Table2[[#This Row],[6M Return vs Nifty Z-Score]],Table2[6M Return vs Nifty Z-Score])</f>
        <v>138</v>
      </c>
      <c r="AU271">
        <f>_xlfn.RANK.AVG(Table2[[#This Row],[Sharpe Ratio Z-Score]],Table2[Sharpe Ratio Z-Score])</f>
        <v>474</v>
      </c>
      <c r="AV271">
        <f>(Table2[[#This Row],[Rank 1Y]]+Table2[[#This Row],[Rank 6M]]+Table2[[#This Row],[Rank Sharpe]])/3</f>
        <v>297</v>
      </c>
    </row>
    <row r="272" spans="1:48" x14ac:dyDescent="0.3">
      <c r="A272" t="s">
        <v>378</v>
      </c>
      <c r="B272" t="s">
        <v>379</v>
      </c>
      <c r="C272" t="s">
        <v>3142</v>
      </c>
      <c r="D272" t="s">
        <v>135</v>
      </c>
      <c r="E272">
        <v>65753.828539080001</v>
      </c>
      <c r="F272">
        <v>1759.6</v>
      </c>
      <c r="G272">
        <v>30.739342331467299</v>
      </c>
      <c r="H272">
        <f>(Table2[[#This Row],[1Y Return vs Nifty]]-AVERAGE(Table2[1Y Return vs Nifty]))/_xlfn.STDEV.P(Table2[1Y Return vs Nifty])</f>
        <v>9.1611218169290812E-2</v>
      </c>
      <c r="I272">
        <v>0.15659740848454401</v>
      </c>
      <c r="J272">
        <f>(Table2[[#This Row],[1M Return vs Nifty]]-AVERAGE(Table2[1M Return vs Nifty]))/_xlfn.STDEV.P(Table2[1M Return vs Nifty])</f>
        <v>0.49129419991124779</v>
      </c>
      <c r="K272">
        <v>4.4724985895108702</v>
      </c>
      <c r="L272">
        <f>(Table2[[#This Row],[6M Return vs Nifty]]-AVERAGE(Table2[6M Return vs Nifty]))/_xlfn.STDEV.P(Table2[6M Return vs Nifty])</f>
        <v>-0.11746516383636951</v>
      </c>
      <c r="M272">
        <v>-5.24139721970616</v>
      </c>
      <c r="N272">
        <f>(Table2[[#This Row],[1W Return vs Nifty]]-AVERAGE(Table2[1W Return vs Nifty]))/_xlfn.STDEV.P(Table2[1W Return vs Nifty])</f>
        <v>-0.67696601103844223</v>
      </c>
      <c r="O272">
        <v>1827.92</v>
      </c>
      <c r="P272">
        <v>1799.6771163696201</v>
      </c>
      <c r="Q272">
        <v>1619.5616208451299</v>
      </c>
      <c r="R272">
        <v>35.193797418074801</v>
      </c>
      <c r="S272" s="1">
        <f>(Table2[[#This Row],[Close Price]]-Table2[[#This Row],[20D EMA]])/Table2[[#This Row],[20D EMA]]</f>
        <v>-3.7375815134141628E-2</v>
      </c>
      <c r="T272" s="1">
        <f>(Table2[[#This Row],[Close Price]]-Table2[[#This Row],[50D EMA]])/Table2[[#This Row],[50D EMA]]</f>
        <v>-2.2269059269067842E-2</v>
      </c>
      <c r="U272" s="1">
        <f>(Table2[[#This Row],[Close Price]]-Table2[[#This Row],[200D EMA]])/Table2[[#This Row],[200D EMA]]</f>
        <v>8.6466842232155547E-2</v>
      </c>
      <c r="V272">
        <v>0.89795098825684305</v>
      </c>
      <c r="W272">
        <v>1714.05</v>
      </c>
      <c r="X272">
        <v>1768</v>
      </c>
      <c r="Y272">
        <v>1714.05</v>
      </c>
      <c r="Z272">
        <v>1819.3</v>
      </c>
      <c r="AA272">
        <v>1714.05</v>
      </c>
      <c r="AB272">
        <v>1911.95</v>
      </c>
      <c r="AC272" s="1">
        <f>(Table2[[#This Row],[Close Price]]/Table2[[#This Row],[Day Low]])-1</f>
        <v>2.6574487325340623E-2</v>
      </c>
      <c r="AD272" s="1">
        <f>(Table2[[#This Row],[Day High]]/Table2[[#This Row],[Close Price]])-1</f>
        <v>4.7738122300522434E-3</v>
      </c>
      <c r="AE272" s="1">
        <f>(Table2[[#This Row],[Close Price]]/Table2[[#This Row],[Current Week Low]])-1</f>
        <v>2.6574487325340623E-2</v>
      </c>
      <c r="AF272" s="1">
        <f>(Table2[[#This Row],[Current Week High]]/Table2[[#This Row],[Close Price]])-1</f>
        <v>3.392816549215727E-2</v>
      </c>
      <c r="AG272" s="1">
        <f>(Table2[[#This Row],[Close Price]]/Table2[[#This Row],[Current Month Low]])-1</f>
        <v>2.6574487325340623E-2</v>
      </c>
      <c r="AH272" s="1">
        <f>(Table2[[#This Row],[Current Month High]]/Table2[[#This Row],[Close Price]])-1</f>
        <v>8.6582177767674517E-2</v>
      </c>
      <c r="AI272">
        <v>11.9572630143214</v>
      </c>
      <c r="AJ272">
        <v>67.405575111787599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0.12</v>
      </c>
      <c r="AM272" t="s">
        <v>3175</v>
      </c>
      <c r="AN272">
        <v>-4.46</v>
      </c>
      <c r="AO272" t="s">
        <v>3174</v>
      </c>
      <c r="AP272">
        <v>8.2671106208830003E-2</v>
      </c>
      <c r="AQ272">
        <f>(Table2[[#This Row],[Sharpe Ratio]]-AVERAGE(Table2[Sharpe Ratio]))/_xlfn.STDEV.P(Table2[Sharpe Ratio])</f>
        <v>0.24681918956227888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3.5293432768005784E-2</v>
      </c>
      <c r="AS272">
        <f>_xlfn.RANK.AVG(Table2[[#This Row],[1Y Return vs Nifty Z-Score]],Table2[1Y Return vs Nifty Z-Score])</f>
        <v>267</v>
      </c>
      <c r="AT272">
        <f>_xlfn.RANK.AVG(Table2[[#This Row],[6M Return vs Nifty Z-Score]],Table2[6M Return vs Nifty Z-Score])</f>
        <v>350</v>
      </c>
      <c r="AU272">
        <f>_xlfn.RANK.AVG(Table2[[#This Row],[Sharpe Ratio Z-Score]],Table2[Sharpe Ratio Z-Score])</f>
        <v>278</v>
      </c>
      <c r="AV272">
        <f>(Table2[[#This Row],[Rank 1Y]]+Table2[[#This Row],[Rank 6M]]+Table2[[#This Row],[Rank Sharpe]])/3</f>
        <v>298.33333333333331</v>
      </c>
    </row>
    <row r="273" spans="1:48" x14ac:dyDescent="0.3">
      <c r="A273" t="s">
        <v>613</v>
      </c>
      <c r="B273" t="s">
        <v>614</v>
      </c>
      <c r="C273" t="s">
        <v>3136</v>
      </c>
      <c r="D273" t="s">
        <v>615</v>
      </c>
      <c r="E273">
        <v>31945.638500699999</v>
      </c>
      <c r="F273">
        <v>314.3</v>
      </c>
      <c r="G273">
        <v>83.881451470884898</v>
      </c>
      <c r="H273">
        <f>(Table2[[#This Row],[1Y Return vs Nifty]]-AVERAGE(Table2[1Y Return vs Nifty]))/_xlfn.STDEV.P(Table2[1Y Return vs Nifty])</f>
        <v>1.0069107256311671</v>
      </c>
      <c r="I273">
        <v>1.4157127808724901</v>
      </c>
      <c r="J273">
        <f>(Table2[[#This Row],[1M Return vs Nifty]]-AVERAGE(Table2[1M Return vs Nifty]))/_xlfn.STDEV.P(Table2[1M Return vs Nifty])</f>
        <v>0.63331743005945429</v>
      </c>
      <c r="K273">
        <v>-15.499533907526899</v>
      </c>
      <c r="L273">
        <f>(Table2[[#This Row],[6M Return vs Nifty]]-AVERAGE(Table2[6M Return vs Nifty]))/_xlfn.STDEV.P(Table2[6M Return vs Nifty])</f>
        <v>-0.78364414975641927</v>
      </c>
      <c r="M273">
        <v>-5.8906766360615297</v>
      </c>
      <c r="N273">
        <f>(Table2[[#This Row],[1W Return vs Nifty]]-AVERAGE(Table2[1W Return vs Nifty]))/_xlfn.STDEV.P(Table2[1W Return vs Nifty])</f>
        <v>-0.83716897030260506</v>
      </c>
      <c r="O273">
        <v>328.09</v>
      </c>
      <c r="P273">
        <v>324.91169684818402</v>
      </c>
      <c r="Q273">
        <v>296.74053639479598</v>
      </c>
      <c r="R273">
        <v>43.961458358180202</v>
      </c>
      <c r="S273" s="1">
        <f>(Table2[[#This Row],[Close Price]]-Table2[[#This Row],[20D EMA]])/Table2[[#This Row],[20D EMA]]</f>
        <v>-4.2031149989332085E-2</v>
      </c>
      <c r="T273" s="1">
        <f>(Table2[[#This Row],[Close Price]]-Table2[[#This Row],[50D EMA]])/Table2[[#This Row],[50D EMA]]</f>
        <v>-3.2660248772583764E-2</v>
      </c>
      <c r="U273" s="1">
        <f>(Table2[[#This Row],[Close Price]]-Table2[[#This Row],[200D EMA]])/Table2[[#This Row],[200D EMA]]</f>
        <v>5.9174468775112635E-2</v>
      </c>
      <c r="V273">
        <v>1.30306281772095</v>
      </c>
      <c r="W273">
        <v>304.3</v>
      </c>
      <c r="X273">
        <v>320.39999999999998</v>
      </c>
      <c r="Y273">
        <v>304.3</v>
      </c>
      <c r="Z273">
        <v>331.4</v>
      </c>
      <c r="AA273">
        <v>304.3</v>
      </c>
      <c r="AB273">
        <v>353</v>
      </c>
      <c r="AC273" s="1">
        <f>(Table2[[#This Row],[Close Price]]/Table2[[#This Row],[Day Low]])-1</f>
        <v>3.2862306933946872E-2</v>
      </c>
      <c r="AD273" s="1">
        <f>(Table2[[#This Row],[Day High]]/Table2[[#This Row],[Close Price]])-1</f>
        <v>1.9408208717785369E-2</v>
      </c>
      <c r="AE273" s="1">
        <f>(Table2[[#This Row],[Close Price]]/Table2[[#This Row],[Current Week Low]])-1</f>
        <v>3.2862306933946872E-2</v>
      </c>
      <c r="AF273" s="1">
        <f>(Table2[[#This Row],[Current Week High]]/Table2[[#This Row],[Close Price]])-1</f>
        <v>5.4406617881005204E-2</v>
      </c>
      <c r="AG273" s="1">
        <f>(Table2[[#This Row],[Close Price]]/Table2[[#This Row],[Current Month Low]])-1</f>
        <v>3.2862306933946872E-2</v>
      </c>
      <c r="AH273" s="1">
        <f>(Table2[[#This Row],[Current Month High]]/Table2[[#This Row],[Close Price]])-1</f>
        <v>0.12313076678332791</v>
      </c>
      <c r="AI273">
        <v>32.293986636970999</v>
      </c>
      <c r="AJ273">
        <v>131.69922594913299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-0.03</v>
      </c>
      <c r="AM273" t="s">
        <v>3174</v>
      </c>
      <c r="AN273">
        <v>-3.02</v>
      </c>
      <c r="AO273" t="s">
        <v>3174</v>
      </c>
      <c r="AP273">
        <v>0.10422473308952</v>
      </c>
      <c r="AQ273">
        <f>(Table2[[#This Row],[Sharpe Ratio]]-AVERAGE(Table2[Sharpe Ratio]))/_xlfn.STDEV.P(Table2[Sharpe Ratio])</f>
        <v>0.49835333440930879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0.51776837004090592</v>
      </c>
      <c r="AS273">
        <f>_xlfn.RANK.AVG(Table2[[#This Row],[1Y Return vs Nifty Z-Score]],Table2[1Y Return vs Nifty Z-Score])</f>
        <v>98</v>
      </c>
      <c r="AT273">
        <f>_xlfn.RANK.AVG(Table2[[#This Row],[6M Return vs Nifty Z-Score]],Table2[6M Return vs Nifty Z-Score])</f>
        <v>579</v>
      </c>
      <c r="AU273">
        <f>_xlfn.RANK.AVG(Table2[[#This Row],[Sharpe Ratio Z-Score]],Table2[Sharpe Ratio Z-Score])</f>
        <v>219</v>
      </c>
      <c r="AV273">
        <f>(Table2[[#This Row],[Rank 1Y]]+Table2[[#This Row],[Rank 6M]]+Table2[[#This Row],[Rank Sharpe]])/3</f>
        <v>298.66666666666669</v>
      </c>
    </row>
    <row r="274" spans="1:48" x14ac:dyDescent="0.3">
      <c r="A274" t="s">
        <v>1609</v>
      </c>
      <c r="B274" t="s">
        <v>1610</v>
      </c>
      <c r="C274" t="s">
        <v>3143</v>
      </c>
      <c r="D274" t="s">
        <v>406</v>
      </c>
      <c r="E274">
        <v>5880.5632808</v>
      </c>
      <c r="F274">
        <v>117.89</v>
      </c>
      <c r="G274">
        <v>41.143570574488699</v>
      </c>
      <c r="H274">
        <f>(Table2[[#This Row],[1Y Return vs Nifty]]-AVERAGE(Table2[1Y Return vs Nifty]))/_xlfn.STDEV.P(Table2[1Y Return vs Nifty])</f>
        <v>0.27080969449199399</v>
      </c>
      <c r="I274">
        <v>-12.2636849326919</v>
      </c>
      <c r="J274">
        <f>(Table2[[#This Row],[1M Return vs Nifty]]-AVERAGE(Table2[1M Return vs Nifty]))/_xlfn.STDEV.P(Table2[1M Return vs Nifty])</f>
        <v>-0.90966448594864469</v>
      </c>
      <c r="K274">
        <v>4.1579814902456604</v>
      </c>
      <c r="L274">
        <f>(Table2[[#This Row],[6M Return vs Nifty]]-AVERAGE(Table2[6M Return vs Nifty]))/_xlfn.STDEV.P(Table2[6M Return vs Nifty])</f>
        <v>-0.12795606816841931</v>
      </c>
      <c r="M274">
        <v>-4.7837838392494598</v>
      </c>
      <c r="N274">
        <f>(Table2[[#This Row],[1W Return vs Nifty]]-AVERAGE(Table2[1W Return vs Nifty]))/_xlfn.STDEV.P(Table2[1W Return vs Nifty])</f>
        <v>-0.56405465746502892</v>
      </c>
      <c r="O274">
        <v>126.2</v>
      </c>
      <c r="P274">
        <v>129.970880788659</v>
      </c>
      <c r="Q274">
        <v>115.594030563139</v>
      </c>
      <c r="R274">
        <v>26.4980230777361</v>
      </c>
      <c r="S274" s="1">
        <f>(Table2[[#This Row],[Close Price]]-Table2[[#This Row],[20D EMA]])/Table2[[#This Row],[20D EMA]]</f>
        <v>-6.5847860538827269E-2</v>
      </c>
      <c r="T274" s="1">
        <f>(Table2[[#This Row],[Close Price]]-Table2[[#This Row],[50D EMA]])/Table2[[#This Row],[50D EMA]]</f>
        <v>-9.2950672607222604E-2</v>
      </c>
      <c r="U274" s="1">
        <f>(Table2[[#This Row],[Close Price]]-Table2[[#This Row],[200D EMA]])/Table2[[#This Row],[200D EMA]]</f>
        <v>1.9862352975112421E-2</v>
      </c>
      <c r="V274">
        <v>0.247874836163268</v>
      </c>
      <c r="W274">
        <v>114.7</v>
      </c>
      <c r="X274">
        <v>118.55</v>
      </c>
      <c r="Y274">
        <v>113.36</v>
      </c>
      <c r="Z274">
        <v>121.23</v>
      </c>
      <c r="AA274">
        <v>113.36</v>
      </c>
      <c r="AB274">
        <v>130.69999999999999</v>
      </c>
      <c r="AC274" s="1">
        <f>(Table2[[#This Row],[Close Price]]/Table2[[#This Row],[Day Low]])-1</f>
        <v>2.7811682650392244E-2</v>
      </c>
      <c r="AD274" s="1">
        <f>(Table2[[#This Row],[Day High]]/Table2[[#This Row],[Close Price]])-1</f>
        <v>5.5984392230044033E-3</v>
      </c>
      <c r="AE274" s="1">
        <f>(Table2[[#This Row],[Close Price]]/Table2[[#This Row],[Current Week Low]])-1</f>
        <v>3.9961185603387461E-2</v>
      </c>
      <c r="AF274" s="1">
        <f>(Table2[[#This Row],[Current Week High]]/Table2[[#This Row],[Close Price]])-1</f>
        <v>2.8331495461871192E-2</v>
      </c>
      <c r="AG274" s="1">
        <f>(Table2[[#This Row],[Close Price]]/Table2[[#This Row],[Current Month Low]])-1</f>
        <v>3.9961185603387461E-2</v>
      </c>
      <c r="AH274" s="1">
        <f>(Table2[[#This Row],[Current Month High]]/Table2[[#This Row],[Close Price]])-1</f>
        <v>0.10866061582831432</v>
      </c>
      <c r="AI274">
        <v>44.159809992365702</v>
      </c>
      <c r="AJ274">
        <v>81.229823212913104</v>
      </c>
      <c r="AK274" t="str">
        <f>IF(AND(Table2[[#This Row],[20D EMA]]&gt;Table2[[#This Row],[50D EMA]],Table2[[#This Row],[50D EMA]]&gt;Table2[[#This Row],[200D EMA]]),"Uptrend","Downtrend/NoTrend")</f>
        <v>Downtrend/NoTrend</v>
      </c>
      <c r="AL274">
        <v>-0.21</v>
      </c>
      <c r="AM274" t="s">
        <v>3174</v>
      </c>
      <c r="AN274">
        <v>-10.18</v>
      </c>
      <c r="AO274" t="s">
        <v>3174</v>
      </c>
      <c r="AP274">
        <v>7.0718069699261005E-2</v>
      </c>
      <c r="AQ274">
        <f>(Table2[[#This Row],[Sharpe Ratio]]-AVERAGE(Table2[Sharpe Ratio]))/_xlfn.STDEV.P(Table2[Sharpe Ratio])</f>
        <v>0.10732541278852441</v>
      </c>
      <c r="AR2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4">
        <f>_xlfn.RANK.AVG(Table2[[#This Row],[1Y Return vs Nifty Z-Score]],Table2[1Y Return vs Nifty Z-Score])</f>
        <v>222</v>
      </c>
      <c r="AT274">
        <f>_xlfn.RANK.AVG(Table2[[#This Row],[6M Return vs Nifty Z-Score]],Table2[6M Return vs Nifty Z-Score])</f>
        <v>359</v>
      </c>
      <c r="AU274">
        <f>_xlfn.RANK.AVG(Table2[[#This Row],[Sharpe Ratio Z-Score]],Table2[Sharpe Ratio Z-Score])</f>
        <v>317</v>
      </c>
      <c r="AV274">
        <f>(Table2[[#This Row],[Rank 1Y]]+Table2[[#This Row],[Rank 6M]]+Table2[[#This Row],[Rank Sharpe]])/3</f>
        <v>299.33333333333331</v>
      </c>
    </row>
    <row r="275" spans="1:48" x14ac:dyDescent="0.3">
      <c r="A275" t="s">
        <v>837</v>
      </c>
      <c r="B275" t="s">
        <v>838</v>
      </c>
      <c r="C275" t="s">
        <v>3138</v>
      </c>
      <c r="D275" t="s">
        <v>839</v>
      </c>
      <c r="E275">
        <v>19256.843908250001</v>
      </c>
      <c r="F275">
        <v>866.7</v>
      </c>
      <c r="G275">
        <v>8.1934924250670402</v>
      </c>
      <c r="H275">
        <f>(Table2[[#This Row],[1Y Return vs Nifty]]-AVERAGE(Table2[1Y Return vs Nifty]))/_xlfn.STDEV.P(Table2[1Y Return vs Nifty])</f>
        <v>-0.29670993898498671</v>
      </c>
      <c r="I275">
        <v>5.1215190522356897</v>
      </c>
      <c r="J275">
        <f>(Table2[[#This Row],[1M Return vs Nifty]]-AVERAGE(Table2[1M Return vs Nifty]))/_xlfn.STDEV.P(Table2[1M Return vs Nifty])</f>
        <v>1.0513177090682955</v>
      </c>
      <c r="K275">
        <v>24.205933464978902</v>
      </c>
      <c r="L275">
        <f>(Table2[[#This Row],[6M Return vs Nifty]]-AVERAGE(Table2[6M Return vs Nifty]))/_xlfn.STDEV.P(Table2[6M Return vs Nifty])</f>
        <v>0.5407552569449624</v>
      </c>
      <c r="M275">
        <v>-1.2002772144412099</v>
      </c>
      <c r="N275">
        <f>(Table2[[#This Row],[1W Return vs Nifty]]-AVERAGE(Table2[1W Return vs Nifty]))/_xlfn.STDEV.P(Table2[1W Return vs Nifty])</f>
        <v>0.32013842085488847</v>
      </c>
      <c r="O275">
        <v>858.48</v>
      </c>
      <c r="P275">
        <v>810.74124571329401</v>
      </c>
      <c r="Q275">
        <v>728.46671295306999</v>
      </c>
      <c r="R275">
        <v>47.786076489182499</v>
      </c>
      <c r="S275" s="1">
        <f>(Table2[[#This Row],[Close Price]]-Table2[[#This Row],[20D EMA]])/Table2[[#This Row],[20D EMA]]</f>
        <v>9.5750629018731097E-3</v>
      </c>
      <c r="T275" s="1">
        <f>(Table2[[#This Row],[Close Price]]-Table2[[#This Row],[50D EMA]])/Table2[[#This Row],[50D EMA]]</f>
        <v>6.9021718806810253E-2</v>
      </c>
      <c r="U275" s="1">
        <f>(Table2[[#This Row],[Close Price]]-Table2[[#This Row],[200D EMA]])/Table2[[#This Row],[200D EMA]]</f>
        <v>0.18975923619976781</v>
      </c>
      <c r="V275">
        <v>0.509144067321743</v>
      </c>
      <c r="W275">
        <v>840</v>
      </c>
      <c r="X275">
        <v>870</v>
      </c>
      <c r="Y275">
        <v>830.55</v>
      </c>
      <c r="Z275">
        <v>875.8</v>
      </c>
      <c r="AA275">
        <v>830.55</v>
      </c>
      <c r="AB275">
        <v>903</v>
      </c>
      <c r="AC275" s="1">
        <f>(Table2[[#This Row],[Close Price]]/Table2[[#This Row],[Day Low]])-1</f>
        <v>3.1785714285714306E-2</v>
      </c>
      <c r="AD275" s="1">
        <f>(Table2[[#This Row],[Day High]]/Table2[[#This Row],[Close Price]])-1</f>
        <v>3.8075458636206427E-3</v>
      </c>
      <c r="AE275" s="1">
        <f>(Table2[[#This Row],[Close Price]]/Table2[[#This Row],[Current Week Low]])-1</f>
        <v>4.352537475167062E-2</v>
      </c>
      <c r="AF275" s="1">
        <f>(Table2[[#This Row],[Current Week High]]/Table2[[#This Row],[Close Price]])-1</f>
        <v>1.0499596169377901E-2</v>
      </c>
      <c r="AG275" s="1">
        <f>(Table2[[#This Row],[Close Price]]/Table2[[#This Row],[Current Month Low]])-1</f>
        <v>4.352537475167062E-2</v>
      </c>
      <c r="AH275" s="1">
        <f>(Table2[[#This Row],[Current Month High]]/Table2[[#This Row],[Close Price]])-1</f>
        <v>4.1883004499826848E-2</v>
      </c>
      <c r="AI275">
        <v>7.8804661359178398</v>
      </c>
      <c r="AJ275">
        <v>45.909090909090899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0.26</v>
      </c>
      <c r="AM275" t="s">
        <v>3175</v>
      </c>
      <c r="AN275">
        <v>-0.56999999999999995</v>
      </c>
      <c r="AO275" t="s">
        <v>3174</v>
      </c>
      <c r="AP275">
        <v>6.3071845302381996E-2</v>
      </c>
      <c r="AQ275">
        <f>(Table2[[#This Row],[Sharpe Ratio]]-AVERAGE(Table2[Sharpe Ratio]))/_xlfn.STDEV.P(Table2[Sharpe Ratio])</f>
        <v>1.8092796597114876E-2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1.6335942444802745</v>
      </c>
      <c r="AS275">
        <f>_xlfn.RANK.AVG(Table2[[#This Row],[1Y Return vs Nifty Z-Score]],Table2[1Y Return vs Nifty Z-Score])</f>
        <v>397</v>
      </c>
      <c r="AT275">
        <f>_xlfn.RANK.AVG(Table2[[#This Row],[6M Return vs Nifty Z-Score]],Table2[6M Return vs Nifty Z-Score])</f>
        <v>161</v>
      </c>
      <c r="AU275">
        <f>_xlfn.RANK.AVG(Table2[[#This Row],[Sharpe Ratio Z-Score]],Table2[Sharpe Ratio Z-Score])</f>
        <v>342</v>
      </c>
      <c r="AV275">
        <f>(Table2[[#This Row],[Rank 1Y]]+Table2[[#This Row],[Rank 6M]]+Table2[[#This Row],[Rank Sharpe]])/3</f>
        <v>300</v>
      </c>
    </row>
    <row r="276" spans="1:48" x14ac:dyDescent="0.3">
      <c r="A276" t="s">
        <v>328</v>
      </c>
      <c r="B276" t="s">
        <v>329</v>
      </c>
      <c r="C276" t="s">
        <v>3135</v>
      </c>
      <c r="D276" t="s">
        <v>330</v>
      </c>
      <c r="E276">
        <v>78884.117523840003</v>
      </c>
      <c r="F276">
        <v>4055.75</v>
      </c>
      <c r="G276">
        <v>11.0563653513353</v>
      </c>
      <c r="H276">
        <f>(Table2[[#This Row],[1Y Return vs Nifty]]-AVERAGE(Table2[1Y Return vs Nifty]))/_xlfn.STDEV.P(Table2[1Y Return vs Nifty])</f>
        <v>-0.24740090285951544</v>
      </c>
      <c r="I276">
        <v>1.5004673545901901</v>
      </c>
      <c r="J276">
        <f>(Table2[[#This Row],[1M Return vs Nifty]]-AVERAGE(Table2[1M Return vs Nifty]))/_xlfn.STDEV.P(Table2[1M Return vs Nifty])</f>
        <v>0.64287741049746072</v>
      </c>
      <c r="K276">
        <v>3.9006074767051802</v>
      </c>
      <c r="L276">
        <f>(Table2[[#This Row],[6M Return vs Nifty]]-AVERAGE(Table2[6M Return vs Nifty]))/_xlfn.STDEV.P(Table2[6M Return vs Nifty])</f>
        <v>-0.13654093099437359</v>
      </c>
      <c r="M276">
        <v>-2.7844275410641801</v>
      </c>
      <c r="N276">
        <f>(Table2[[#This Row],[1W Return vs Nifty]]-AVERAGE(Table2[1W Return vs Nifty]))/_xlfn.STDEV.P(Table2[1W Return vs Nifty])</f>
        <v>-7.0734235587658623E-2</v>
      </c>
      <c r="O276">
        <v>4124.67</v>
      </c>
      <c r="P276">
        <v>4093.0962481085398</v>
      </c>
      <c r="Q276">
        <v>3842.25520677852</v>
      </c>
      <c r="R276">
        <v>42.650517679123901</v>
      </c>
      <c r="S276" s="1">
        <f>(Table2[[#This Row],[Close Price]]-Table2[[#This Row],[20D EMA]])/Table2[[#This Row],[20D EMA]]</f>
        <v>-1.6709215525120814E-2</v>
      </c>
      <c r="T276" s="1">
        <f>(Table2[[#This Row],[Close Price]]-Table2[[#This Row],[50D EMA]])/Table2[[#This Row],[50D EMA]]</f>
        <v>-9.1242047205212697E-3</v>
      </c>
      <c r="U276" s="1">
        <f>(Table2[[#This Row],[Close Price]]-Table2[[#This Row],[200D EMA]])/Table2[[#This Row],[200D EMA]]</f>
        <v>5.5564969459819258E-2</v>
      </c>
      <c r="V276">
        <v>0.93145307263134902</v>
      </c>
      <c r="W276">
        <v>3965.3</v>
      </c>
      <c r="X276">
        <v>4080</v>
      </c>
      <c r="Y276">
        <v>3927</v>
      </c>
      <c r="Z276">
        <v>4127.6499999999996</v>
      </c>
      <c r="AA276">
        <v>3927</v>
      </c>
      <c r="AB276">
        <v>4400</v>
      </c>
      <c r="AC276" s="1">
        <f>(Table2[[#This Row],[Close Price]]/Table2[[#This Row],[Day Low]])-1</f>
        <v>2.2810380046906831E-2</v>
      </c>
      <c r="AD276" s="1">
        <f>(Table2[[#This Row],[Day High]]/Table2[[#This Row],[Close Price]])-1</f>
        <v>5.979165382481666E-3</v>
      </c>
      <c r="AE276" s="1">
        <f>(Table2[[#This Row],[Close Price]]/Table2[[#This Row],[Current Week Low]])-1</f>
        <v>3.2785841609370925E-2</v>
      </c>
      <c r="AF276" s="1">
        <f>(Table2[[#This Row],[Current Week High]]/Table2[[#This Row],[Close Price]])-1</f>
        <v>1.7727917154656936E-2</v>
      </c>
      <c r="AG276" s="1">
        <f>(Table2[[#This Row],[Close Price]]/Table2[[#This Row],[Current Month Low]])-1</f>
        <v>3.2785841609370925E-2</v>
      </c>
      <c r="AH276" s="1">
        <f>(Table2[[#This Row],[Current Month High]]/Table2[[#This Row],[Close Price]])-1</f>
        <v>8.4879492079146912E-2</v>
      </c>
      <c r="AI276">
        <v>15.4336435924304</v>
      </c>
      <c r="AJ276">
        <v>40.861335417209297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-0.04</v>
      </c>
      <c r="AM276" t="s">
        <v>3174</v>
      </c>
      <c r="AN276">
        <v>1.92</v>
      </c>
      <c r="AO276" t="s">
        <v>3175</v>
      </c>
      <c r="AP276">
        <v>0.12703951108755099</v>
      </c>
      <c r="AQ276">
        <f>(Table2[[#This Row],[Sharpe Ratio]]-AVERAGE(Table2[Sharpe Ratio]))/_xlfn.STDEV.P(Table2[Sharpe Ratio])</f>
        <v>0.76460530700659268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0.9528066480625057</v>
      </c>
      <c r="AS276">
        <f>_xlfn.RANK.AVG(Table2[[#This Row],[1Y Return vs Nifty Z-Score]],Table2[1Y Return vs Nifty Z-Score])</f>
        <v>378</v>
      </c>
      <c r="AT276">
        <f>_xlfn.RANK.AVG(Table2[[#This Row],[6M Return vs Nifty Z-Score]],Table2[6M Return vs Nifty Z-Score])</f>
        <v>364</v>
      </c>
      <c r="AU276">
        <f>_xlfn.RANK.AVG(Table2[[#This Row],[Sharpe Ratio Z-Score]],Table2[Sharpe Ratio Z-Score])</f>
        <v>160</v>
      </c>
      <c r="AV276">
        <f>(Table2[[#This Row],[Rank 1Y]]+Table2[[#This Row],[Rank 6M]]+Table2[[#This Row],[Rank Sharpe]])/3</f>
        <v>300.66666666666669</v>
      </c>
    </row>
    <row r="277" spans="1:48" x14ac:dyDescent="0.3">
      <c r="A277" t="s">
        <v>1280</v>
      </c>
      <c r="B277" t="s">
        <v>1281</v>
      </c>
      <c r="C277" t="s">
        <v>3139</v>
      </c>
      <c r="D277" t="s">
        <v>846</v>
      </c>
      <c r="E277">
        <v>9078.6376048719994</v>
      </c>
      <c r="F277">
        <v>194</v>
      </c>
      <c r="G277">
        <v>31.615443746361901</v>
      </c>
      <c r="H277">
        <f>(Table2[[#This Row],[1Y Return vs Nifty]]-AVERAGE(Table2[1Y Return vs Nifty]))/_xlfn.STDEV.P(Table2[1Y Return vs Nifty])</f>
        <v>0.10670085624586624</v>
      </c>
      <c r="I277">
        <v>-14.942794970219699</v>
      </c>
      <c r="J277">
        <f>(Table2[[#This Row],[1M Return vs Nifty]]-AVERAGE(Table2[1M Return vs Nifty]))/_xlfn.STDEV.P(Table2[1M Return vs Nifty])</f>
        <v>-1.2118574936716462</v>
      </c>
      <c r="K277">
        <v>0.376676117464185</v>
      </c>
      <c r="L277">
        <f>(Table2[[#This Row],[6M Return vs Nifty]]-AVERAGE(Table2[6M Return vs Nifty]))/_xlfn.STDEV.P(Table2[6M Return vs Nifty])</f>
        <v>-0.25408375092014818</v>
      </c>
      <c r="M277">
        <v>-6.7554579597690996</v>
      </c>
      <c r="N277">
        <f>(Table2[[#This Row],[1W Return vs Nifty]]-AVERAGE(Table2[1W Return vs Nifty]))/_xlfn.STDEV.P(Table2[1W Return vs Nifty])</f>
        <v>-1.0505447892250785</v>
      </c>
      <c r="O277">
        <v>204.15</v>
      </c>
      <c r="P277">
        <v>212.42132416573</v>
      </c>
      <c r="Q277">
        <v>194.83235702271</v>
      </c>
      <c r="R277">
        <v>29.242478285246701</v>
      </c>
      <c r="S277" s="1">
        <f>(Table2[[#This Row],[Close Price]]-Table2[[#This Row],[20D EMA]])/Table2[[#This Row],[20D EMA]]</f>
        <v>-4.9718344354641224E-2</v>
      </c>
      <c r="T277" s="1">
        <f>(Table2[[#This Row],[Close Price]]-Table2[[#This Row],[50D EMA]])/Table2[[#This Row],[50D EMA]]</f>
        <v>-8.6720691710582595E-2</v>
      </c>
      <c r="U277" s="1">
        <f>(Table2[[#This Row],[Close Price]]-Table2[[#This Row],[200D EMA]])/Table2[[#This Row],[200D EMA]]</f>
        <v>-4.2721703695910137E-3</v>
      </c>
      <c r="V277">
        <v>0.56759140698886401</v>
      </c>
      <c r="W277">
        <v>182.99</v>
      </c>
      <c r="X277">
        <v>196.15</v>
      </c>
      <c r="Y277">
        <v>182.99</v>
      </c>
      <c r="Z277">
        <v>198.3</v>
      </c>
      <c r="AA277">
        <v>182.99</v>
      </c>
      <c r="AB277">
        <v>208.5</v>
      </c>
      <c r="AC277" s="1">
        <f>(Table2[[#This Row],[Close Price]]/Table2[[#This Row],[Day Low]])-1</f>
        <v>6.0167222252581976E-2</v>
      </c>
      <c r="AD277" s="1">
        <f>(Table2[[#This Row],[Day High]]/Table2[[#This Row],[Close Price]])-1</f>
        <v>1.1082474226804084E-2</v>
      </c>
      <c r="AE277" s="1">
        <f>(Table2[[#This Row],[Close Price]]/Table2[[#This Row],[Current Week Low]])-1</f>
        <v>6.0167222252581976E-2</v>
      </c>
      <c r="AF277" s="1">
        <f>(Table2[[#This Row],[Current Week High]]/Table2[[#This Row],[Close Price]])-1</f>
        <v>2.2164948453608391E-2</v>
      </c>
      <c r="AG277" s="1">
        <f>(Table2[[#This Row],[Close Price]]/Table2[[#This Row],[Current Month Low]])-1</f>
        <v>6.0167222252581976E-2</v>
      </c>
      <c r="AH277" s="1">
        <f>(Table2[[#This Row],[Current Month High]]/Table2[[#This Row],[Close Price]])-1</f>
        <v>7.474226804123707E-2</v>
      </c>
      <c r="AI277">
        <v>36.082474226804102</v>
      </c>
      <c r="AJ277">
        <v>70.849845882870895</v>
      </c>
      <c r="AK277" t="str">
        <f>IF(AND(Table2[[#This Row],[20D EMA]]&gt;Table2[[#This Row],[50D EMA]],Table2[[#This Row],[50D EMA]]&gt;Table2[[#This Row],[200D EMA]]),"Uptrend","Downtrend/NoTrend")</f>
        <v>Downtrend/NoTrend</v>
      </c>
      <c r="AL277">
        <v>-0.22</v>
      </c>
      <c r="AM277" t="s">
        <v>3174</v>
      </c>
      <c r="AN277">
        <v>-7.72</v>
      </c>
      <c r="AO277" t="s">
        <v>3174</v>
      </c>
      <c r="AP277">
        <v>9.8244426918542002E-2</v>
      </c>
      <c r="AQ277">
        <f>(Table2[[#This Row],[Sharpe Ratio]]-AVERAGE(Table2[Sharpe Ratio]))/_xlfn.STDEV.P(Table2[Sharpe Ratio])</f>
        <v>0.42856224045713348</v>
      </c>
      <c r="AR2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7">
        <f>_xlfn.RANK.AVG(Table2[[#This Row],[1Y Return vs Nifty Z-Score]],Table2[1Y Return vs Nifty Z-Score])</f>
        <v>261</v>
      </c>
      <c r="AT277">
        <f>_xlfn.RANK.AVG(Table2[[#This Row],[6M Return vs Nifty Z-Score]],Table2[6M Return vs Nifty Z-Score])</f>
        <v>410</v>
      </c>
      <c r="AU277">
        <f>_xlfn.RANK.AVG(Table2[[#This Row],[Sharpe Ratio Z-Score]],Table2[Sharpe Ratio Z-Score])</f>
        <v>231</v>
      </c>
      <c r="AV277">
        <f>(Table2[[#This Row],[Rank 1Y]]+Table2[[#This Row],[Rank 6M]]+Table2[[#This Row],[Rank Sharpe]])/3</f>
        <v>300.66666666666669</v>
      </c>
    </row>
    <row r="278" spans="1:48" x14ac:dyDescent="0.3">
      <c r="A278" t="s">
        <v>183</v>
      </c>
      <c r="B278" t="s">
        <v>184</v>
      </c>
      <c r="C278" t="s">
        <v>3127</v>
      </c>
      <c r="D278" t="s">
        <v>18</v>
      </c>
      <c r="E278">
        <v>147617.6492292</v>
      </c>
      <c r="F278">
        <v>338</v>
      </c>
      <c r="G278">
        <v>71.552814271967705</v>
      </c>
      <c r="H278">
        <f>(Table2[[#This Row],[1Y Return vs Nifty]]-AVERAGE(Table2[1Y Return vs Nifty]))/_xlfn.STDEV.P(Table2[1Y Return vs Nifty])</f>
        <v>0.79456696023336149</v>
      </c>
      <c r="I278">
        <v>-4.7966152512655098</v>
      </c>
      <c r="J278">
        <f>(Table2[[#This Row],[1M Return vs Nifty]]-AVERAGE(Table2[1M Return vs Nifty]))/_xlfn.STDEV.P(Table2[1M Return vs Nifty])</f>
        <v>-6.7408582197225245E-2</v>
      </c>
      <c r="K278">
        <v>3.8449168711684498</v>
      </c>
      <c r="L278">
        <f>(Table2[[#This Row],[6M Return vs Nifty]]-AVERAGE(Table2[6M Return vs Nifty]))/_xlfn.STDEV.P(Table2[6M Return vs Nifty])</f>
        <v>-0.13839852416258194</v>
      </c>
      <c r="M278">
        <v>-6.8596387657831199</v>
      </c>
      <c r="N278">
        <f>(Table2[[#This Row],[1W Return vs Nifty]]-AVERAGE(Table2[1W Return vs Nifty]))/_xlfn.STDEV.P(Table2[1W Return vs Nifty])</f>
        <v>-1.0762503221613586</v>
      </c>
      <c r="O278">
        <v>345.64</v>
      </c>
      <c r="P278">
        <v>340.54401014379602</v>
      </c>
      <c r="Q278">
        <v>302.05416271542902</v>
      </c>
      <c r="R278">
        <v>41.1423035815302</v>
      </c>
      <c r="S278" s="1">
        <f>(Table2[[#This Row],[Close Price]]-Table2[[#This Row],[20D EMA]])/Table2[[#This Row],[20D EMA]]</f>
        <v>-2.2103923157041971E-2</v>
      </c>
      <c r="T278" s="1">
        <f>(Table2[[#This Row],[Close Price]]-Table2[[#This Row],[50D EMA]])/Table2[[#This Row],[50D EMA]]</f>
        <v>-7.4704298652083093E-3</v>
      </c>
      <c r="U278" s="1">
        <f>(Table2[[#This Row],[Close Price]]-Table2[[#This Row],[200D EMA]])/Table2[[#This Row],[200D EMA]]</f>
        <v>0.119004608184911</v>
      </c>
      <c r="V278">
        <v>1.0031033642476701</v>
      </c>
      <c r="W278">
        <v>328.25</v>
      </c>
      <c r="X278">
        <v>339.45</v>
      </c>
      <c r="Y278">
        <v>328.25</v>
      </c>
      <c r="Z278">
        <v>343.3</v>
      </c>
      <c r="AA278">
        <v>328.25</v>
      </c>
      <c r="AB278">
        <v>373.35</v>
      </c>
      <c r="AC278" s="1">
        <f>(Table2[[#This Row],[Close Price]]/Table2[[#This Row],[Day Low]])-1</f>
        <v>2.9702970297029729E-2</v>
      </c>
      <c r="AD278" s="1">
        <f>(Table2[[#This Row],[Day High]]/Table2[[#This Row],[Close Price]])-1</f>
        <v>4.2899408284022833E-3</v>
      </c>
      <c r="AE278" s="1">
        <f>(Table2[[#This Row],[Close Price]]/Table2[[#This Row],[Current Week Low]])-1</f>
        <v>2.9702970297029729E-2</v>
      </c>
      <c r="AF278" s="1">
        <f>(Table2[[#This Row],[Current Week High]]/Table2[[#This Row],[Close Price]])-1</f>
        <v>1.5680473372781112E-2</v>
      </c>
      <c r="AG278" s="1">
        <f>(Table2[[#This Row],[Close Price]]/Table2[[#This Row],[Current Month Low]])-1</f>
        <v>2.9702970297029729E-2</v>
      </c>
      <c r="AH278" s="1">
        <f>(Table2[[#This Row],[Current Month High]]/Table2[[#This Row],[Close Price]])-1</f>
        <v>0.10458579881656815</v>
      </c>
      <c r="AI278">
        <v>11.242603550295801</v>
      </c>
      <c r="AJ278">
        <v>103.952330668275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0.12</v>
      </c>
      <c r="AM278" t="s">
        <v>3175</v>
      </c>
      <c r="AN278">
        <v>4.18</v>
      </c>
      <c r="AO278" t="s">
        <v>3175</v>
      </c>
      <c r="AP278">
        <v>3.6150254290827001E-2</v>
      </c>
      <c r="AQ278">
        <f>(Table2[[#This Row],[Sharpe Ratio]]-AVERAGE(Table2[Sharpe Ratio]))/_xlfn.STDEV.P(Table2[Sharpe Ratio])</f>
        <v>-0.29608631629639864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-0.78357678458420299</v>
      </c>
      <c r="AS278">
        <f>_xlfn.RANK.AVG(Table2[[#This Row],[1Y Return vs Nifty Z-Score]],Table2[1Y Return vs Nifty Z-Score])</f>
        <v>122</v>
      </c>
      <c r="AT278">
        <f>_xlfn.RANK.AVG(Table2[[#This Row],[6M Return vs Nifty Z-Score]],Table2[6M Return vs Nifty Z-Score])</f>
        <v>365</v>
      </c>
      <c r="AU278">
        <f>_xlfn.RANK.AVG(Table2[[#This Row],[Sharpe Ratio Z-Score]],Table2[Sharpe Ratio Z-Score])</f>
        <v>416</v>
      </c>
      <c r="AV278">
        <f>(Table2[[#This Row],[Rank 1Y]]+Table2[[#This Row],[Rank 6M]]+Table2[[#This Row],[Rank Sharpe]])/3</f>
        <v>301</v>
      </c>
    </row>
    <row r="279" spans="1:48" x14ac:dyDescent="0.3">
      <c r="A279" t="s">
        <v>361</v>
      </c>
      <c r="B279" t="s">
        <v>362</v>
      </c>
      <c r="C279" t="s">
        <v>3135</v>
      </c>
      <c r="D279" t="s">
        <v>117</v>
      </c>
      <c r="E279">
        <v>68618.452584159997</v>
      </c>
      <c r="F279">
        <v>1481.35</v>
      </c>
      <c r="G279">
        <v>9.3410799448159203</v>
      </c>
      <c r="H279">
        <f>(Table2[[#This Row],[1Y Return vs Nifty]]-AVERAGE(Table2[1Y Return vs Nifty]))/_xlfn.STDEV.P(Table2[1Y Return vs Nifty])</f>
        <v>-0.27694432733340785</v>
      </c>
      <c r="I279">
        <v>-7.1425657138540801</v>
      </c>
      <c r="J279">
        <f>(Table2[[#This Row],[1M Return vs Nifty]]-AVERAGE(Table2[1M Return vs Nifty]))/_xlfn.STDEV.P(Table2[1M Return vs Nifty])</f>
        <v>-0.33202250858637261</v>
      </c>
      <c r="K279">
        <v>15.8365587006344</v>
      </c>
      <c r="L279">
        <f>(Table2[[#This Row],[6M Return vs Nifty]]-AVERAGE(Table2[6M Return vs Nifty]))/_xlfn.STDEV.P(Table2[6M Return vs Nifty])</f>
        <v>0.26158979924190556</v>
      </c>
      <c r="M279">
        <v>-2.9200026996134301</v>
      </c>
      <c r="N279">
        <f>(Table2[[#This Row],[1W Return vs Nifty]]-AVERAGE(Table2[1W Return vs Nifty]))/_xlfn.STDEV.P(Table2[1W Return vs Nifty])</f>
        <v>-0.10418599927395754</v>
      </c>
      <c r="O279">
        <v>1533.16</v>
      </c>
      <c r="P279">
        <v>1563.30169556185</v>
      </c>
      <c r="Q279">
        <v>1422.78164119594</v>
      </c>
      <c r="R279">
        <v>21.045667214902899</v>
      </c>
      <c r="S279" s="1">
        <f>(Table2[[#This Row],[Close Price]]-Table2[[#This Row],[20D EMA]])/Table2[[#This Row],[20D EMA]]</f>
        <v>-3.379295050744878E-2</v>
      </c>
      <c r="T279" s="1">
        <f>(Table2[[#This Row],[Close Price]]-Table2[[#This Row],[50D EMA]])/Table2[[#This Row],[50D EMA]]</f>
        <v>-5.2422188112830448E-2</v>
      </c>
      <c r="U279" s="1">
        <f>(Table2[[#This Row],[Close Price]]-Table2[[#This Row],[200D EMA]])/Table2[[#This Row],[200D EMA]]</f>
        <v>4.1164685506364443E-2</v>
      </c>
      <c r="V279">
        <v>0.91059802124158595</v>
      </c>
      <c r="W279">
        <v>1429.4</v>
      </c>
      <c r="X279">
        <v>1486.4</v>
      </c>
      <c r="Y279">
        <v>1425.1</v>
      </c>
      <c r="Z279">
        <v>1486.4</v>
      </c>
      <c r="AA279">
        <v>1425.1</v>
      </c>
      <c r="AB279">
        <v>1555</v>
      </c>
      <c r="AC279" s="1">
        <f>(Table2[[#This Row],[Close Price]]/Table2[[#This Row],[Day Low]])-1</f>
        <v>3.6343920526094697E-2</v>
      </c>
      <c r="AD279" s="1">
        <f>(Table2[[#This Row],[Day High]]/Table2[[#This Row],[Close Price]])-1</f>
        <v>3.4090525534142824E-3</v>
      </c>
      <c r="AE279" s="1">
        <f>(Table2[[#This Row],[Close Price]]/Table2[[#This Row],[Current Week Low]])-1</f>
        <v>3.9470914321801942E-2</v>
      </c>
      <c r="AF279" s="1">
        <f>(Table2[[#This Row],[Current Week High]]/Table2[[#This Row],[Close Price]])-1</f>
        <v>3.4090525534142824E-3</v>
      </c>
      <c r="AG279" s="1">
        <f>(Table2[[#This Row],[Close Price]]/Table2[[#This Row],[Current Month Low]])-1</f>
        <v>3.9470914321801942E-2</v>
      </c>
      <c r="AH279" s="1">
        <f>(Table2[[#This Row],[Current Month High]]/Table2[[#This Row],[Close Price]])-1</f>
        <v>4.9718162486920736E-2</v>
      </c>
      <c r="AI279">
        <v>21.8145610422925</v>
      </c>
      <c r="AJ279">
        <v>47.795071335927297</v>
      </c>
      <c r="AK279" t="str">
        <f>IF(AND(Table2[[#This Row],[20D EMA]]&gt;Table2[[#This Row],[50D EMA]],Table2[[#This Row],[50D EMA]]&gt;Table2[[#This Row],[200D EMA]]),"Uptrend","Downtrend/NoTrend")</f>
        <v>Downtrend/NoTrend</v>
      </c>
      <c r="AL279">
        <v>-0.11</v>
      </c>
      <c r="AM279" t="s">
        <v>3174</v>
      </c>
      <c r="AN279">
        <v>-6.6</v>
      </c>
      <c r="AO279" t="s">
        <v>3174</v>
      </c>
      <c r="AP279">
        <v>8.3431571294282997E-2</v>
      </c>
      <c r="AQ279">
        <f>(Table2[[#This Row],[Sharpe Ratio]]-AVERAGE(Table2[Sharpe Ratio]))/_xlfn.STDEV.P(Table2[Sharpe Ratio])</f>
        <v>0.25569393421728698</v>
      </c>
      <c r="AR2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9">
        <f>_xlfn.RANK.AVG(Table2[[#This Row],[1Y Return vs Nifty Z-Score]],Table2[1Y Return vs Nifty Z-Score])</f>
        <v>391</v>
      </c>
      <c r="AT279">
        <f>_xlfn.RANK.AVG(Table2[[#This Row],[6M Return vs Nifty Z-Score]],Table2[6M Return vs Nifty Z-Score])</f>
        <v>236</v>
      </c>
      <c r="AU279">
        <f>_xlfn.RANK.AVG(Table2[[#This Row],[Sharpe Ratio Z-Score]],Table2[Sharpe Ratio Z-Score])</f>
        <v>276</v>
      </c>
      <c r="AV279">
        <f>(Table2[[#This Row],[Rank 1Y]]+Table2[[#This Row],[Rank 6M]]+Table2[[#This Row],[Rank Sharpe]])/3</f>
        <v>301</v>
      </c>
    </row>
    <row r="280" spans="1:48" x14ac:dyDescent="0.3">
      <c r="A280" t="s">
        <v>457</v>
      </c>
      <c r="B280" t="s">
        <v>458</v>
      </c>
      <c r="C280" t="s">
        <v>3129</v>
      </c>
      <c r="D280" t="s">
        <v>24</v>
      </c>
      <c r="E280">
        <v>47494.663263413997</v>
      </c>
      <c r="F280">
        <v>187.76</v>
      </c>
      <c r="G280">
        <v>2.2636070402651001</v>
      </c>
      <c r="H280">
        <f>(Table2[[#This Row],[1Y Return vs Nifty]]-AVERAGE(Table2[1Y Return vs Nifty]))/_xlfn.STDEV.P(Table2[1Y Return vs Nifty])</f>
        <v>-0.39884403301906624</v>
      </c>
      <c r="I280">
        <v>-0.23352686944537199</v>
      </c>
      <c r="J280">
        <f>(Table2[[#This Row],[1M Return vs Nifty]]-AVERAGE(Table2[1M Return vs Nifty]))/_xlfn.STDEV.P(Table2[1M Return vs Nifty])</f>
        <v>0.44728972555893887</v>
      </c>
      <c r="K280">
        <v>11.252300126738501</v>
      </c>
      <c r="L280">
        <f>(Table2[[#This Row],[6M Return vs Nifty]]-AVERAGE(Table2[6M Return vs Nifty]))/_xlfn.STDEV.P(Table2[6M Return vs Nifty])</f>
        <v>0.10867913637340579</v>
      </c>
      <c r="M280">
        <v>-3.7196270923913999</v>
      </c>
      <c r="N280">
        <f>(Table2[[#This Row],[1W Return vs Nifty]]-AVERAGE(Table2[1W Return vs Nifty]))/_xlfn.STDEV.P(Table2[1W Return vs Nifty])</f>
        <v>-0.30148502153762641</v>
      </c>
      <c r="O280">
        <v>190.6</v>
      </c>
      <c r="P280">
        <v>190.16863231687</v>
      </c>
      <c r="Q280">
        <v>173.085424884357</v>
      </c>
      <c r="R280">
        <v>58.193249420914597</v>
      </c>
      <c r="S280" s="1">
        <f>(Table2[[#This Row],[Close Price]]-Table2[[#This Row],[20D EMA]])/Table2[[#This Row],[20D EMA]]</f>
        <v>-1.4900314795383019E-2</v>
      </c>
      <c r="T280" s="1">
        <f>(Table2[[#This Row],[Close Price]]-Table2[[#This Row],[50D EMA]])/Table2[[#This Row],[50D EMA]]</f>
        <v>-1.266577083468008E-2</v>
      </c>
      <c r="U280" s="1">
        <f>(Table2[[#This Row],[Close Price]]-Table2[[#This Row],[200D EMA]])/Table2[[#This Row],[200D EMA]]</f>
        <v>8.4782269364664709E-2</v>
      </c>
      <c r="V280">
        <v>1.1663412400003701</v>
      </c>
      <c r="W280">
        <v>182.35</v>
      </c>
      <c r="X280">
        <v>189.1</v>
      </c>
      <c r="Y280">
        <v>182.35</v>
      </c>
      <c r="Z280">
        <v>196.48</v>
      </c>
      <c r="AA280">
        <v>182.35</v>
      </c>
      <c r="AB280">
        <v>200.1</v>
      </c>
      <c r="AC280" s="1">
        <f>(Table2[[#This Row],[Close Price]]/Table2[[#This Row],[Day Low]])-1</f>
        <v>2.9668220455168592E-2</v>
      </c>
      <c r="AD280" s="1">
        <f>(Table2[[#This Row],[Day High]]/Table2[[#This Row],[Close Price]])-1</f>
        <v>7.1367703451215014E-3</v>
      </c>
      <c r="AE280" s="1">
        <f>(Table2[[#This Row],[Close Price]]/Table2[[#This Row],[Current Week Low]])-1</f>
        <v>2.9668220455168592E-2</v>
      </c>
      <c r="AF280" s="1">
        <f>(Table2[[#This Row],[Current Week High]]/Table2[[#This Row],[Close Price]])-1</f>
        <v>4.6442266723476733E-2</v>
      </c>
      <c r="AG280" s="1">
        <f>(Table2[[#This Row],[Close Price]]/Table2[[#This Row],[Current Month Low]])-1</f>
        <v>2.9668220455168592E-2</v>
      </c>
      <c r="AH280" s="1">
        <f>(Table2[[#This Row],[Current Month High]]/Table2[[#This Row],[Close Price]])-1</f>
        <v>6.5722198551342093E-2</v>
      </c>
      <c r="AI280">
        <v>10.0287601193012</v>
      </c>
      <c r="AJ280">
        <v>36.801457194899797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0</v>
      </c>
      <c r="AM280" t="s">
        <v>3176</v>
      </c>
      <c r="AN280">
        <v>0.84</v>
      </c>
      <c r="AO280" t="s">
        <v>3175</v>
      </c>
      <c r="AP280">
        <v>0.11375781783627199</v>
      </c>
      <c r="AQ280">
        <f>(Table2[[#This Row],[Sharpe Ratio]]-AVERAGE(Table2[Sharpe Ratio]))/_xlfn.STDEV.P(Table2[Sharpe Ratio])</f>
        <v>0.6096059014506735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0.46524570882632549</v>
      </c>
      <c r="AS280">
        <f>_xlfn.RANK.AVG(Table2[[#This Row],[1Y Return vs Nifty Z-Score]],Table2[1Y Return vs Nifty Z-Score])</f>
        <v>435</v>
      </c>
      <c r="AT280">
        <f>_xlfn.RANK.AVG(Table2[[#This Row],[6M Return vs Nifty Z-Score]],Table2[6M Return vs Nifty Z-Score])</f>
        <v>278</v>
      </c>
      <c r="AU280">
        <f>_xlfn.RANK.AVG(Table2[[#This Row],[Sharpe Ratio Z-Score]],Table2[Sharpe Ratio Z-Score])</f>
        <v>191</v>
      </c>
      <c r="AV280">
        <f>(Table2[[#This Row],[Rank 1Y]]+Table2[[#This Row],[Rank 6M]]+Table2[[#This Row],[Rank Sharpe]])/3</f>
        <v>301.33333333333331</v>
      </c>
    </row>
    <row r="281" spans="1:48" x14ac:dyDescent="0.3">
      <c r="A281" t="s">
        <v>716</v>
      </c>
      <c r="B281" t="s">
        <v>717</v>
      </c>
      <c r="C281" t="s">
        <v>3133</v>
      </c>
      <c r="D281" t="s">
        <v>51</v>
      </c>
      <c r="E281">
        <v>24429.847866339998</v>
      </c>
      <c r="F281">
        <v>1246.8499999999999</v>
      </c>
      <c r="G281">
        <v>36.820881885931698</v>
      </c>
      <c r="H281">
        <f>(Table2[[#This Row],[1Y Return vs Nifty]]-AVERAGE(Table2[1Y Return vs Nifty]))/_xlfn.STDEV.P(Table2[1Y Return vs Nifty])</f>
        <v>0.1963573460319944</v>
      </c>
      <c r="I281">
        <v>9.0724515959856298</v>
      </c>
      <c r="J281">
        <f>(Table2[[#This Row],[1M Return vs Nifty]]-AVERAGE(Table2[1M Return vs Nifty]))/_xlfn.STDEV.P(Table2[1M Return vs Nifty])</f>
        <v>1.496967261338354</v>
      </c>
      <c r="K281">
        <v>13.6922447744968</v>
      </c>
      <c r="L281">
        <f>(Table2[[#This Row],[6M Return vs Nifty]]-AVERAGE(Table2[6M Return vs Nifty]))/_xlfn.STDEV.P(Table2[6M Return vs Nifty])</f>
        <v>0.19006493681138126</v>
      </c>
      <c r="M281">
        <v>3.4089992102498501</v>
      </c>
      <c r="N281">
        <f>(Table2[[#This Row],[1W Return vs Nifty]]-AVERAGE(Table2[1W Return vs Nifty]))/_xlfn.STDEV.P(Table2[1W Return vs Nifty])</f>
        <v>1.4574295542271023</v>
      </c>
      <c r="O281">
        <v>1192.74</v>
      </c>
      <c r="P281">
        <v>1147.3275953136999</v>
      </c>
      <c r="Q281">
        <v>1005.86783280104</v>
      </c>
      <c r="R281">
        <v>68.569726188974897</v>
      </c>
      <c r="S281" s="1">
        <f>(Table2[[#This Row],[Close Price]]-Table2[[#This Row],[20D EMA]])/Table2[[#This Row],[20D EMA]]</f>
        <v>4.5366131763837803E-2</v>
      </c>
      <c r="T281" s="1">
        <f>(Table2[[#This Row],[Close Price]]-Table2[[#This Row],[50D EMA]])/Table2[[#This Row],[50D EMA]]</f>
        <v>8.6742796994339497E-2</v>
      </c>
      <c r="U281" s="1">
        <f>(Table2[[#This Row],[Close Price]]-Table2[[#This Row],[200D EMA]])/Table2[[#This Row],[200D EMA]]</f>
        <v>0.23957637309853813</v>
      </c>
      <c r="V281">
        <v>0.65028207770454205</v>
      </c>
      <c r="W281">
        <v>1190</v>
      </c>
      <c r="X281">
        <v>1250.4000000000001</v>
      </c>
      <c r="Y281">
        <v>1153.05</v>
      </c>
      <c r="Z281">
        <v>1265</v>
      </c>
      <c r="AA281">
        <v>1153.05</v>
      </c>
      <c r="AB281">
        <v>1274.8499999999999</v>
      </c>
      <c r="AC281" s="1">
        <f>(Table2[[#This Row],[Close Price]]/Table2[[#This Row],[Day Low]])-1</f>
        <v>4.7773109243697487E-2</v>
      </c>
      <c r="AD281" s="1">
        <f>(Table2[[#This Row],[Day High]]/Table2[[#This Row],[Close Price]])-1</f>
        <v>2.8471748806995212E-3</v>
      </c>
      <c r="AE281" s="1">
        <f>(Table2[[#This Row],[Close Price]]/Table2[[#This Row],[Current Week Low]])-1</f>
        <v>8.1349464463813304E-2</v>
      </c>
      <c r="AF281" s="1">
        <f>(Table2[[#This Row],[Current Week High]]/Table2[[#This Row],[Close Price]])-1</f>
        <v>1.4556682840758839E-2</v>
      </c>
      <c r="AG281" s="1">
        <f>(Table2[[#This Row],[Close Price]]/Table2[[#This Row],[Current Month Low]])-1</f>
        <v>8.1349464463813304E-2</v>
      </c>
      <c r="AH281" s="1">
        <f>(Table2[[#This Row],[Current Month High]]/Table2[[#This Row],[Close Price]])-1</f>
        <v>2.2456590608332938E-2</v>
      </c>
      <c r="AI281">
        <v>3.0557003649196002</v>
      </c>
      <c r="AJ281">
        <v>76.320441207664501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0.01</v>
      </c>
      <c r="AM281" t="s">
        <v>3175</v>
      </c>
      <c r="AN281">
        <v>8.84</v>
      </c>
      <c r="AO281" t="s">
        <v>3175</v>
      </c>
      <c r="AP281">
        <v>4.0753631369307E-2</v>
      </c>
      <c r="AQ281">
        <f>(Table2[[#This Row],[Sharpe Ratio]]-AVERAGE(Table2[Sharpe Ratio]))/_xlfn.STDEV.P(Table2[Sharpe Ratio])</f>
        <v>-0.24236419689378158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3.0984549015150504</v>
      </c>
      <c r="AS281">
        <f>_xlfn.RANK.AVG(Table2[[#This Row],[1Y Return vs Nifty Z-Score]],Table2[1Y Return vs Nifty Z-Score])</f>
        <v>244</v>
      </c>
      <c r="AT281">
        <f>_xlfn.RANK.AVG(Table2[[#This Row],[6M Return vs Nifty Z-Score]],Table2[6M Return vs Nifty Z-Score])</f>
        <v>257</v>
      </c>
      <c r="AU281">
        <f>_xlfn.RANK.AVG(Table2[[#This Row],[Sharpe Ratio Z-Score]],Table2[Sharpe Ratio Z-Score])</f>
        <v>404</v>
      </c>
      <c r="AV281">
        <f>(Table2[[#This Row],[Rank 1Y]]+Table2[[#This Row],[Rank 6M]]+Table2[[#This Row],[Rank Sharpe]])/3</f>
        <v>301.66666666666669</v>
      </c>
    </row>
    <row r="282" spans="1:48" x14ac:dyDescent="0.3">
      <c r="A282" t="s">
        <v>1207</v>
      </c>
      <c r="B282" t="s">
        <v>1208</v>
      </c>
      <c r="C282" t="s">
        <v>3131</v>
      </c>
      <c r="D282" t="s">
        <v>984</v>
      </c>
      <c r="E282">
        <v>10113.086121599999</v>
      </c>
      <c r="F282">
        <v>452.9</v>
      </c>
      <c r="G282">
        <v>-6.8506141028387404</v>
      </c>
      <c r="H282">
        <f>(Table2[[#This Row],[1Y Return vs Nifty]]-AVERAGE(Table2[1Y Return vs Nifty]))/_xlfn.STDEV.P(Table2[1Y Return vs Nifty])</f>
        <v>-0.55582391692423461</v>
      </c>
      <c r="I282">
        <v>-6.5352771616012397</v>
      </c>
      <c r="J282">
        <f>(Table2[[#This Row],[1M Return vs Nifty]]-AVERAGE(Table2[1M Return vs Nifty]))/_xlfn.STDEV.P(Table2[1M Return vs Nifty])</f>
        <v>-0.2635227636746712</v>
      </c>
      <c r="K282">
        <v>25.1434647091111</v>
      </c>
      <c r="L282">
        <f>(Table2[[#This Row],[6M Return vs Nifty]]-AVERAGE(Table2[6M Return vs Nifty]))/_xlfn.STDEV.P(Table2[6M Return vs Nifty])</f>
        <v>0.57202716748170856</v>
      </c>
      <c r="M282">
        <v>-5.4827783994586099</v>
      </c>
      <c r="N282">
        <f>(Table2[[#This Row],[1W Return vs Nifty]]-AVERAGE(Table2[1W Return vs Nifty]))/_xlfn.STDEV.P(Table2[1W Return vs Nifty])</f>
        <v>-0.73652431264622353</v>
      </c>
      <c r="O282">
        <v>466.45</v>
      </c>
      <c r="P282">
        <v>450.15673017020299</v>
      </c>
      <c r="Q282">
        <v>391.49807257509002</v>
      </c>
      <c r="R282">
        <v>36.916098634388199</v>
      </c>
      <c r="S282" s="1">
        <f>(Table2[[#This Row],[Close Price]]-Table2[[#This Row],[20D EMA]])/Table2[[#This Row],[20D EMA]]</f>
        <v>-2.9049201414942678E-2</v>
      </c>
      <c r="T282" s="1">
        <f>(Table2[[#This Row],[Close Price]]-Table2[[#This Row],[50D EMA]])/Table2[[#This Row],[50D EMA]]</f>
        <v>6.0940326911468456E-3</v>
      </c>
      <c r="U282" s="1">
        <f>(Table2[[#This Row],[Close Price]]-Table2[[#This Row],[200D EMA]])/Table2[[#This Row],[200D EMA]]</f>
        <v>0.15683839008717715</v>
      </c>
      <c r="V282">
        <v>0.728993813286272</v>
      </c>
      <c r="W282">
        <v>430.1</v>
      </c>
      <c r="X282">
        <v>454.8</v>
      </c>
      <c r="Y282">
        <v>423</v>
      </c>
      <c r="Z282">
        <v>463.5</v>
      </c>
      <c r="AA282">
        <v>423</v>
      </c>
      <c r="AB282">
        <v>485.6</v>
      </c>
      <c r="AC282" s="1">
        <f>(Table2[[#This Row],[Close Price]]/Table2[[#This Row],[Day Low]])-1</f>
        <v>5.30109276912345E-2</v>
      </c>
      <c r="AD282" s="1">
        <f>(Table2[[#This Row],[Day High]]/Table2[[#This Row],[Close Price]])-1</f>
        <v>4.1951865754030759E-3</v>
      </c>
      <c r="AE282" s="1">
        <f>(Table2[[#This Row],[Close Price]]/Table2[[#This Row],[Current Week Low]])-1</f>
        <v>7.0685579196217541E-2</v>
      </c>
      <c r="AF282" s="1">
        <f>(Table2[[#This Row],[Current Week High]]/Table2[[#This Row],[Close Price]])-1</f>
        <v>2.3404725104879676E-2</v>
      </c>
      <c r="AG282" s="1">
        <f>(Table2[[#This Row],[Close Price]]/Table2[[#This Row],[Current Month Low]])-1</f>
        <v>7.0685579196217541E-2</v>
      </c>
      <c r="AH282" s="1">
        <f>(Table2[[#This Row],[Current Month High]]/Table2[[#This Row],[Close Price]])-1</f>
        <v>7.2201368955619349E-2</v>
      </c>
      <c r="AI282">
        <v>14.374034003091101</v>
      </c>
      <c r="AJ282">
        <v>69.308411214953196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0.1</v>
      </c>
      <c r="AM282" t="s">
        <v>3175</v>
      </c>
      <c r="AN282">
        <v>-4.3600000000000003</v>
      </c>
      <c r="AO282" t="s">
        <v>3174</v>
      </c>
      <c r="AP282">
        <v>9.2705543140914004E-2</v>
      </c>
      <c r="AQ282">
        <f>(Table2[[#This Row],[Sharpe Ratio]]-AVERAGE(Table2[Sharpe Ratio]))/_xlfn.STDEV.P(Table2[Sharpe Ratio])</f>
        <v>0.36392261381216562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-0.61992121195125516</v>
      </c>
      <c r="AS282">
        <f>_xlfn.RANK.AVG(Table2[[#This Row],[1Y Return vs Nifty Z-Score]],Table2[1Y Return vs Nifty Z-Score])</f>
        <v>498</v>
      </c>
      <c r="AT282">
        <f>_xlfn.RANK.AVG(Table2[[#This Row],[6M Return vs Nifty Z-Score]],Table2[6M Return vs Nifty Z-Score])</f>
        <v>156</v>
      </c>
      <c r="AU282">
        <f>_xlfn.RANK.AVG(Table2[[#This Row],[Sharpe Ratio Z-Score]],Table2[Sharpe Ratio Z-Score])</f>
        <v>251</v>
      </c>
      <c r="AV282">
        <f>(Table2[[#This Row],[Rank 1Y]]+Table2[[#This Row],[Rank 6M]]+Table2[[#This Row],[Rank Sharpe]])/3</f>
        <v>301.66666666666669</v>
      </c>
    </row>
    <row r="283" spans="1:48" x14ac:dyDescent="0.3">
      <c r="A283" t="s">
        <v>1199</v>
      </c>
      <c r="B283" t="s">
        <v>1200</v>
      </c>
      <c r="C283" t="s">
        <v>3139</v>
      </c>
      <c r="D283" t="s">
        <v>125</v>
      </c>
      <c r="E283">
        <v>10152.959267980001</v>
      </c>
      <c r="F283">
        <v>1217.45</v>
      </c>
      <c r="G283">
        <v>38.098749679545499</v>
      </c>
      <c r="H283">
        <f>(Table2[[#This Row],[1Y Return vs Nifty]]-AVERAGE(Table2[1Y Return vs Nifty]))/_xlfn.STDEV.P(Table2[1Y Return vs Nifty])</f>
        <v>0.21836685564757238</v>
      </c>
      <c r="I283">
        <v>-7.0394236516805098</v>
      </c>
      <c r="J283">
        <f>(Table2[[#This Row],[1M Return vs Nifty]]-AVERAGE(Table2[1M Return vs Nifty]))/_xlfn.STDEV.P(Table2[1M Return vs Nifty])</f>
        <v>-0.32038849223229049</v>
      </c>
      <c r="K283">
        <v>22.664383520811</v>
      </c>
      <c r="L283">
        <f>(Table2[[#This Row],[6M Return vs Nifty]]-AVERAGE(Table2[6M Return vs Nifty]))/_xlfn.STDEV.P(Table2[6M Return vs Nifty])</f>
        <v>0.48933594452880258</v>
      </c>
      <c r="M283">
        <v>1.5958066558606501</v>
      </c>
      <c r="N283">
        <f>(Table2[[#This Row],[1W Return vs Nifty]]-AVERAGE(Table2[1W Return vs Nifty]))/_xlfn.STDEV.P(Table2[1W Return vs Nifty])</f>
        <v>1.0100431045542411</v>
      </c>
      <c r="O283">
        <v>1189.1500000000001</v>
      </c>
      <c r="P283">
        <v>1189.3256657797001</v>
      </c>
      <c r="Q283">
        <v>1038.3249642022499</v>
      </c>
      <c r="R283">
        <v>55.549247851608797</v>
      </c>
      <c r="S283" s="1">
        <f>(Table2[[#This Row],[Close Price]]-Table2[[#This Row],[20D EMA]])/Table2[[#This Row],[20D EMA]]</f>
        <v>2.3798511541857588E-2</v>
      </c>
      <c r="T283" s="1">
        <f>(Table2[[#This Row],[Close Price]]-Table2[[#This Row],[50D EMA]])/Table2[[#This Row],[50D EMA]]</f>
        <v>2.3647294453922461E-2</v>
      </c>
      <c r="U283" s="1">
        <f>(Table2[[#This Row],[Close Price]]-Table2[[#This Row],[200D EMA]])/Table2[[#This Row],[200D EMA]]</f>
        <v>0.17251346348527097</v>
      </c>
      <c r="V283">
        <v>0.51914875878923905</v>
      </c>
      <c r="W283">
        <v>1127.3</v>
      </c>
      <c r="X283">
        <v>1229.6500000000001</v>
      </c>
      <c r="Y283">
        <v>1127.3</v>
      </c>
      <c r="Z283">
        <v>1229.6500000000001</v>
      </c>
      <c r="AA283">
        <v>1127.3</v>
      </c>
      <c r="AB283">
        <v>1242.4000000000001</v>
      </c>
      <c r="AC283" s="1">
        <f>(Table2[[#This Row],[Close Price]]/Table2[[#This Row],[Day Low]])-1</f>
        <v>7.9969839439368418E-2</v>
      </c>
      <c r="AD283" s="1">
        <f>(Table2[[#This Row],[Day High]]/Table2[[#This Row],[Close Price]])-1</f>
        <v>1.002094541870302E-2</v>
      </c>
      <c r="AE283" s="1">
        <f>(Table2[[#This Row],[Close Price]]/Table2[[#This Row],[Current Week Low]])-1</f>
        <v>7.9969839439368418E-2</v>
      </c>
      <c r="AF283" s="1">
        <f>(Table2[[#This Row],[Current Week High]]/Table2[[#This Row],[Close Price]])-1</f>
        <v>1.002094541870302E-2</v>
      </c>
      <c r="AG283" s="1">
        <f>(Table2[[#This Row],[Close Price]]/Table2[[#This Row],[Current Month Low]])-1</f>
        <v>7.9969839439368418E-2</v>
      </c>
      <c r="AH283" s="1">
        <f>(Table2[[#This Row],[Current Month High]]/Table2[[#This Row],[Close Price]])-1</f>
        <v>2.0493654770216363E-2</v>
      </c>
      <c r="AI283">
        <v>13.676126329623299</v>
      </c>
      <c r="AJ283">
        <v>74.920977011494202</v>
      </c>
      <c r="AK283" t="str">
        <f>IF(AND(Table2[[#This Row],[20D EMA]]&gt;Table2[[#This Row],[50D EMA]],Table2[[#This Row],[50D EMA]]&gt;Table2[[#This Row],[200D EMA]]),"Uptrend","Downtrend/NoTrend")</f>
        <v>Downtrend/NoTrend</v>
      </c>
      <c r="AL283">
        <v>-0.08</v>
      </c>
      <c r="AM283" t="s">
        <v>3174</v>
      </c>
      <c r="AN283">
        <v>3.84</v>
      </c>
      <c r="AO283" t="s">
        <v>3175</v>
      </c>
      <c r="AP283">
        <v>6.2976101142090003E-3</v>
      </c>
      <c r="AQ283">
        <f>(Table2[[#This Row],[Sharpe Ratio]]-AVERAGE(Table2[Sharpe Ratio]))/_xlfn.STDEV.P(Table2[Sharpe Ratio])</f>
        <v>-0.64447127099354007</v>
      </c>
      <c r="AR2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3">
        <f>_xlfn.RANK.AVG(Table2[[#This Row],[1Y Return vs Nifty Z-Score]],Table2[1Y Return vs Nifty Z-Score])</f>
        <v>236</v>
      </c>
      <c r="AT283">
        <f>_xlfn.RANK.AVG(Table2[[#This Row],[6M Return vs Nifty Z-Score]],Table2[6M Return vs Nifty Z-Score])</f>
        <v>176</v>
      </c>
      <c r="AU283">
        <f>_xlfn.RANK.AVG(Table2[[#This Row],[Sharpe Ratio Z-Score]],Table2[Sharpe Ratio Z-Score])</f>
        <v>495</v>
      </c>
      <c r="AV283">
        <f>(Table2[[#This Row],[Rank 1Y]]+Table2[[#This Row],[Rank 6M]]+Table2[[#This Row],[Rank Sharpe]])/3</f>
        <v>302.33333333333331</v>
      </c>
    </row>
    <row r="284" spans="1:48" x14ac:dyDescent="0.3">
      <c r="A284" t="s">
        <v>494</v>
      </c>
      <c r="B284" t="s">
        <v>495</v>
      </c>
      <c r="C284" t="s">
        <v>3141</v>
      </c>
      <c r="D284" t="s">
        <v>496</v>
      </c>
      <c r="E284">
        <v>43606.444904684999</v>
      </c>
      <c r="F284">
        <v>3855.4</v>
      </c>
      <c r="G284">
        <v>-6.8289850824720499</v>
      </c>
      <c r="H284">
        <f>(Table2[[#This Row],[1Y Return vs Nifty]]-AVERAGE(Table2[1Y Return vs Nifty]))/_xlfn.STDEV.P(Table2[1Y Return vs Nifty])</f>
        <v>-0.55545138689091256</v>
      </c>
      <c r="I284">
        <v>3.8404966302963199</v>
      </c>
      <c r="J284">
        <f>(Table2[[#This Row],[1M Return vs Nifty]]-AVERAGE(Table2[1M Return vs Nifty]))/_xlfn.STDEV.P(Table2[1M Return vs Nifty])</f>
        <v>0.90682345044363633</v>
      </c>
      <c r="K284">
        <v>15.1371721024765</v>
      </c>
      <c r="L284">
        <f>(Table2[[#This Row],[6M Return vs Nifty]]-AVERAGE(Table2[6M Return vs Nifty]))/_xlfn.STDEV.P(Table2[6M Return vs Nifty])</f>
        <v>0.23826134457430936</v>
      </c>
      <c r="M284">
        <v>-7.1024920495109098</v>
      </c>
      <c r="N284">
        <f>(Table2[[#This Row],[1W Return vs Nifty]]-AVERAGE(Table2[1W Return vs Nifty]))/_xlfn.STDEV.P(Table2[1W Return vs Nifty])</f>
        <v>-1.1361718501509617</v>
      </c>
      <c r="O284">
        <v>4029.3</v>
      </c>
      <c r="P284">
        <v>3956.7753807762001</v>
      </c>
      <c r="Q284">
        <v>3580.6804883609502</v>
      </c>
      <c r="R284">
        <v>39.245778113450001</v>
      </c>
      <c r="S284" s="1">
        <f>(Table2[[#This Row],[Close Price]]-Table2[[#This Row],[20D EMA]])/Table2[[#This Row],[20D EMA]]</f>
        <v>-4.315886134067954E-2</v>
      </c>
      <c r="T284" s="1">
        <f>(Table2[[#This Row],[Close Price]]-Table2[[#This Row],[50D EMA]])/Table2[[#This Row],[50D EMA]]</f>
        <v>-2.5620706514887692E-2</v>
      </c>
      <c r="U284" s="1">
        <f>(Table2[[#This Row],[Close Price]]-Table2[[#This Row],[200D EMA]])/Table2[[#This Row],[200D EMA]]</f>
        <v>7.6722710259133506E-2</v>
      </c>
      <c r="V284">
        <v>1.13273048141757</v>
      </c>
      <c r="W284">
        <v>3797.05</v>
      </c>
      <c r="X284">
        <v>3912.9</v>
      </c>
      <c r="Y284">
        <v>3797.05</v>
      </c>
      <c r="Z284">
        <v>4032.6</v>
      </c>
      <c r="AA284">
        <v>3797.05</v>
      </c>
      <c r="AB284">
        <v>4340.95</v>
      </c>
      <c r="AC284" s="1">
        <f>(Table2[[#This Row],[Close Price]]/Table2[[#This Row],[Day Low]])-1</f>
        <v>1.5367192952423503E-2</v>
      </c>
      <c r="AD284" s="1">
        <f>(Table2[[#This Row],[Day High]]/Table2[[#This Row],[Close Price]])-1</f>
        <v>1.4914146392073446E-2</v>
      </c>
      <c r="AE284" s="1">
        <f>(Table2[[#This Row],[Close Price]]/Table2[[#This Row],[Current Week Low]])-1</f>
        <v>1.5367192952423503E-2</v>
      </c>
      <c r="AF284" s="1">
        <f>(Table2[[#This Row],[Current Week High]]/Table2[[#This Row],[Close Price]])-1</f>
        <v>4.5961508533485462E-2</v>
      </c>
      <c r="AG284" s="1">
        <f>(Table2[[#This Row],[Close Price]]/Table2[[#This Row],[Current Month Low]])-1</f>
        <v>1.5367192952423503E-2</v>
      </c>
      <c r="AH284" s="1">
        <f>(Table2[[#This Row],[Current Month High]]/Table2[[#This Row],[Close Price]])-1</f>
        <v>0.12594023966384804</v>
      </c>
      <c r="AI284">
        <v>14.644394874721099</v>
      </c>
      <c r="AJ284">
        <v>45.574686603232102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-0.06</v>
      </c>
      <c r="AM284" t="s">
        <v>3174</v>
      </c>
      <c r="AN284">
        <v>1.01</v>
      </c>
      <c r="AO284" t="s">
        <v>3175</v>
      </c>
      <c r="AP284">
        <v>0.122401823160511</v>
      </c>
      <c r="AQ284">
        <f>(Table2[[#This Row],[Sharpe Ratio]]-AVERAGE(Table2[Sharpe Ratio]))/_xlfn.STDEV.P(Table2[Sharpe Ratio])</f>
        <v>0.7104827747175837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0.16394433269365516</v>
      </c>
      <c r="AS284">
        <f>_xlfn.RANK.AVG(Table2[[#This Row],[1Y Return vs Nifty Z-Score]],Table2[1Y Return vs Nifty Z-Score])</f>
        <v>497</v>
      </c>
      <c r="AT284">
        <f>_xlfn.RANK.AVG(Table2[[#This Row],[6M Return vs Nifty Z-Score]],Table2[6M Return vs Nifty Z-Score])</f>
        <v>244</v>
      </c>
      <c r="AU284">
        <f>_xlfn.RANK.AVG(Table2[[#This Row],[Sharpe Ratio Z-Score]],Table2[Sharpe Ratio Z-Score])</f>
        <v>168</v>
      </c>
      <c r="AV284">
        <f>(Table2[[#This Row],[Rank 1Y]]+Table2[[#This Row],[Rank 6M]]+Table2[[#This Row],[Rank Sharpe]])/3</f>
        <v>303</v>
      </c>
    </row>
    <row r="285" spans="1:48" x14ac:dyDescent="0.3">
      <c r="A285" t="s">
        <v>449</v>
      </c>
      <c r="B285" t="s">
        <v>450</v>
      </c>
      <c r="C285" t="s">
        <v>3134</v>
      </c>
      <c r="D285" t="s">
        <v>103</v>
      </c>
      <c r="E285">
        <v>49778.715481724998</v>
      </c>
      <c r="F285">
        <v>120.54</v>
      </c>
      <c r="G285">
        <v>45.670461330791198</v>
      </c>
      <c r="H285">
        <f>(Table2[[#This Row],[1Y Return vs Nifty]]-AVERAGE(Table2[1Y Return vs Nifty]))/_xlfn.STDEV.P(Table2[1Y Return vs Nifty])</f>
        <v>0.34877914182249203</v>
      </c>
      <c r="I285">
        <v>-9.0400368482567401</v>
      </c>
      <c r="J285">
        <f>(Table2[[#This Row],[1M Return vs Nifty]]-AVERAGE(Table2[1M Return vs Nifty]))/_xlfn.STDEV.P(Table2[1M Return vs Nifty])</f>
        <v>-0.54604974193653166</v>
      </c>
      <c r="K285">
        <v>-21.131119562380601</v>
      </c>
      <c r="L285">
        <f>(Table2[[#This Row],[6M Return vs Nifty]]-AVERAGE(Table2[6M Return vs Nifty]))/_xlfn.STDEV.P(Table2[6M Return vs Nifty])</f>
        <v>-0.97148902840003148</v>
      </c>
      <c r="M285">
        <v>-7.9992387037499402</v>
      </c>
      <c r="N285">
        <f>(Table2[[#This Row],[1W Return vs Nifty]]-AVERAGE(Table2[1W Return vs Nifty]))/_xlfn.STDEV.P(Table2[1W Return vs Nifty])</f>
        <v>-1.3574347827197335</v>
      </c>
      <c r="O285">
        <v>128.32</v>
      </c>
      <c r="P285">
        <v>132.170632665857</v>
      </c>
      <c r="Q285">
        <v>122.11233789494899</v>
      </c>
      <c r="R285">
        <v>38.963325048622004</v>
      </c>
      <c r="S285" s="1">
        <f>(Table2[[#This Row],[Close Price]]-Table2[[#This Row],[20D EMA]])/Table2[[#This Row],[20D EMA]]</f>
        <v>-6.0629675810473717E-2</v>
      </c>
      <c r="T285" s="1">
        <f>(Table2[[#This Row],[Close Price]]-Table2[[#This Row],[50D EMA]])/Table2[[#This Row],[50D EMA]]</f>
        <v>-8.7997102164598162E-2</v>
      </c>
      <c r="U285" s="1">
        <f>(Table2[[#This Row],[Close Price]]-Table2[[#This Row],[200D EMA]])/Table2[[#This Row],[200D EMA]]</f>
        <v>-1.2876159133908651E-2</v>
      </c>
      <c r="V285">
        <v>0.61460302814148204</v>
      </c>
      <c r="W285">
        <v>116.37</v>
      </c>
      <c r="X285">
        <v>121.6</v>
      </c>
      <c r="Y285">
        <v>116.37</v>
      </c>
      <c r="Z285">
        <v>127.5</v>
      </c>
      <c r="AA285">
        <v>116.37</v>
      </c>
      <c r="AB285">
        <v>133.25</v>
      </c>
      <c r="AC285" s="1">
        <f>(Table2[[#This Row],[Close Price]]/Table2[[#This Row],[Day Low]])-1</f>
        <v>3.5833977829337504E-2</v>
      </c>
      <c r="AD285" s="1">
        <f>(Table2[[#This Row],[Day High]]/Table2[[#This Row],[Close Price]])-1</f>
        <v>8.7937614070017212E-3</v>
      </c>
      <c r="AE285" s="1">
        <f>(Table2[[#This Row],[Close Price]]/Table2[[#This Row],[Current Week Low]])-1</f>
        <v>3.5833977829337504E-2</v>
      </c>
      <c r="AF285" s="1">
        <f>(Table2[[#This Row],[Current Week High]]/Table2[[#This Row],[Close Price]])-1</f>
        <v>5.7740169238426953E-2</v>
      </c>
      <c r="AG285" s="1">
        <f>(Table2[[#This Row],[Close Price]]/Table2[[#This Row],[Current Month Low]])-1</f>
        <v>3.5833977829337504E-2</v>
      </c>
      <c r="AH285" s="1">
        <f>(Table2[[#This Row],[Current Month High]]/Table2[[#This Row],[Close Price]])-1</f>
        <v>0.10544217687074831</v>
      </c>
      <c r="AI285">
        <v>41.4468226314916</v>
      </c>
      <c r="AJ285">
        <v>90.126182965299705</v>
      </c>
      <c r="AK285" t="str">
        <f>IF(AND(Table2[[#This Row],[20D EMA]]&gt;Table2[[#This Row],[50D EMA]],Table2[[#This Row],[50D EMA]]&gt;Table2[[#This Row],[200D EMA]]),"Uptrend","Downtrend/NoTrend")</f>
        <v>Downtrend/NoTrend</v>
      </c>
      <c r="AL285">
        <v>-0.14000000000000001</v>
      </c>
      <c r="AM285" t="s">
        <v>3174</v>
      </c>
      <c r="AN285">
        <v>-6.39</v>
      </c>
      <c r="AO285" t="s">
        <v>3174</v>
      </c>
      <c r="AP285">
        <v>0.17685105282465099</v>
      </c>
      <c r="AQ285">
        <f>(Table2[[#This Row],[Sharpe Ratio]]-AVERAGE(Table2[Sharpe Ratio]))/_xlfn.STDEV.P(Table2[Sharpe Ratio])</f>
        <v>1.3459136698036982</v>
      </c>
      <c r="AR2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5">
        <f>_xlfn.RANK.AVG(Table2[[#This Row],[1Y Return vs Nifty Z-Score]],Table2[1Y Return vs Nifty Z-Score])</f>
        <v>206</v>
      </c>
      <c r="AT285">
        <f>_xlfn.RANK.AVG(Table2[[#This Row],[6M Return vs Nifty Z-Score]],Table2[6M Return vs Nifty Z-Score])</f>
        <v>638</v>
      </c>
      <c r="AU285">
        <f>_xlfn.RANK.AVG(Table2[[#This Row],[Sharpe Ratio Z-Score]],Table2[Sharpe Ratio Z-Score])</f>
        <v>67</v>
      </c>
      <c r="AV285">
        <f>(Table2[[#This Row],[Rank 1Y]]+Table2[[#This Row],[Rank 6M]]+Table2[[#This Row],[Rank Sharpe]])/3</f>
        <v>303.66666666666669</v>
      </c>
    </row>
    <row r="286" spans="1:48" x14ac:dyDescent="0.3">
      <c r="A286" t="s">
        <v>1099</v>
      </c>
      <c r="B286" t="s">
        <v>1100</v>
      </c>
      <c r="C286" t="s">
        <v>3134</v>
      </c>
      <c r="D286" t="s">
        <v>224</v>
      </c>
      <c r="E286">
        <v>11915.93915731</v>
      </c>
      <c r="F286">
        <v>299.5</v>
      </c>
      <c r="G286">
        <v>47.619795809108098</v>
      </c>
      <c r="H286">
        <f>(Table2[[#This Row],[1Y Return vs Nifty]]-AVERAGE(Table2[1Y Return vs Nifty]))/_xlfn.STDEV.P(Table2[1Y Return vs Nifty])</f>
        <v>0.38235373863047761</v>
      </c>
      <c r="I286">
        <v>35.821253092855301</v>
      </c>
      <c r="J286">
        <f>(Table2[[#This Row],[1M Return vs Nifty]]-AVERAGE(Table2[1M Return vs Nifty]))/_xlfn.STDEV.P(Table2[1M Return vs Nifty])</f>
        <v>4.5141261925122285</v>
      </c>
      <c r="K286">
        <v>-6.21622625201144</v>
      </c>
      <c r="L286">
        <f>(Table2[[#This Row],[6M Return vs Nifty]]-AVERAGE(Table2[6M Return vs Nifty]))/_xlfn.STDEV.P(Table2[6M Return vs Nifty])</f>
        <v>-0.47399391857176748</v>
      </c>
      <c r="M286">
        <v>-11.579735247864599</v>
      </c>
      <c r="N286">
        <f>(Table2[[#This Row],[1W Return vs Nifty]]-AVERAGE(Table2[1W Return vs Nifty]))/_xlfn.STDEV.P(Table2[1W Return vs Nifty])</f>
        <v>-2.2408851548601691</v>
      </c>
      <c r="O286">
        <v>290.24</v>
      </c>
      <c r="P286">
        <v>254.97061904485801</v>
      </c>
      <c r="Q286">
        <v>215.42359786659401</v>
      </c>
      <c r="R286">
        <v>48.865925532522098</v>
      </c>
      <c r="S286" s="1">
        <f>(Table2[[#This Row],[Close Price]]-Table2[[#This Row],[20D EMA]])/Table2[[#This Row],[20D EMA]]</f>
        <v>3.1904630650496112E-2</v>
      </c>
      <c r="T286" s="1">
        <f>(Table2[[#This Row],[Close Price]]-Table2[[#This Row],[50D EMA]])/Table2[[#This Row],[50D EMA]]</f>
        <v>0.17464514586799412</v>
      </c>
      <c r="U286" s="1">
        <f>(Table2[[#This Row],[Close Price]]-Table2[[#This Row],[200D EMA]])/Table2[[#This Row],[200D EMA]]</f>
        <v>0.39028408663693487</v>
      </c>
      <c r="V286">
        <v>1.2251898403977599</v>
      </c>
      <c r="W286">
        <v>279.5</v>
      </c>
      <c r="X286">
        <v>302.64999999999998</v>
      </c>
      <c r="Y286">
        <v>279.5</v>
      </c>
      <c r="Z286">
        <v>310</v>
      </c>
      <c r="AA286">
        <v>279.5</v>
      </c>
      <c r="AB286">
        <v>345.7</v>
      </c>
      <c r="AC286" s="1">
        <f>(Table2[[#This Row],[Close Price]]/Table2[[#This Row],[Day Low]])-1</f>
        <v>7.1556350626118093E-2</v>
      </c>
      <c r="AD286" s="1">
        <f>(Table2[[#This Row],[Day High]]/Table2[[#This Row],[Close Price]])-1</f>
        <v>1.0517529215358756E-2</v>
      </c>
      <c r="AE286" s="1">
        <f>(Table2[[#This Row],[Close Price]]/Table2[[#This Row],[Current Week Low]])-1</f>
        <v>7.1556350626118093E-2</v>
      </c>
      <c r="AF286" s="1">
        <f>(Table2[[#This Row],[Current Week High]]/Table2[[#This Row],[Close Price]])-1</f>
        <v>3.5058430717863187E-2</v>
      </c>
      <c r="AG286" s="1">
        <f>(Table2[[#This Row],[Close Price]]/Table2[[#This Row],[Current Month Low]])-1</f>
        <v>7.1556350626118093E-2</v>
      </c>
      <c r="AH286" s="1">
        <f>(Table2[[#This Row],[Current Month High]]/Table2[[#This Row],[Close Price]])-1</f>
        <v>0.15425709515859753</v>
      </c>
      <c r="AI286">
        <v>17.195325542570899</v>
      </c>
      <c r="AJ286">
        <v>107.338179300796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0.66</v>
      </c>
      <c r="AM286" t="s">
        <v>3175</v>
      </c>
      <c r="AN286">
        <v>5.13</v>
      </c>
      <c r="AO286" t="s">
        <v>3175</v>
      </c>
      <c r="AP286">
        <v>9.8838292778418005E-2</v>
      </c>
      <c r="AQ286">
        <f>(Table2[[#This Row],[Sharpe Ratio]]-AVERAGE(Table2[Sharpe Ratio]))/_xlfn.STDEV.P(Table2[Sharpe Ratio])</f>
        <v>0.43549274649422109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2.617093604204991</v>
      </c>
      <c r="AS286">
        <f>_xlfn.RANK.AVG(Table2[[#This Row],[1Y Return vs Nifty Z-Score]],Table2[1Y Return vs Nifty Z-Score])</f>
        <v>200</v>
      </c>
      <c r="AT286">
        <f>_xlfn.RANK.AVG(Table2[[#This Row],[6M Return vs Nifty Z-Score]],Table2[6M Return vs Nifty Z-Score])</f>
        <v>485</v>
      </c>
      <c r="AU286">
        <f>_xlfn.RANK.AVG(Table2[[#This Row],[Sharpe Ratio Z-Score]],Table2[Sharpe Ratio Z-Score])</f>
        <v>229</v>
      </c>
      <c r="AV286">
        <f>(Table2[[#This Row],[Rank 1Y]]+Table2[[#This Row],[Rank 6M]]+Table2[[#This Row],[Rank Sharpe]])/3</f>
        <v>304.66666666666669</v>
      </c>
    </row>
    <row r="287" spans="1:48" x14ac:dyDescent="0.3">
      <c r="A287" t="s">
        <v>1494</v>
      </c>
      <c r="B287" t="s">
        <v>1495</v>
      </c>
      <c r="C287" t="s">
        <v>3133</v>
      </c>
      <c r="D287" t="s">
        <v>51</v>
      </c>
      <c r="E287">
        <v>6865.1806951400004</v>
      </c>
      <c r="F287">
        <v>1671.05</v>
      </c>
      <c r="G287">
        <v>14.620258792443799</v>
      </c>
      <c r="H287">
        <f>(Table2[[#This Row],[1Y Return vs Nifty]]-AVERAGE(Table2[1Y Return vs Nifty]))/_xlfn.STDEV.P(Table2[1Y Return vs Nifty])</f>
        <v>-0.18601775559422098</v>
      </c>
      <c r="I287">
        <v>12.244167038318199</v>
      </c>
      <c r="J287">
        <f>(Table2[[#This Row],[1M Return vs Nifty]]-AVERAGE(Table2[1M Return vs Nifty]))/_xlfn.STDEV.P(Table2[1M Return vs Nifty])</f>
        <v>1.8547242088821796</v>
      </c>
      <c r="K287">
        <v>34.721396136064399</v>
      </c>
      <c r="L287">
        <f>(Table2[[#This Row],[6M Return vs Nifty]]-AVERAGE(Table2[6M Return vs Nifty]))/_xlfn.STDEV.P(Table2[6M Return vs Nifty])</f>
        <v>0.89150474925341305</v>
      </c>
      <c r="M287">
        <v>-5.4044765518740601</v>
      </c>
      <c r="N287">
        <f>(Table2[[#This Row],[1W Return vs Nifty]]-AVERAGE(Table2[1W Return vs Nifty]))/_xlfn.STDEV.P(Table2[1W Return vs Nifty])</f>
        <v>-0.71720414419038181</v>
      </c>
      <c r="O287">
        <v>1608.92</v>
      </c>
      <c r="P287">
        <v>1492.59235883938</v>
      </c>
      <c r="Q287">
        <v>1307.0836619222</v>
      </c>
      <c r="R287">
        <v>56.9010463302481</v>
      </c>
      <c r="S287" s="1">
        <f>(Table2[[#This Row],[Close Price]]-Table2[[#This Row],[20D EMA]])/Table2[[#This Row],[20D EMA]]</f>
        <v>3.8615965989607863E-2</v>
      </c>
      <c r="T287" s="1">
        <f>(Table2[[#This Row],[Close Price]]-Table2[[#This Row],[50D EMA]])/Table2[[#This Row],[50D EMA]]</f>
        <v>0.11956221007280662</v>
      </c>
      <c r="U287" s="1">
        <f>(Table2[[#This Row],[Close Price]]-Table2[[#This Row],[200D EMA]])/Table2[[#This Row],[200D EMA]]</f>
        <v>0.27845680324895983</v>
      </c>
      <c r="V287">
        <v>1.1562719482445001</v>
      </c>
      <c r="W287">
        <v>1583.05</v>
      </c>
      <c r="X287">
        <v>1678</v>
      </c>
      <c r="Y287">
        <v>1583.05</v>
      </c>
      <c r="Z287">
        <v>1719.55</v>
      </c>
      <c r="AA287">
        <v>1583.05</v>
      </c>
      <c r="AB287">
        <v>1780.8</v>
      </c>
      <c r="AC287" s="1">
        <f>(Table2[[#This Row],[Close Price]]/Table2[[#This Row],[Day Low]])-1</f>
        <v>5.5588894854868842E-2</v>
      </c>
      <c r="AD287" s="1">
        <f>(Table2[[#This Row],[Day High]]/Table2[[#This Row],[Close Price]])-1</f>
        <v>4.1590616678137682E-3</v>
      </c>
      <c r="AE287" s="1">
        <f>(Table2[[#This Row],[Close Price]]/Table2[[#This Row],[Current Week Low]])-1</f>
        <v>5.5588894854868842E-2</v>
      </c>
      <c r="AF287" s="1">
        <f>(Table2[[#This Row],[Current Week High]]/Table2[[#This Row],[Close Price]])-1</f>
        <v>2.9023667753807381E-2</v>
      </c>
      <c r="AG287" s="1">
        <f>(Table2[[#This Row],[Close Price]]/Table2[[#This Row],[Current Month Low]])-1</f>
        <v>5.5588894854868842E-2</v>
      </c>
      <c r="AH287" s="1">
        <f>(Table2[[#This Row],[Current Month High]]/Table2[[#This Row],[Close Price]])-1</f>
        <v>6.5677268783100429E-2</v>
      </c>
      <c r="AI287">
        <v>9.0930851859609199</v>
      </c>
      <c r="AJ287">
        <v>66.364677186519899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0.12</v>
      </c>
      <c r="AM287" t="s">
        <v>3175</v>
      </c>
      <c r="AN287">
        <v>8.74</v>
      </c>
      <c r="AO287" t="s">
        <v>3175</v>
      </c>
      <c r="AP287">
        <v>2.2290334854864001E-2</v>
      </c>
      <c r="AQ287">
        <f>(Table2[[#This Row],[Sharpe Ratio]]-AVERAGE(Table2[Sharpe Ratio]))/_xlfn.STDEV.P(Table2[Sharpe Ratio])</f>
        <v>-0.45783371047148408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1.3851733478795059</v>
      </c>
      <c r="AS287">
        <f>_xlfn.RANK.AVG(Table2[[#This Row],[1Y Return vs Nifty Z-Score]],Table2[1Y Return vs Nifty Z-Score])</f>
        <v>362</v>
      </c>
      <c r="AT287">
        <f>_xlfn.RANK.AVG(Table2[[#This Row],[6M Return vs Nifty Z-Score]],Table2[6M Return vs Nifty Z-Score])</f>
        <v>105</v>
      </c>
      <c r="AU287">
        <f>_xlfn.RANK.AVG(Table2[[#This Row],[Sharpe Ratio Z-Score]],Table2[Sharpe Ratio Z-Score])</f>
        <v>449</v>
      </c>
      <c r="AV287">
        <f>(Table2[[#This Row],[Rank 1Y]]+Table2[[#This Row],[Rank 6M]]+Table2[[#This Row],[Rank Sharpe]])/3</f>
        <v>305.33333333333331</v>
      </c>
    </row>
    <row r="288" spans="1:48" x14ac:dyDescent="0.3">
      <c r="A288" t="s">
        <v>943</v>
      </c>
      <c r="B288" t="s">
        <v>944</v>
      </c>
      <c r="C288" t="s">
        <v>3141</v>
      </c>
      <c r="D288" t="s">
        <v>945</v>
      </c>
      <c r="E288">
        <v>15727.928587349999</v>
      </c>
      <c r="F288">
        <v>1285.0999999999999</v>
      </c>
      <c r="G288">
        <v>58.156021747873403</v>
      </c>
      <c r="H288">
        <f>(Table2[[#This Row],[1Y Return vs Nifty]]-AVERAGE(Table2[1Y Return vs Nifty]))/_xlfn.STDEV.P(Table2[1Y Return vs Nifty])</f>
        <v>0.56382569313944431</v>
      </c>
      <c r="I288">
        <v>2.1051240454198701</v>
      </c>
      <c r="J288">
        <f>(Table2[[#This Row],[1M Return vs Nifty]]-AVERAGE(Table2[1M Return vs Nifty]))/_xlfn.STDEV.P(Table2[1M Return vs Nifty])</f>
        <v>0.71108029185811927</v>
      </c>
      <c r="K288">
        <v>-29.5173079600414</v>
      </c>
      <c r="L288">
        <f>(Table2[[#This Row],[6M Return vs Nifty]]-AVERAGE(Table2[6M Return vs Nifty]))/_xlfn.STDEV.P(Table2[6M Return vs Nifty])</f>
        <v>-1.251215314811631</v>
      </c>
      <c r="M288">
        <v>-5.4976031254415201</v>
      </c>
      <c r="N288">
        <f>(Table2[[#This Row],[1W Return vs Nifty]]-AVERAGE(Table2[1W Return vs Nifty]))/_xlfn.STDEV.P(Table2[1W Return vs Nifty])</f>
        <v>-0.74018215996575509</v>
      </c>
      <c r="O288">
        <v>1344.99</v>
      </c>
      <c r="P288">
        <v>1344.71628277235</v>
      </c>
      <c r="Q288">
        <v>1246.9259744057299</v>
      </c>
      <c r="R288">
        <v>35.502800342912103</v>
      </c>
      <c r="S288" s="1">
        <f>(Table2[[#This Row],[Close Price]]-Table2[[#This Row],[20D EMA]])/Table2[[#This Row],[20D EMA]]</f>
        <v>-4.4528212105666286E-2</v>
      </c>
      <c r="T288" s="1">
        <f>(Table2[[#This Row],[Close Price]]-Table2[[#This Row],[50D EMA]])/Table2[[#This Row],[50D EMA]]</f>
        <v>-4.433372566103054E-2</v>
      </c>
      <c r="U288" s="1">
        <f>(Table2[[#This Row],[Close Price]]-Table2[[#This Row],[200D EMA]])/Table2[[#This Row],[200D EMA]]</f>
        <v>3.0614508301074803E-2</v>
      </c>
      <c r="V288">
        <v>0.84128838905153602</v>
      </c>
      <c r="W288">
        <v>1262</v>
      </c>
      <c r="X288">
        <v>1295.7</v>
      </c>
      <c r="Y288">
        <v>1262</v>
      </c>
      <c r="Z288">
        <v>1334</v>
      </c>
      <c r="AA288">
        <v>1262</v>
      </c>
      <c r="AB288">
        <v>1413.5</v>
      </c>
      <c r="AC288" s="1">
        <f>(Table2[[#This Row],[Close Price]]/Table2[[#This Row],[Day Low]])-1</f>
        <v>1.8304278922345318E-2</v>
      </c>
      <c r="AD288" s="1">
        <f>(Table2[[#This Row],[Day High]]/Table2[[#This Row],[Close Price]])-1</f>
        <v>8.248385339662434E-3</v>
      </c>
      <c r="AE288" s="1">
        <f>(Table2[[#This Row],[Close Price]]/Table2[[#This Row],[Current Week Low]])-1</f>
        <v>1.8304278922345318E-2</v>
      </c>
      <c r="AF288" s="1">
        <f>(Table2[[#This Row],[Current Week High]]/Table2[[#This Row],[Close Price]])-1</f>
        <v>3.8051513500894973E-2</v>
      </c>
      <c r="AG288" s="1">
        <f>(Table2[[#This Row],[Close Price]]/Table2[[#This Row],[Current Month Low]])-1</f>
        <v>1.8304278922345318E-2</v>
      </c>
      <c r="AH288" s="1">
        <f>(Table2[[#This Row],[Current Month High]]/Table2[[#This Row],[Close Price]])-1</f>
        <v>9.9914403548362118E-2</v>
      </c>
      <c r="AI288">
        <v>31.896350478561899</v>
      </c>
      <c r="AJ288">
        <v>95.511942796287798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-0.06</v>
      </c>
      <c r="AM288" t="s">
        <v>3174</v>
      </c>
      <c r="AN288">
        <v>-3.11</v>
      </c>
      <c r="AO288" t="s">
        <v>3174</v>
      </c>
      <c r="AP288">
        <v>0.17695084245200901</v>
      </c>
      <c r="AQ288">
        <f>(Table2[[#This Row],[Sharpe Ratio]]-AVERAGE(Table2[Sharpe Ratio]))/_xlfn.STDEV.P(Table2[Sharpe Ratio])</f>
        <v>1.3470782301220634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0.63058674034224083</v>
      </c>
      <c r="AS288">
        <f>_xlfn.RANK.AVG(Table2[[#This Row],[1Y Return vs Nifty Z-Score]],Table2[1Y Return vs Nifty Z-Score])</f>
        <v>161</v>
      </c>
      <c r="AT288">
        <f>_xlfn.RANK.AVG(Table2[[#This Row],[6M Return vs Nifty Z-Score]],Table2[6M Return vs Nifty Z-Score])</f>
        <v>692</v>
      </c>
      <c r="AU288">
        <f>_xlfn.RANK.AVG(Table2[[#This Row],[Sharpe Ratio Z-Score]],Table2[Sharpe Ratio Z-Score])</f>
        <v>65</v>
      </c>
      <c r="AV288">
        <f>(Table2[[#This Row],[Rank 1Y]]+Table2[[#This Row],[Rank 6M]]+Table2[[#This Row],[Rank Sharpe]])/3</f>
        <v>306</v>
      </c>
    </row>
    <row r="289" spans="1:48" x14ac:dyDescent="0.3">
      <c r="A289" t="s">
        <v>700</v>
      </c>
      <c r="B289" t="s">
        <v>701</v>
      </c>
      <c r="C289" t="s">
        <v>3141</v>
      </c>
      <c r="D289" t="s">
        <v>446</v>
      </c>
      <c r="E289">
        <v>25339.65984</v>
      </c>
      <c r="F289">
        <v>3558.9</v>
      </c>
      <c r="G289">
        <v>9.4496705615917609</v>
      </c>
      <c r="H289">
        <f>(Table2[[#This Row],[1Y Return vs Nifty]]-AVERAGE(Table2[1Y Return vs Nifty]))/_xlfn.STDEV.P(Table2[1Y Return vs Nifty])</f>
        <v>-0.2750740037866109</v>
      </c>
      <c r="I289">
        <v>-7.2186812636356796</v>
      </c>
      <c r="J289">
        <f>(Table2[[#This Row],[1M Return vs Nifty]]-AVERAGE(Table2[1M Return vs Nifty]))/_xlfn.STDEV.P(Table2[1M Return vs Nifty])</f>
        <v>-0.34060804131955463</v>
      </c>
      <c r="K289">
        <v>6.8616809555834504</v>
      </c>
      <c r="L289">
        <f>(Table2[[#This Row],[6M Return vs Nifty]]-AVERAGE(Table2[6M Return vs Nifty]))/_xlfn.STDEV.P(Table2[6M Return vs Nifty])</f>
        <v>-3.7772569402409702E-2</v>
      </c>
      <c r="M289">
        <v>-0.64240169099024302</v>
      </c>
      <c r="N289">
        <f>(Table2[[#This Row],[1W Return vs Nifty]]-AVERAGE(Table2[1W Return vs Nifty]))/_xlfn.STDEV.P(Table2[1W Return vs Nifty])</f>
        <v>0.45778841792328795</v>
      </c>
      <c r="O289">
        <v>3653.69</v>
      </c>
      <c r="P289">
        <v>3634.1545824647801</v>
      </c>
      <c r="Q289">
        <v>3347.7178662955698</v>
      </c>
      <c r="R289">
        <v>32.728862612180798</v>
      </c>
      <c r="S289" s="1">
        <f>(Table2[[#This Row],[Close Price]]-Table2[[#This Row],[20D EMA]])/Table2[[#This Row],[20D EMA]]</f>
        <v>-2.5943635064824864E-2</v>
      </c>
      <c r="T289" s="1">
        <f>(Table2[[#This Row],[Close Price]]-Table2[[#This Row],[50D EMA]])/Table2[[#This Row],[50D EMA]]</f>
        <v>-2.0707589827876932E-2</v>
      </c>
      <c r="U289" s="1">
        <f>(Table2[[#This Row],[Close Price]]-Table2[[#This Row],[200D EMA]])/Table2[[#This Row],[200D EMA]]</f>
        <v>6.3082416780275055E-2</v>
      </c>
      <c r="V289">
        <v>0.76028597332019299</v>
      </c>
      <c r="W289">
        <v>3481.95</v>
      </c>
      <c r="X289">
        <v>3583.05</v>
      </c>
      <c r="Y289">
        <v>3481.95</v>
      </c>
      <c r="Z289">
        <v>3629.95</v>
      </c>
      <c r="AA289">
        <v>3481.95</v>
      </c>
      <c r="AB289">
        <v>3710</v>
      </c>
      <c r="AC289" s="1">
        <f>(Table2[[#This Row],[Close Price]]/Table2[[#This Row],[Day Low]])-1</f>
        <v>2.2099685521044243E-2</v>
      </c>
      <c r="AD289" s="1">
        <f>(Table2[[#This Row],[Day High]]/Table2[[#This Row],[Close Price]])-1</f>
        <v>6.7858046025457419E-3</v>
      </c>
      <c r="AE289" s="1">
        <f>(Table2[[#This Row],[Close Price]]/Table2[[#This Row],[Current Week Low]])-1</f>
        <v>2.2099685521044243E-2</v>
      </c>
      <c r="AF289" s="1">
        <f>(Table2[[#This Row],[Current Week High]]/Table2[[#This Row],[Close Price]])-1</f>
        <v>1.9964033830677907E-2</v>
      </c>
      <c r="AG289" s="1">
        <f>(Table2[[#This Row],[Close Price]]/Table2[[#This Row],[Current Month Low]])-1</f>
        <v>2.2099685521044243E-2</v>
      </c>
      <c r="AH289" s="1">
        <f>(Table2[[#This Row],[Current Month High]]/Table2[[#This Row],[Close Price]])-1</f>
        <v>4.2456938941807909E-2</v>
      </c>
      <c r="AI289">
        <v>11.790159880861999</v>
      </c>
      <c r="AJ289">
        <v>40.932580932580898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-0.04</v>
      </c>
      <c r="AM289" t="s">
        <v>3174</v>
      </c>
      <c r="AN289">
        <v>-3.76</v>
      </c>
      <c r="AO289" t="s">
        <v>3174</v>
      </c>
      <c r="AP289">
        <v>0.108261547827669</v>
      </c>
      <c r="AQ289">
        <f>(Table2[[#This Row],[Sharpe Ratio]]-AVERAGE(Table2[Sharpe Ratio]))/_xlfn.STDEV.P(Table2[Sharpe Ratio])</f>
        <v>0.54546358405253215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0.34979738746724487</v>
      </c>
      <c r="AS289">
        <f>_xlfn.RANK.AVG(Table2[[#This Row],[1Y Return vs Nifty Z-Score]],Table2[1Y Return vs Nifty Z-Score])</f>
        <v>390</v>
      </c>
      <c r="AT289">
        <f>_xlfn.RANK.AVG(Table2[[#This Row],[6M Return vs Nifty Z-Score]],Table2[6M Return vs Nifty Z-Score])</f>
        <v>319</v>
      </c>
      <c r="AU289">
        <f>_xlfn.RANK.AVG(Table2[[#This Row],[Sharpe Ratio Z-Score]],Table2[Sharpe Ratio Z-Score])</f>
        <v>211</v>
      </c>
      <c r="AV289">
        <f>(Table2[[#This Row],[Rank 1Y]]+Table2[[#This Row],[Rank 6M]]+Table2[[#This Row],[Rank Sharpe]])/3</f>
        <v>306.66666666666669</v>
      </c>
    </row>
    <row r="290" spans="1:48" x14ac:dyDescent="0.3">
      <c r="A290" t="s">
        <v>1124</v>
      </c>
      <c r="B290" t="s">
        <v>1125</v>
      </c>
      <c r="C290" t="s">
        <v>3140</v>
      </c>
      <c r="D290" t="s">
        <v>436</v>
      </c>
      <c r="E290">
        <v>11377.14081925</v>
      </c>
      <c r="F290">
        <v>241.55</v>
      </c>
      <c r="G290">
        <v>40.1236022545203</v>
      </c>
      <c r="H290">
        <f>(Table2[[#This Row],[1Y Return vs Nifty]]-AVERAGE(Table2[1Y Return vs Nifty]))/_xlfn.STDEV.P(Table2[1Y Return vs Nifty])</f>
        <v>0.25324214747490875</v>
      </c>
      <c r="I290">
        <v>-9.4002679213288403</v>
      </c>
      <c r="J290">
        <f>(Table2[[#This Row],[1M Return vs Nifty]]-AVERAGE(Table2[1M Return vs Nifty]))/_xlfn.STDEV.P(Table2[1M Return vs Nifty])</f>
        <v>-0.58668238110479598</v>
      </c>
      <c r="K290">
        <v>-3.0460543179181601</v>
      </c>
      <c r="L290">
        <f>(Table2[[#This Row],[6M Return vs Nifty]]-AVERAGE(Table2[6M Return vs Nifty]))/_xlfn.STDEV.P(Table2[6M Return vs Nifty])</f>
        <v>-0.36825095402573549</v>
      </c>
      <c r="M290">
        <v>-7.5273773057182396</v>
      </c>
      <c r="N290">
        <f>(Table2[[#This Row],[1W Return vs Nifty]]-AVERAGE(Table2[1W Return vs Nifty]))/_xlfn.STDEV.P(Table2[1W Return vs Nifty])</f>
        <v>-1.241007878642693</v>
      </c>
      <c r="O290">
        <v>254.64</v>
      </c>
      <c r="P290">
        <v>260.274619999972</v>
      </c>
      <c r="Q290">
        <v>233.486662190359</v>
      </c>
      <c r="R290">
        <v>30.897688140004899</v>
      </c>
      <c r="S290" s="1">
        <f>(Table2[[#This Row],[Close Price]]-Table2[[#This Row],[20D EMA]])/Table2[[#This Row],[20D EMA]]</f>
        <v>-5.1405906377631073E-2</v>
      </c>
      <c r="T290" s="1">
        <f>(Table2[[#This Row],[Close Price]]-Table2[[#This Row],[50D EMA]])/Table2[[#This Row],[50D EMA]]</f>
        <v>-7.1941782106814747E-2</v>
      </c>
      <c r="U290" s="1">
        <f>(Table2[[#This Row],[Close Price]]-Table2[[#This Row],[200D EMA]])/Table2[[#This Row],[200D EMA]]</f>
        <v>3.4534468624452155E-2</v>
      </c>
      <c r="V290">
        <v>0.27983015727946697</v>
      </c>
      <c r="W290">
        <v>230.45</v>
      </c>
      <c r="X290">
        <v>243.3</v>
      </c>
      <c r="Y290">
        <v>230.45</v>
      </c>
      <c r="Z290">
        <v>247.7</v>
      </c>
      <c r="AA290">
        <v>230.45</v>
      </c>
      <c r="AB290">
        <v>262.8</v>
      </c>
      <c r="AC290" s="1">
        <f>(Table2[[#This Row],[Close Price]]/Table2[[#This Row],[Day Low]])-1</f>
        <v>4.8166630505532826E-2</v>
      </c>
      <c r="AD290" s="1">
        <f>(Table2[[#This Row],[Day High]]/Table2[[#This Row],[Close Price]])-1</f>
        <v>7.2448768370938499E-3</v>
      </c>
      <c r="AE290" s="1">
        <f>(Table2[[#This Row],[Close Price]]/Table2[[#This Row],[Current Week Low]])-1</f>
        <v>4.8166630505532826E-2</v>
      </c>
      <c r="AF290" s="1">
        <f>(Table2[[#This Row],[Current Week High]]/Table2[[#This Row],[Close Price]])-1</f>
        <v>2.5460567170358051E-2</v>
      </c>
      <c r="AG290" s="1">
        <f>(Table2[[#This Row],[Close Price]]/Table2[[#This Row],[Current Month Low]])-1</f>
        <v>4.8166630505532826E-2</v>
      </c>
      <c r="AH290" s="1">
        <f>(Table2[[#This Row],[Current Month High]]/Table2[[#This Row],[Close Price]])-1</f>
        <v>8.79735044504244E-2</v>
      </c>
      <c r="AI290">
        <v>59.056096046367102</v>
      </c>
      <c r="AJ290">
        <v>87.976653696498005</v>
      </c>
      <c r="AK290" t="str">
        <f>IF(AND(Table2[[#This Row],[20D EMA]]&gt;Table2[[#This Row],[50D EMA]],Table2[[#This Row],[50D EMA]]&gt;Table2[[#This Row],[200D EMA]]),"Uptrend","Downtrend/NoTrend")</f>
        <v>Downtrend/NoTrend</v>
      </c>
      <c r="AL290">
        <v>-0.21</v>
      </c>
      <c r="AM290" t="s">
        <v>3174</v>
      </c>
      <c r="AN290">
        <v>0.67</v>
      </c>
      <c r="AO290" t="s">
        <v>3175</v>
      </c>
      <c r="AP290">
        <v>9.3138624408991996E-2</v>
      </c>
      <c r="AQ290">
        <f>(Table2[[#This Row],[Sharpe Ratio]]-AVERAGE(Table2[Sharpe Ratio]))/_xlfn.STDEV.P(Table2[Sharpe Ratio])</f>
        <v>0.36897673890295762</v>
      </c>
      <c r="AR2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0">
        <f>_xlfn.RANK.AVG(Table2[[#This Row],[1Y Return vs Nifty Z-Score]],Table2[1Y Return vs Nifty Z-Score])</f>
        <v>225</v>
      </c>
      <c r="AT290">
        <f>_xlfn.RANK.AVG(Table2[[#This Row],[6M Return vs Nifty Z-Score]],Table2[6M Return vs Nifty Z-Score])</f>
        <v>447</v>
      </c>
      <c r="AU290">
        <f>_xlfn.RANK.AVG(Table2[[#This Row],[Sharpe Ratio Z-Score]],Table2[Sharpe Ratio Z-Score])</f>
        <v>249</v>
      </c>
      <c r="AV290">
        <f>(Table2[[#This Row],[Rank 1Y]]+Table2[[#This Row],[Rank 6M]]+Table2[[#This Row],[Rank Sharpe]])/3</f>
        <v>307</v>
      </c>
    </row>
    <row r="291" spans="1:48" x14ac:dyDescent="0.3">
      <c r="A291" t="s">
        <v>373</v>
      </c>
      <c r="B291" t="s">
        <v>374</v>
      </c>
      <c r="C291" t="s">
        <v>3141</v>
      </c>
      <c r="D291" t="s">
        <v>375</v>
      </c>
      <c r="E291">
        <v>67117.187301900005</v>
      </c>
      <c r="F291">
        <v>5437.35</v>
      </c>
      <c r="G291">
        <v>8.2632097816846404</v>
      </c>
      <c r="H291">
        <f>(Table2[[#This Row],[1Y Return vs Nifty]]-AVERAGE(Table2[1Y Return vs Nifty]))/_xlfn.STDEV.P(Table2[1Y Return vs Nifty])</f>
        <v>-0.29550915370929842</v>
      </c>
      <c r="I291">
        <v>0.76240718774207705</v>
      </c>
      <c r="J291">
        <f>(Table2[[#This Row],[1M Return vs Nifty]]-AVERAGE(Table2[1M Return vs Nifty]))/_xlfn.STDEV.P(Table2[1M Return vs Nifty])</f>
        <v>0.55962714508238909</v>
      </c>
      <c r="K291">
        <v>15.8158682186428</v>
      </c>
      <c r="L291">
        <f>(Table2[[#This Row],[6M Return vs Nifty]]-AVERAGE(Table2[6M Return vs Nifty]))/_xlfn.STDEV.P(Table2[6M Return vs Nifty])</f>
        <v>0.2608996559471054</v>
      </c>
      <c r="M291">
        <v>4.9659050180407398</v>
      </c>
      <c r="N291">
        <f>(Table2[[#This Row],[1W Return vs Nifty]]-AVERAGE(Table2[1W Return vs Nifty]))/_xlfn.STDEV.P(Table2[1W Return vs Nifty])</f>
        <v>1.8415799083284974</v>
      </c>
      <c r="O291">
        <v>5346.18</v>
      </c>
      <c r="P291">
        <v>5366.7934421534001</v>
      </c>
      <c r="Q291">
        <v>4971.8016932618903</v>
      </c>
      <c r="R291">
        <v>46.962562420738799</v>
      </c>
      <c r="S291" s="1">
        <f>(Table2[[#This Row],[Close Price]]-Table2[[#This Row],[20D EMA]])/Table2[[#This Row],[20D EMA]]</f>
        <v>1.705329786875864E-2</v>
      </c>
      <c r="T291" s="1">
        <f>(Table2[[#This Row],[Close Price]]-Table2[[#This Row],[50D EMA]])/Table2[[#This Row],[50D EMA]]</f>
        <v>1.3146874126441098E-2</v>
      </c>
      <c r="U291" s="1">
        <f>(Table2[[#This Row],[Close Price]]-Table2[[#This Row],[200D EMA]])/Table2[[#This Row],[200D EMA]]</f>
        <v>9.3637746527390972E-2</v>
      </c>
      <c r="V291">
        <v>0.97213552847449103</v>
      </c>
      <c r="W291">
        <v>5295.9</v>
      </c>
      <c r="X291">
        <v>5524.5</v>
      </c>
      <c r="Y291">
        <v>5230.05</v>
      </c>
      <c r="Z291">
        <v>5524.5</v>
      </c>
      <c r="AA291">
        <v>5121.5</v>
      </c>
      <c r="AB291">
        <v>5524.5</v>
      </c>
      <c r="AC291" s="1">
        <f>(Table2[[#This Row],[Close Price]]/Table2[[#This Row],[Day Low]])-1</f>
        <v>2.6709341188466684E-2</v>
      </c>
      <c r="AD291" s="1">
        <f>(Table2[[#This Row],[Day High]]/Table2[[#This Row],[Close Price]])-1</f>
        <v>1.6028028359402979E-2</v>
      </c>
      <c r="AE291" s="1">
        <f>(Table2[[#This Row],[Close Price]]/Table2[[#This Row],[Current Week Low]])-1</f>
        <v>3.9636332348639058E-2</v>
      </c>
      <c r="AF291" s="1">
        <f>(Table2[[#This Row],[Current Week High]]/Table2[[#This Row],[Close Price]])-1</f>
        <v>1.6028028359402979E-2</v>
      </c>
      <c r="AG291" s="1">
        <f>(Table2[[#This Row],[Close Price]]/Table2[[#This Row],[Current Month Low]])-1</f>
        <v>6.1671385336327322E-2</v>
      </c>
      <c r="AH291" s="1">
        <f>(Table2[[#This Row],[Current Month High]]/Table2[[#This Row],[Close Price]])-1</f>
        <v>1.6028028359402979E-2</v>
      </c>
      <c r="AI291">
        <v>18.8078751597745</v>
      </c>
      <c r="AJ291">
        <v>50.995556789780601</v>
      </c>
      <c r="AK291" t="str">
        <f>IF(AND(Table2[[#This Row],[20D EMA]]&gt;Table2[[#This Row],[50D EMA]],Table2[[#This Row],[50D EMA]]&gt;Table2[[#This Row],[200D EMA]]),"Uptrend","Downtrend/NoTrend")</f>
        <v>Downtrend/NoTrend</v>
      </c>
      <c r="AL291">
        <v>-0.14000000000000001</v>
      </c>
      <c r="AM291" t="s">
        <v>3174</v>
      </c>
      <c r="AN291">
        <v>0.53</v>
      </c>
      <c r="AO291" t="s">
        <v>3175</v>
      </c>
      <c r="AP291">
        <v>7.7220550564866999E-2</v>
      </c>
      <c r="AQ291">
        <f>(Table2[[#This Row],[Sharpe Ratio]]-AVERAGE(Table2[Sharpe Ratio]))/_xlfn.STDEV.P(Table2[Sharpe Ratio])</f>
        <v>0.18321036583926675</v>
      </c>
      <c r="AR2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1">
        <f>_xlfn.RANK.AVG(Table2[[#This Row],[1Y Return vs Nifty Z-Score]],Table2[1Y Return vs Nifty Z-Score])</f>
        <v>395</v>
      </c>
      <c r="AT291">
        <f>_xlfn.RANK.AVG(Table2[[#This Row],[6M Return vs Nifty Z-Score]],Table2[6M Return vs Nifty Z-Score])</f>
        <v>237</v>
      </c>
      <c r="AU291">
        <f>_xlfn.RANK.AVG(Table2[[#This Row],[Sharpe Ratio Z-Score]],Table2[Sharpe Ratio Z-Score])</f>
        <v>293</v>
      </c>
      <c r="AV291">
        <f>(Table2[[#This Row],[Rank 1Y]]+Table2[[#This Row],[Rank 6M]]+Table2[[#This Row],[Rank Sharpe]])/3</f>
        <v>308.33333333333331</v>
      </c>
    </row>
    <row r="292" spans="1:48" x14ac:dyDescent="0.3">
      <c r="A292" t="s">
        <v>150</v>
      </c>
      <c r="B292" t="s">
        <v>151</v>
      </c>
      <c r="C292" t="s">
        <v>3137</v>
      </c>
      <c r="D292" t="s">
        <v>77</v>
      </c>
      <c r="E292">
        <v>184219.47040237999</v>
      </c>
      <c r="F292">
        <v>2738.2</v>
      </c>
      <c r="G292">
        <v>18.260659196743202</v>
      </c>
      <c r="H292">
        <f>(Table2[[#This Row],[1Y Return vs Nifty]]-AVERAGE(Table2[1Y Return vs Nifty]))/_xlfn.STDEV.P(Table2[1Y Return vs Nifty])</f>
        <v>-0.12331688144792669</v>
      </c>
      <c r="I292">
        <v>0.77253854391800902</v>
      </c>
      <c r="J292">
        <f>(Table2[[#This Row],[1M Return vs Nifty]]-AVERAGE(Table2[1M Return vs Nifty]))/_xlfn.STDEV.P(Table2[1M Return vs Nifty])</f>
        <v>0.56076992195688558</v>
      </c>
      <c r="K292">
        <v>9.7004493989691607</v>
      </c>
      <c r="L292">
        <f>(Table2[[#This Row],[6M Return vs Nifty]]-AVERAGE(Table2[6M Return vs Nifty]))/_xlfn.STDEV.P(Table2[6M Return vs Nifty])</f>
        <v>5.6916235212594847E-2</v>
      </c>
      <c r="M292">
        <v>-0.27249056611136402</v>
      </c>
      <c r="N292">
        <f>(Table2[[#This Row],[1W Return vs Nifty]]-AVERAGE(Table2[1W Return vs Nifty]))/_xlfn.STDEV.P(Table2[1W Return vs Nifty])</f>
        <v>0.54906014990423302</v>
      </c>
      <c r="O292">
        <v>2731.76</v>
      </c>
      <c r="P292">
        <v>2701.20623164992</v>
      </c>
      <c r="Q292">
        <v>2449.4993837278798</v>
      </c>
      <c r="R292">
        <v>51.306661060035097</v>
      </c>
      <c r="S292" s="1">
        <f>(Table2[[#This Row],[Close Price]]-Table2[[#This Row],[20D EMA]])/Table2[[#This Row],[20D EMA]]</f>
        <v>2.3574545348052536E-3</v>
      </c>
      <c r="T292" s="1">
        <f>(Table2[[#This Row],[Close Price]]-Table2[[#This Row],[50D EMA]])/Table2[[#This Row],[50D EMA]]</f>
        <v>1.3695277286356502E-2</v>
      </c>
      <c r="U292" s="1">
        <f>(Table2[[#This Row],[Close Price]]-Table2[[#This Row],[200D EMA]])/Table2[[#This Row],[200D EMA]]</f>
        <v>0.11786106915966971</v>
      </c>
      <c r="V292">
        <v>1.0048814705211799</v>
      </c>
      <c r="W292">
        <v>2705.2</v>
      </c>
      <c r="X292">
        <v>2745.15</v>
      </c>
      <c r="Y292">
        <v>2700</v>
      </c>
      <c r="Z292">
        <v>2769.95</v>
      </c>
      <c r="AA292">
        <v>2700</v>
      </c>
      <c r="AB292">
        <v>2833</v>
      </c>
      <c r="AC292" s="1">
        <f>(Table2[[#This Row],[Close Price]]/Table2[[#This Row],[Day Low]])-1</f>
        <v>1.2198728374981593E-2</v>
      </c>
      <c r="AD292" s="1">
        <f>(Table2[[#This Row],[Day High]]/Table2[[#This Row],[Close Price]])-1</f>
        <v>2.5381637572128302E-3</v>
      </c>
      <c r="AE292" s="1">
        <f>(Table2[[#This Row],[Close Price]]/Table2[[#This Row],[Current Week Low]])-1</f>
        <v>1.4148148148148021E-2</v>
      </c>
      <c r="AF292" s="1">
        <f>(Table2[[#This Row],[Current Week High]]/Table2[[#This Row],[Close Price]])-1</f>
        <v>1.1595208531151924E-2</v>
      </c>
      <c r="AG292" s="1">
        <f>(Table2[[#This Row],[Close Price]]/Table2[[#This Row],[Current Month Low]])-1</f>
        <v>1.4148148148148021E-2</v>
      </c>
      <c r="AH292" s="1">
        <f>(Table2[[#This Row],[Current Month High]]/Table2[[#This Row],[Close Price]])-1</f>
        <v>3.4621284055218915E-2</v>
      </c>
      <c r="AI292">
        <v>5.0964137024322502</v>
      </c>
      <c r="AJ292">
        <v>50.383614300333399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-0.01</v>
      </c>
      <c r="AM292" t="s">
        <v>3174</v>
      </c>
      <c r="AN292">
        <v>-0.03</v>
      </c>
      <c r="AO292" t="s">
        <v>3174</v>
      </c>
      <c r="AP292">
        <v>7.6651377069795995E-2</v>
      </c>
      <c r="AQ292">
        <f>(Table2[[#This Row],[Sharpe Ratio]]-AVERAGE(Table2[Sharpe Ratio]))/_xlfn.STDEV.P(Table2[Sharpe Ratio])</f>
        <v>0.17656802350195255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1.2199974491277392</v>
      </c>
      <c r="AS292">
        <f>_xlfn.RANK.AVG(Table2[[#This Row],[1Y Return vs Nifty Z-Score]],Table2[1Y Return vs Nifty Z-Score])</f>
        <v>337</v>
      </c>
      <c r="AT292">
        <f>_xlfn.RANK.AVG(Table2[[#This Row],[6M Return vs Nifty Z-Score]],Table2[6M Return vs Nifty Z-Score])</f>
        <v>294</v>
      </c>
      <c r="AU292">
        <f>_xlfn.RANK.AVG(Table2[[#This Row],[Sharpe Ratio Z-Score]],Table2[Sharpe Ratio Z-Score])</f>
        <v>295</v>
      </c>
      <c r="AV292">
        <f>(Table2[[#This Row],[Rank 1Y]]+Table2[[#This Row],[Rank 6M]]+Table2[[#This Row],[Rank Sharpe]])/3</f>
        <v>308.66666666666669</v>
      </c>
    </row>
    <row r="293" spans="1:48" x14ac:dyDescent="0.3">
      <c r="A293" t="s">
        <v>162</v>
      </c>
      <c r="B293" t="s">
        <v>163</v>
      </c>
      <c r="C293" t="s">
        <v>3136</v>
      </c>
      <c r="D293" t="s">
        <v>164</v>
      </c>
      <c r="E293">
        <v>167332.55849036999</v>
      </c>
      <c r="F293">
        <v>721.8</v>
      </c>
      <c r="G293">
        <v>26.369131603498001</v>
      </c>
      <c r="H293">
        <f>(Table2[[#This Row],[1Y Return vs Nifty]]-AVERAGE(Table2[1Y Return vs Nifty]))/_xlfn.STDEV.P(Table2[1Y Return vs Nifty])</f>
        <v>1.6340368148625939E-2</v>
      </c>
      <c r="I293">
        <v>10.390735382388799</v>
      </c>
      <c r="J293">
        <f>(Table2[[#This Row],[1M Return vs Nifty]]-AVERAGE(Table2[1M Return vs Nifty]))/_xlfn.STDEV.P(Table2[1M Return vs Nifty])</f>
        <v>1.6456644543858074</v>
      </c>
      <c r="K293">
        <v>14.784778765359301</v>
      </c>
      <c r="L293">
        <f>(Table2[[#This Row],[6M Return vs Nifty]]-AVERAGE(Table2[6M Return vs Nifty]))/_xlfn.STDEV.P(Table2[6M Return vs Nifty])</f>
        <v>0.22650705587081676</v>
      </c>
      <c r="M293">
        <v>-0.36958431336216002</v>
      </c>
      <c r="N293">
        <f>(Table2[[#This Row],[1W Return vs Nifty]]-AVERAGE(Table2[1W Return vs Nifty]))/_xlfn.STDEV.P(Table2[1W Return vs Nifty])</f>
        <v>0.52510327518465827</v>
      </c>
      <c r="O293">
        <v>716.51</v>
      </c>
      <c r="P293">
        <v>693.607614124154</v>
      </c>
      <c r="Q293">
        <v>629.399051587077</v>
      </c>
      <c r="R293">
        <v>70.918002377481301</v>
      </c>
      <c r="S293" s="1">
        <f>(Table2[[#This Row],[Close Price]]-Table2[[#This Row],[20D EMA]])/Table2[[#This Row],[20D EMA]]</f>
        <v>7.3830093090116872E-3</v>
      </c>
      <c r="T293" s="1">
        <f>(Table2[[#This Row],[Close Price]]-Table2[[#This Row],[50D EMA]])/Table2[[#This Row],[50D EMA]]</f>
        <v>4.0646015559453755E-2</v>
      </c>
      <c r="U293" s="1">
        <f>(Table2[[#This Row],[Close Price]]-Table2[[#This Row],[200D EMA]])/Table2[[#This Row],[200D EMA]]</f>
        <v>0.14680821043490139</v>
      </c>
      <c r="V293">
        <v>1.29172011172381</v>
      </c>
      <c r="W293">
        <v>708</v>
      </c>
      <c r="X293">
        <v>732</v>
      </c>
      <c r="Y293">
        <v>708</v>
      </c>
      <c r="Z293">
        <v>753</v>
      </c>
      <c r="AA293">
        <v>708</v>
      </c>
      <c r="AB293">
        <v>772.65</v>
      </c>
      <c r="AC293" s="1">
        <f>(Table2[[#This Row],[Close Price]]/Table2[[#This Row],[Day Low]])-1</f>
        <v>1.9491525423728673E-2</v>
      </c>
      <c r="AD293" s="1">
        <f>(Table2[[#This Row],[Day High]]/Table2[[#This Row],[Close Price]])-1</f>
        <v>1.413133832086455E-2</v>
      </c>
      <c r="AE293" s="1">
        <f>(Table2[[#This Row],[Close Price]]/Table2[[#This Row],[Current Week Low]])-1</f>
        <v>1.9491525423728673E-2</v>
      </c>
      <c r="AF293" s="1">
        <f>(Table2[[#This Row],[Current Week High]]/Table2[[#This Row],[Close Price]])-1</f>
        <v>4.3225270157938533E-2</v>
      </c>
      <c r="AG293" s="1">
        <f>(Table2[[#This Row],[Close Price]]/Table2[[#This Row],[Current Month Low]])-1</f>
        <v>1.9491525423728673E-2</v>
      </c>
      <c r="AH293" s="1">
        <f>(Table2[[#This Row],[Current Month High]]/Table2[[#This Row],[Close Price]])-1</f>
        <v>7.0448877805486365E-2</v>
      </c>
      <c r="AI293">
        <v>7.0448877805486303</v>
      </c>
      <c r="AJ293">
        <v>60.846796657381503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0.03</v>
      </c>
      <c r="AM293" t="s">
        <v>3175</v>
      </c>
      <c r="AN293">
        <v>5.5</v>
      </c>
      <c r="AO293" t="s">
        <v>3175</v>
      </c>
      <c r="AP293">
        <v>4.5664062158338001E-2</v>
      </c>
      <c r="AQ293">
        <f>(Table2[[#This Row],[Sharpe Ratio]]-AVERAGE(Table2[Sharpe Ratio]))/_xlfn.STDEV.P(Table2[Sharpe Ratio])</f>
        <v>-0.18505871340431801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2.2285564401855904</v>
      </c>
      <c r="AS293">
        <f>_xlfn.RANK.AVG(Table2[[#This Row],[1Y Return vs Nifty Z-Score]],Table2[1Y Return vs Nifty Z-Score])</f>
        <v>287</v>
      </c>
      <c r="AT293">
        <f>_xlfn.RANK.AVG(Table2[[#This Row],[6M Return vs Nifty Z-Score]],Table2[6M Return vs Nifty Z-Score])</f>
        <v>249</v>
      </c>
      <c r="AU293">
        <f>_xlfn.RANK.AVG(Table2[[#This Row],[Sharpe Ratio Z-Score]],Table2[Sharpe Ratio Z-Score])</f>
        <v>390</v>
      </c>
      <c r="AV293">
        <f>(Table2[[#This Row],[Rank 1Y]]+Table2[[#This Row],[Rank 6M]]+Table2[[#This Row],[Rank Sharpe]])/3</f>
        <v>308.66666666666669</v>
      </c>
    </row>
    <row r="294" spans="1:48" x14ac:dyDescent="0.3">
      <c r="A294" t="s">
        <v>1401</v>
      </c>
      <c r="B294" t="s">
        <v>1402</v>
      </c>
      <c r="C294" t="s">
        <v>3141</v>
      </c>
      <c r="D294" t="s">
        <v>117</v>
      </c>
      <c r="E294">
        <v>7886.20445956</v>
      </c>
      <c r="F294">
        <v>712.95</v>
      </c>
      <c r="G294">
        <v>17.490706179999901</v>
      </c>
      <c r="H294">
        <f>(Table2[[#This Row],[1Y Return vs Nifty]]-AVERAGE(Table2[1Y Return vs Nifty]))/_xlfn.STDEV.P(Table2[1Y Return vs Nifty])</f>
        <v>-0.13657825982387822</v>
      </c>
      <c r="I294">
        <v>3.3673202409961598</v>
      </c>
      <c r="J294">
        <f>(Table2[[#This Row],[1M Return vs Nifty]]-AVERAGE(Table2[1M Return vs Nifty]))/_xlfn.STDEV.P(Table2[1M Return vs Nifty])</f>
        <v>0.85345102666739137</v>
      </c>
      <c r="K294">
        <v>14.6811579222943</v>
      </c>
      <c r="L294">
        <f>(Table2[[#This Row],[6M Return vs Nifty]]-AVERAGE(Table2[6M Return vs Nifty]))/_xlfn.STDEV.P(Table2[6M Return vs Nifty])</f>
        <v>0.22305072121066333</v>
      </c>
      <c r="M294">
        <v>-1.50192629390274</v>
      </c>
      <c r="N294">
        <f>(Table2[[#This Row],[1W Return vs Nifty]]-AVERAGE(Table2[1W Return vs Nifty]))/_xlfn.STDEV.P(Table2[1W Return vs Nifty])</f>
        <v>0.24570964031489675</v>
      </c>
      <c r="O294">
        <v>695.34</v>
      </c>
      <c r="P294">
        <v>669.189778717801</v>
      </c>
      <c r="Q294">
        <v>611.43557594108404</v>
      </c>
      <c r="R294">
        <v>67.017774994848594</v>
      </c>
      <c r="S294" s="1">
        <f>(Table2[[#This Row],[Close Price]]-Table2[[#This Row],[20D EMA]])/Table2[[#This Row],[20D EMA]]</f>
        <v>2.5325739925791717E-2</v>
      </c>
      <c r="T294" s="1">
        <f>(Table2[[#This Row],[Close Price]]-Table2[[#This Row],[50D EMA]])/Table2[[#This Row],[50D EMA]]</f>
        <v>6.5392841722785547E-2</v>
      </c>
      <c r="U294" s="1">
        <f>(Table2[[#This Row],[Close Price]]-Table2[[#This Row],[200D EMA]])/Table2[[#This Row],[200D EMA]]</f>
        <v>0.16602636165334547</v>
      </c>
      <c r="V294">
        <v>1.40559676018132</v>
      </c>
      <c r="W294">
        <v>663.3</v>
      </c>
      <c r="X294">
        <v>717</v>
      </c>
      <c r="Y294">
        <v>663.3</v>
      </c>
      <c r="Z294">
        <v>725</v>
      </c>
      <c r="AA294">
        <v>663.3</v>
      </c>
      <c r="AB294">
        <v>743.95</v>
      </c>
      <c r="AC294" s="1">
        <f>(Table2[[#This Row],[Close Price]]/Table2[[#This Row],[Day Low]])-1</f>
        <v>7.4853007688828743E-2</v>
      </c>
      <c r="AD294" s="1">
        <f>(Table2[[#This Row],[Day High]]/Table2[[#This Row],[Close Price]])-1</f>
        <v>5.6806227645695984E-3</v>
      </c>
      <c r="AE294" s="1">
        <f>(Table2[[#This Row],[Close Price]]/Table2[[#This Row],[Current Week Low]])-1</f>
        <v>7.4853007688828743E-2</v>
      </c>
      <c r="AF294" s="1">
        <f>(Table2[[#This Row],[Current Week High]]/Table2[[#This Row],[Close Price]])-1</f>
        <v>1.6901606003225877E-2</v>
      </c>
      <c r="AG294" s="1">
        <f>(Table2[[#This Row],[Close Price]]/Table2[[#This Row],[Current Month Low]])-1</f>
        <v>7.4853007688828743E-2</v>
      </c>
      <c r="AH294" s="1">
        <f>(Table2[[#This Row],[Current Month High]]/Table2[[#This Row],[Close Price]])-1</f>
        <v>4.3481310049793054E-2</v>
      </c>
      <c r="AI294">
        <v>18.0517567851882</v>
      </c>
      <c r="AJ294">
        <v>52.486365094642203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</v>
      </c>
      <c r="AM294">
        <v>0</v>
      </c>
      <c r="AN294">
        <v>9.82</v>
      </c>
      <c r="AO294" t="s">
        <v>3175</v>
      </c>
      <c r="AP294">
        <v>6.6149547669549003E-2</v>
      </c>
      <c r="AQ294">
        <f>(Table2[[#This Row],[Sharpe Ratio]]-AVERAGE(Table2[Sharpe Ratio]))/_xlfn.STDEV.P(Table2[Sharpe Ratio])</f>
        <v>5.4010057172530837E-2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1.2396431855416041</v>
      </c>
      <c r="AS294">
        <f>_xlfn.RANK.AVG(Table2[[#This Row],[1Y Return vs Nifty Z-Score]],Table2[1Y Return vs Nifty Z-Score])</f>
        <v>344</v>
      </c>
      <c r="AT294">
        <f>_xlfn.RANK.AVG(Table2[[#This Row],[6M Return vs Nifty Z-Score]],Table2[6M Return vs Nifty Z-Score])</f>
        <v>251</v>
      </c>
      <c r="AU294">
        <f>_xlfn.RANK.AVG(Table2[[#This Row],[Sharpe Ratio Z-Score]],Table2[Sharpe Ratio Z-Score])</f>
        <v>336</v>
      </c>
      <c r="AV294">
        <f>(Table2[[#This Row],[Rank 1Y]]+Table2[[#This Row],[Rank 6M]]+Table2[[#This Row],[Rank Sharpe]])/3</f>
        <v>310.33333333333331</v>
      </c>
    </row>
    <row r="295" spans="1:48" x14ac:dyDescent="0.3">
      <c r="A295" t="s">
        <v>758</v>
      </c>
      <c r="B295" t="s">
        <v>759</v>
      </c>
      <c r="C295" t="s">
        <v>3142</v>
      </c>
      <c r="D295" t="s">
        <v>135</v>
      </c>
      <c r="E295">
        <v>21583.144691055</v>
      </c>
      <c r="F295">
        <v>1532.35</v>
      </c>
      <c r="G295">
        <v>190.545317215279</v>
      </c>
      <c r="H295">
        <f>(Table2[[#This Row],[1Y Return vs Nifty]]-AVERAGE(Table2[1Y Return vs Nifty]))/_xlfn.STDEV.P(Table2[1Y Return vs Nifty])</f>
        <v>2.844048644333157</v>
      </c>
      <c r="I295">
        <v>3.9701827405429801</v>
      </c>
      <c r="J295">
        <f>(Table2[[#This Row],[1M Return vs Nifty]]-AVERAGE(Table2[1M Return vs Nifty]))/_xlfn.STDEV.P(Table2[1M Return vs Nifty])</f>
        <v>0.92145153035314931</v>
      </c>
      <c r="K295">
        <v>3.01912187091586</v>
      </c>
      <c r="L295">
        <f>(Table2[[#This Row],[6M Return vs Nifty]]-AVERAGE(Table2[6M Return vs Nifty]))/_xlfn.STDEV.P(Table2[6M Return vs Nifty])</f>
        <v>-0.1659434060331533</v>
      </c>
      <c r="M295">
        <v>-1.91510657364992</v>
      </c>
      <c r="N295">
        <f>(Table2[[#This Row],[1W Return vs Nifty]]-AVERAGE(Table2[1W Return vs Nifty]))/_xlfn.STDEV.P(Table2[1W Return vs Nifty])</f>
        <v>0.14376169331750779</v>
      </c>
      <c r="O295">
        <v>1538.19</v>
      </c>
      <c r="P295">
        <v>1500.0772106796301</v>
      </c>
      <c r="Q295">
        <v>1263.8874690648699</v>
      </c>
      <c r="R295">
        <v>43.786307014085899</v>
      </c>
      <c r="S295" s="1">
        <f>(Table2[[#This Row],[Close Price]]-Table2[[#This Row],[20D EMA]])/Table2[[#This Row],[20D EMA]]</f>
        <v>-3.796670112274911E-3</v>
      </c>
      <c r="T295" s="1">
        <f>(Table2[[#This Row],[Close Price]]-Table2[[#This Row],[50D EMA]])/Table2[[#This Row],[50D EMA]]</f>
        <v>2.1514085468806114E-2</v>
      </c>
      <c r="U295" s="1">
        <f>(Table2[[#This Row],[Close Price]]-Table2[[#This Row],[200D EMA]])/Table2[[#This Row],[200D EMA]]</f>
        <v>0.21241015320276976</v>
      </c>
      <c r="V295">
        <v>0.89206873222656102</v>
      </c>
      <c r="W295">
        <v>1507.35</v>
      </c>
      <c r="X295">
        <v>1549.95</v>
      </c>
      <c r="Y295">
        <v>1483.05</v>
      </c>
      <c r="Z295">
        <v>1563.75</v>
      </c>
      <c r="AA295">
        <v>1483.05</v>
      </c>
      <c r="AB295">
        <v>1617.85</v>
      </c>
      <c r="AC295" s="1">
        <f>(Table2[[#This Row],[Close Price]]/Table2[[#This Row],[Day Low]])-1</f>
        <v>1.6585398215411162E-2</v>
      </c>
      <c r="AD295" s="1">
        <f>(Table2[[#This Row],[Day High]]/Table2[[#This Row],[Close Price]])-1</f>
        <v>1.1485626651874581E-2</v>
      </c>
      <c r="AE295" s="1">
        <f>(Table2[[#This Row],[Close Price]]/Table2[[#This Row],[Current Week Low]])-1</f>
        <v>3.3242304709888426E-2</v>
      </c>
      <c r="AF295" s="1">
        <f>(Table2[[#This Row],[Current Week High]]/Table2[[#This Row],[Close Price]])-1</f>
        <v>2.0491402094821698E-2</v>
      </c>
      <c r="AG295" s="1">
        <f>(Table2[[#This Row],[Close Price]]/Table2[[#This Row],[Current Month Low]])-1</f>
        <v>3.3242304709888426E-2</v>
      </c>
      <c r="AH295" s="1">
        <f>(Table2[[#This Row],[Current Month High]]/Table2[[#This Row],[Close Price]])-1</f>
        <v>5.5796652200867936E-2</v>
      </c>
      <c r="AI295">
        <v>7.4819721343035201</v>
      </c>
      <c r="AJ295">
        <v>224.20395641595201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0.11</v>
      </c>
      <c r="AM295" t="s">
        <v>3175</v>
      </c>
      <c r="AN295">
        <v>3.62</v>
      </c>
      <c r="AO295" t="s">
        <v>3175</v>
      </c>
      <c r="AQ295">
        <f>(Table2[[#This Row],[Sharpe Ratio]]-AVERAGE(Table2[Sharpe Ratio]))/_xlfn.STDEV.P(Table2[Sharpe Ratio])</f>
        <v>-0.71796535082642143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3.0253531111442395</v>
      </c>
      <c r="AS295">
        <f>_xlfn.RANK.AVG(Table2[[#This Row],[1Y Return vs Nifty Z-Score]],Table2[1Y Return vs Nifty Z-Score])</f>
        <v>15</v>
      </c>
      <c r="AT295">
        <f>_xlfn.RANK.AVG(Table2[[#This Row],[6M Return vs Nifty Z-Score]],Table2[6M Return vs Nifty Z-Score])</f>
        <v>377</v>
      </c>
      <c r="AU295">
        <f>_xlfn.RANK.AVG(Table2[[#This Row],[Sharpe Ratio Z-Score]],Table2[Sharpe Ratio Z-Score])</f>
        <v>540.5</v>
      </c>
      <c r="AV295">
        <f>(Table2[[#This Row],[Rank 1Y]]+Table2[[#This Row],[Rank 6M]]+Table2[[#This Row],[Rank Sharpe]])/3</f>
        <v>310.83333333333331</v>
      </c>
    </row>
    <row r="296" spans="1:48" x14ac:dyDescent="0.3">
      <c r="A296" t="s">
        <v>991</v>
      </c>
      <c r="B296" t="s">
        <v>992</v>
      </c>
      <c r="C296" t="s">
        <v>3139</v>
      </c>
      <c r="D296" t="s">
        <v>779</v>
      </c>
      <c r="E296">
        <v>14585.290633000001</v>
      </c>
      <c r="F296">
        <v>354.4</v>
      </c>
      <c r="G296">
        <v>19.783226768916599</v>
      </c>
      <c r="H296">
        <f>(Table2[[#This Row],[1Y Return vs Nifty]]-AVERAGE(Table2[1Y Return vs Nifty]))/_xlfn.STDEV.P(Table2[1Y Return vs Nifty])</f>
        <v>-9.7092755769519173E-2</v>
      </c>
      <c r="I296">
        <v>-23.2706343385988</v>
      </c>
      <c r="J296">
        <f>(Table2[[#This Row],[1M Return vs Nifty]]-AVERAGE(Table2[1M Return vs Nifty]))/_xlfn.STDEV.P(Table2[1M Return vs Nifty])</f>
        <v>-2.1512048109945128</v>
      </c>
      <c r="K296">
        <v>-9.4140143283493103</v>
      </c>
      <c r="L296">
        <f>(Table2[[#This Row],[6M Return vs Nifty]]-AVERAGE(Table2[6M Return vs Nifty]))/_xlfn.STDEV.P(Table2[6M Return vs Nifty])</f>
        <v>-0.58065803591675746</v>
      </c>
      <c r="M296">
        <v>-4.9221766031802598</v>
      </c>
      <c r="N296">
        <f>(Table2[[#This Row],[1W Return vs Nifty]]-AVERAGE(Table2[1W Return vs Nifty]))/_xlfn.STDEV.P(Table2[1W Return vs Nifty])</f>
        <v>-0.59820163604462717</v>
      </c>
      <c r="O296">
        <v>383.09</v>
      </c>
      <c r="P296">
        <v>388.59118498099798</v>
      </c>
      <c r="Q296">
        <v>351.10576386730099</v>
      </c>
      <c r="R296">
        <v>20.736636509620499</v>
      </c>
      <c r="S296" s="1">
        <f>(Table2[[#This Row],[Close Price]]-Table2[[#This Row],[20D EMA]])/Table2[[#This Row],[20D EMA]]</f>
        <v>-7.4891017776501603E-2</v>
      </c>
      <c r="T296" s="1">
        <f>(Table2[[#This Row],[Close Price]]-Table2[[#This Row],[50D EMA]])/Table2[[#This Row],[50D EMA]]</f>
        <v>-8.7987546559168461E-2</v>
      </c>
      <c r="U296" s="1">
        <f>(Table2[[#This Row],[Close Price]]-Table2[[#This Row],[200D EMA]])/Table2[[#This Row],[200D EMA]]</f>
        <v>9.3824609895724383E-3</v>
      </c>
      <c r="V296">
        <v>0.56078793314033903</v>
      </c>
      <c r="W296">
        <v>338.7</v>
      </c>
      <c r="X296">
        <v>356</v>
      </c>
      <c r="Y296">
        <v>338.7</v>
      </c>
      <c r="Z296">
        <v>365.75</v>
      </c>
      <c r="AA296">
        <v>338.7</v>
      </c>
      <c r="AB296">
        <v>378.8</v>
      </c>
      <c r="AC296" s="1">
        <f>(Table2[[#This Row],[Close Price]]/Table2[[#This Row],[Day Low]])-1</f>
        <v>4.6353705343962215E-2</v>
      </c>
      <c r="AD296" s="1">
        <f>(Table2[[#This Row],[Day High]]/Table2[[#This Row],[Close Price]])-1</f>
        <v>4.5146726862304032E-3</v>
      </c>
      <c r="AE296" s="1">
        <f>(Table2[[#This Row],[Close Price]]/Table2[[#This Row],[Current Week Low]])-1</f>
        <v>4.6353705343962215E-2</v>
      </c>
      <c r="AF296" s="1">
        <f>(Table2[[#This Row],[Current Week High]]/Table2[[#This Row],[Close Price]])-1</f>
        <v>3.2025959367945944E-2</v>
      </c>
      <c r="AG296" s="1">
        <f>(Table2[[#This Row],[Close Price]]/Table2[[#This Row],[Current Month Low]])-1</f>
        <v>4.6353705343962215E-2</v>
      </c>
      <c r="AH296" s="1">
        <f>(Table2[[#This Row],[Current Month High]]/Table2[[#This Row],[Close Price]])-1</f>
        <v>6.8848758465011484E-2</v>
      </c>
      <c r="AI296">
        <v>33.860045146726797</v>
      </c>
      <c r="AJ296">
        <v>54.086956521739097</v>
      </c>
      <c r="AK296" t="str">
        <f>IF(AND(Table2[[#This Row],[20D EMA]]&gt;Table2[[#This Row],[50D EMA]],Table2[[#This Row],[50D EMA]]&gt;Table2[[#This Row],[200D EMA]]),"Uptrend","Downtrend/NoTrend")</f>
        <v>Downtrend/NoTrend</v>
      </c>
      <c r="AL296">
        <v>0.01</v>
      </c>
      <c r="AM296" t="s">
        <v>3175</v>
      </c>
      <c r="AN296">
        <v>-9.5500000000000007</v>
      </c>
      <c r="AO296" t="s">
        <v>3174</v>
      </c>
      <c r="AP296">
        <v>0.169729611274441</v>
      </c>
      <c r="AQ296">
        <f>(Table2[[#This Row],[Sharpe Ratio]]-AVERAGE(Table2[Sharpe Ratio]))/_xlfn.STDEV.P(Table2[Sharpe Ratio])</f>
        <v>1.2628053502468166</v>
      </c>
      <c r="AR2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6">
        <f>_xlfn.RANK.AVG(Table2[[#This Row],[1Y Return vs Nifty Z-Score]],Table2[1Y Return vs Nifty Z-Score])</f>
        <v>332</v>
      </c>
      <c r="AT296">
        <f>_xlfn.RANK.AVG(Table2[[#This Row],[6M Return vs Nifty Z-Score]],Table2[6M Return vs Nifty Z-Score])</f>
        <v>525</v>
      </c>
      <c r="AU296">
        <f>_xlfn.RANK.AVG(Table2[[#This Row],[Sharpe Ratio Z-Score]],Table2[Sharpe Ratio Z-Score])</f>
        <v>77</v>
      </c>
      <c r="AV296">
        <f>(Table2[[#This Row],[Rank 1Y]]+Table2[[#This Row],[Rank 6M]]+Table2[[#This Row],[Rank Sharpe]])/3</f>
        <v>311.33333333333331</v>
      </c>
    </row>
    <row r="297" spans="1:48" x14ac:dyDescent="0.3">
      <c r="A297" t="s">
        <v>968</v>
      </c>
      <c r="B297" t="s">
        <v>969</v>
      </c>
      <c r="C297" t="s">
        <v>3141</v>
      </c>
      <c r="D297" t="s">
        <v>788</v>
      </c>
      <c r="E297">
        <v>15258.5448</v>
      </c>
      <c r="F297">
        <v>3592.3</v>
      </c>
      <c r="G297">
        <v>29.403293190446998</v>
      </c>
      <c r="H297">
        <f>(Table2[[#This Row],[1Y Return vs Nifty]]-AVERAGE(Table2[1Y Return vs Nifty]))/_xlfn.STDEV.P(Table2[1Y Return vs Nifty])</f>
        <v>6.8599615119955284E-2</v>
      </c>
      <c r="I297">
        <v>-11.8819883948787</v>
      </c>
      <c r="J297">
        <f>(Table2[[#This Row],[1M Return vs Nifty]]-AVERAGE(Table2[1M Return vs Nifty]))/_xlfn.STDEV.P(Table2[1M Return vs Nifty])</f>
        <v>-0.86661062732264182</v>
      </c>
      <c r="K297">
        <v>-5.36655759037804</v>
      </c>
      <c r="L297">
        <f>(Table2[[#This Row],[6M Return vs Nifty]]-AVERAGE(Table2[6M Return vs Nifty]))/_xlfn.STDEV.P(Table2[6M Return vs Nifty])</f>
        <v>-0.44565271657047212</v>
      </c>
      <c r="M297">
        <v>-2.63143951287093</v>
      </c>
      <c r="N297">
        <f>(Table2[[#This Row],[1W Return vs Nifty]]-AVERAGE(Table2[1W Return vs Nifty]))/_xlfn.STDEV.P(Table2[1W Return vs Nifty])</f>
        <v>-3.2986026987228786E-2</v>
      </c>
      <c r="O297">
        <v>3736.59</v>
      </c>
      <c r="P297">
        <v>3901.88744618491</v>
      </c>
      <c r="Q297">
        <v>3632.0337813814199</v>
      </c>
      <c r="R297">
        <v>35.1957966249511</v>
      </c>
      <c r="S297" s="1">
        <f>(Table2[[#This Row],[Close Price]]-Table2[[#This Row],[20D EMA]])/Table2[[#This Row],[20D EMA]]</f>
        <v>-3.8615422082701058E-2</v>
      </c>
      <c r="T297" s="1">
        <f>(Table2[[#This Row],[Close Price]]-Table2[[#This Row],[50D EMA]])/Table2[[#This Row],[50D EMA]]</f>
        <v>-7.9342997576111657E-2</v>
      </c>
      <c r="U297" s="1">
        <f>(Table2[[#This Row],[Close Price]]-Table2[[#This Row],[200D EMA]])/Table2[[#This Row],[200D EMA]]</f>
        <v>-1.0939816029548939E-2</v>
      </c>
      <c r="V297">
        <v>0.33582775485302602</v>
      </c>
      <c r="W297">
        <v>3460.05</v>
      </c>
      <c r="X297">
        <v>3604</v>
      </c>
      <c r="Y297">
        <v>3424.4</v>
      </c>
      <c r="Z297">
        <v>3736.95</v>
      </c>
      <c r="AA297">
        <v>3424.4</v>
      </c>
      <c r="AB297">
        <v>3736.95</v>
      </c>
      <c r="AC297" s="1">
        <f>(Table2[[#This Row],[Close Price]]/Table2[[#This Row],[Day Low]])-1</f>
        <v>3.8221991011690548E-2</v>
      </c>
      <c r="AD297" s="1">
        <f>(Table2[[#This Row],[Day High]]/Table2[[#This Row],[Close Price]])-1</f>
        <v>3.2569662890069573E-3</v>
      </c>
      <c r="AE297" s="1">
        <f>(Table2[[#This Row],[Close Price]]/Table2[[#This Row],[Current Week Low]])-1</f>
        <v>4.9030487092629471E-2</v>
      </c>
      <c r="AF297" s="1">
        <f>(Table2[[#This Row],[Current Week High]]/Table2[[#This Row],[Close Price]])-1</f>
        <v>4.0266681513236646E-2</v>
      </c>
      <c r="AG297" s="1">
        <f>(Table2[[#This Row],[Close Price]]/Table2[[#This Row],[Current Month Low]])-1</f>
        <v>4.9030487092629471E-2</v>
      </c>
      <c r="AH297" s="1">
        <f>(Table2[[#This Row],[Current Month High]]/Table2[[#This Row],[Close Price]])-1</f>
        <v>4.0266681513236646E-2</v>
      </c>
      <c r="AI297">
        <v>52.771205077526901</v>
      </c>
      <c r="AJ297">
        <v>88.567229206582496</v>
      </c>
      <c r="AK297" t="str">
        <f>IF(AND(Table2[[#This Row],[20D EMA]]&gt;Table2[[#This Row],[50D EMA]],Table2[[#This Row],[50D EMA]]&gt;Table2[[#This Row],[200D EMA]]),"Uptrend","Downtrend/NoTrend")</f>
        <v>Downtrend/NoTrend</v>
      </c>
      <c r="AL297">
        <v>-0.23</v>
      </c>
      <c r="AM297" t="s">
        <v>3174</v>
      </c>
      <c r="AN297">
        <v>0.22</v>
      </c>
      <c r="AO297" t="s">
        <v>3175</v>
      </c>
      <c r="AP297">
        <v>0.113504348992214</v>
      </c>
      <c r="AQ297">
        <f>(Table2[[#This Row],[Sharpe Ratio]]-AVERAGE(Table2[Sharpe Ratio]))/_xlfn.STDEV.P(Table2[Sharpe Ratio])</f>
        <v>0.60664788100759848</v>
      </c>
      <c r="AR2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7">
        <f>_xlfn.RANK.AVG(Table2[[#This Row],[1Y Return vs Nifty Z-Score]],Table2[1Y Return vs Nifty Z-Score])</f>
        <v>272</v>
      </c>
      <c r="AT297">
        <f>_xlfn.RANK.AVG(Table2[[#This Row],[6M Return vs Nifty Z-Score]],Table2[6M Return vs Nifty Z-Score])</f>
        <v>473</v>
      </c>
      <c r="AU297">
        <f>_xlfn.RANK.AVG(Table2[[#This Row],[Sharpe Ratio Z-Score]],Table2[Sharpe Ratio Z-Score])</f>
        <v>192</v>
      </c>
      <c r="AV297">
        <f>(Table2[[#This Row],[Rank 1Y]]+Table2[[#This Row],[Rank 6M]]+Table2[[#This Row],[Rank Sharpe]])/3</f>
        <v>312.33333333333331</v>
      </c>
    </row>
    <row r="298" spans="1:48" x14ac:dyDescent="0.3">
      <c r="A298" t="s">
        <v>1903</v>
      </c>
      <c r="B298" t="s">
        <v>1904</v>
      </c>
      <c r="C298" t="s">
        <v>3128</v>
      </c>
      <c r="D298" t="s">
        <v>287</v>
      </c>
      <c r="E298">
        <v>3778.6046264400002</v>
      </c>
      <c r="F298">
        <v>1386.25</v>
      </c>
      <c r="G298">
        <v>41.075875424293102</v>
      </c>
      <c r="H298">
        <f>(Table2[[#This Row],[1Y Return vs Nifty]]-AVERAGE(Table2[1Y Return vs Nifty]))/_xlfn.STDEV.P(Table2[1Y Return vs Nifty])</f>
        <v>0.2696437389317991</v>
      </c>
      <c r="I298">
        <v>5.5009221110493098E-2</v>
      </c>
      <c r="J298">
        <f>(Table2[[#This Row],[1M Return vs Nifty]]-AVERAGE(Table2[1M Return vs Nifty]))/_xlfn.STDEV.P(Table2[1M Return vs Nifty])</f>
        <v>0.47983545448397125</v>
      </c>
      <c r="K298">
        <v>-3.9688977285125602</v>
      </c>
      <c r="L298">
        <f>(Table2[[#This Row],[6M Return vs Nifty]]-AVERAGE(Table2[6M Return vs Nifty]))/_xlfn.STDEV.P(Table2[6M Return vs Nifty])</f>
        <v>-0.39903294316599752</v>
      </c>
      <c r="M298">
        <v>2.8288525825878099</v>
      </c>
      <c r="N298">
        <f>(Table2[[#This Row],[1W Return vs Nifty]]-AVERAGE(Table2[1W Return vs Nifty]))/_xlfn.STDEV.P(Table2[1W Return vs Nifty])</f>
        <v>1.3142843932726791</v>
      </c>
      <c r="O298">
        <v>1384.31</v>
      </c>
      <c r="P298">
        <v>1373.6929202306001</v>
      </c>
      <c r="Q298">
        <v>1253.7903120148501</v>
      </c>
      <c r="R298">
        <v>46.581613206531102</v>
      </c>
      <c r="S298" s="1">
        <f>(Table2[[#This Row],[Close Price]]-Table2[[#This Row],[20D EMA]])/Table2[[#This Row],[20D EMA]]</f>
        <v>1.4014202021223965E-3</v>
      </c>
      <c r="T298" s="1">
        <f>(Table2[[#This Row],[Close Price]]-Table2[[#This Row],[50D EMA]])/Table2[[#This Row],[50D EMA]]</f>
        <v>9.1411112225081512E-3</v>
      </c>
      <c r="U298" s="1">
        <f>(Table2[[#This Row],[Close Price]]-Table2[[#This Row],[200D EMA]])/Table2[[#This Row],[200D EMA]]</f>
        <v>0.10564740109714697</v>
      </c>
      <c r="V298">
        <v>0.84669229984521099</v>
      </c>
      <c r="W298">
        <v>1375.2</v>
      </c>
      <c r="X298">
        <v>1389</v>
      </c>
      <c r="Y298">
        <v>1365.6</v>
      </c>
      <c r="Z298">
        <v>1392</v>
      </c>
      <c r="AA298">
        <v>1365.6</v>
      </c>
      <c r="AB298">
        <v>1397.4</v>
      </c>
      <c r="AC298" s="1">
        <f>(Table2[[#This Row],[Close Price]]/Table2[[#This Row],[Day Low]])-1</f>
        <v>8.0351948807446671E-3</v>
      </c>
      <c r="AD298" s="1">
        <f>(Table2[[#This Row],[Day High]]/Table2[[#This Row],[Close Price]])-1</f>
        <v>1.9837691614066344E-3</v>
      </c>
      <c r="AE298" s="1">
        <f>(Table2[[#This Row],[Close Price]]/Table2[[#This Row],[Current Week Low]])-1</f>
        <v>1.5121558289396653E-2</v>
      </c>
      <c r="AF298" s="1">
        <f>(Table2[[#This Row],[Current Week High]]/Table2[[#This Row],[Close Price]])-1</f>
        <v>4.1478809738502154E-3</v>
      </c>
      <c r="AG298" s="1">
        <f>(Table2[[#This Row],[Close Price]]/Table2[[#This Row],[Current Month Low]])-1</f>
        <v>1.5121558289396653E-2</v>
      </c>
      <c r="AH298" s="1">
        <f>(Table2[[#This Row],[Current Month High]]/Table2[[#This Row],[Close Price]])-1</f>
        <v>8.0432822362488388E-3</v>
      </c>
      <c r="AI298">
        <v>2.0739404869251499</v>
      </c>
      <c r="AJ298">
        <v>70.657392588944901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-0.03</v>
      </c>
      <c r="AM298" t="s">
        <v>3174</v>
      </c>
      <c r="AN298">
        <v>-0.01</v>
      </c>
      <c r="AO298" t="s">
        <v>3174</v>
      </c>
      <c r="AP298">
        <v>9.1108755905451005E-2</v>
      </c>
      <c r="AQ298">
        <f>(Table2[[#This Row],[Sharpe Ratio]]-AVERAGE(Table2[Sharpe Ratio]))/_xlfn.STDEV.P(Table2[Sharpe Ratio])</f>
        <v>0.34528786087716534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2.0100185043996168</v>
      </c>
      <c r="AS298">
        <f>_xlfn.RANK.AVG(Table2[[#This Row],[1Y Return vs Nifty Z-Score]],Table2[1Y Return vs Nifty Z-Score])</f>
        <v>223</v>
      </c>
      <c r="AT298">
        <f>_xlfn.RANK.AVG(Table2[[#This Row],[6M Return vs Nifty Z-Score]],Table2[6M Return vs Nifty Z-Score])</f>
        <v>460</v>
      </c>
      <c r="AU298">
        <f>_xlfn.RANK.AVG(Table2[[#This Row],[Sharpe Ratio Z-Score]],Table2[Sharpe Ratio Z-Score])</f>
        <v>255</v>
      </c>
      <c r="AV298">
        <f>(Table2[[#This Row],[Rank 1Y]]+Table2[[#This Row],[Rank 6M]]+Table2[[#This Row],[Rank Sharpe]])/3</f>
        <v>312.66666666666669</v>
      </c>
    </row>
    <row r="299" spans="1:48" x14ac:dyDescent="0.3">
      <c r="A299" t="s">
        <v>771</v>
      </c>
      <c r="B299" t="s">
        <v>772</v>
      </c>
      <c r="C299" t="s">
        <v>3135</v>
      </c>
      <c r="D299" t="s">
        <v>190</v>
      </c>
      <c r="E299">
        <v>21057.449266560001</v>
      </c>
      <c r="F299">
        <v>1742.4</v>
      </c>
      <c r="G299">
        <v>10.971112851316899</v>
      </c>
      <c r="H299">
        <f>(Table2[[#This Row],[1Y Return vs Nifty]]-AVERAGE(Table2[1Y Return vs Nifty]))/_xlfn.STDEV.P(Table2[1Y Return vs Nifty])</f>
        <v>-0.2488692595457738</v>
      </c>
      <c r="I299">
        <v>-10.266826012528201</v>
      </c>
      <c r="J299">
        <f>(Table2[[#This Row],[1M Return vs Nifty]]-AVERAGE(Table2[1M Return vs Nifty]))/_xlfn.STDEV.P(Table2[1M Return vs Nifty])</f>
        <v>-0.68442670376348058</v>
      </c>
      <c r="K299">
        <v>-10.793892348421201</v>
      </c>
      <c r="L299">
        <f>(Table2[[#This Row],[6M Return vs Nifty]]-AVERAGE(Table2[6M Return vs Nifty]))/_xlfn.STDEV.P(Table2[6M Return vs Nifty])</f>
        <v>-0.62668468544485123</v>
      </c>
      <c r="M299">
        <v>-2.1670577856045399</v>
      </c>
      <c r="N299">
        <f>(Table2[[#This Row],[1W Return vs Nifty]]-AVERAGE(Table2[1W Return vs Nifty]))/_xlfn.STDEV.P(Table2[1W Return vs Nifty])</f>
        <v>8.159534593521163E-2</v>
      </c>
      <c r="O299">
        <v>1844.33</v>
      </c>
      <c r="P299">
        <v>1902.0151378226501</v>
      </c>
      <c r="Q299">
        <v>1825.43880145252</v>
      </c>
      <c r="R299">
        <v>27.174873523362901</v>
      </c>
      <c r="S299" s="1">
        <f>(Table2[[#This Row],[Close Price]]-Table2[[#This Row],[20D EMA]])/Table2[[#This Row],[20D EMA]]</f>
        <v>-5.5266682209799675E-2</v>
      </c>
      <c r="T299" s="1">
        <f>(Table2[[#This Row],[Close Price]]-Table2[[#This Row],[50D EMA]])/Table2[[#This Row],[50D EMA]]</f>
        <v>-8.3918962919175791E-2</v>
      </c>
      <c r="U299" s="1">
        <f>(Table2[[#This Row],[Close Price]]-Table2[[#This Row],[200D EMA]])/Table2[[#This Row],[200D EMA]]</f>
        <v>-4.5489775601595138E-2</v>
      </c>
      <c r="V299">
        <v>0.582483523431926</v>
      </c>
      <c r="W299">
        <v>1695.6</v>
      </c>
      <c r="X299">
        <v>1750</v>
      </c>
      <c r="Y299">
        <v>1695.6</v>
      </c>
      <c r="Z299">
        <v>1810.6</v>
      </c>
      <c r="AA299">
        <v>1695.6</v>
      </c>
      <c r="AB299">
        <v>1859</v>
      </c>
      <c r="AC299" s="1">
        <f>(Table2[[#This Row],[Close Price]]/Table2[[#This Row],[Day Low]])-1</f>
        <v>2.7600849256900428E-2</v>
      </c>
      <c r="AD299" s="1">
        <f>(Table2[[#This Row],[Day High]]/Table2[[#This Row],[Close Price]])-1</f>
        <v>4.3617998163452132E-3</v>
      </c>
      <c r="AE299" s="1">
        <f>(Table2[[#This Row],[Close Price]]/Table2[[#This Row],[Current Week Low]])-1</f>
        <v>2.7600849256900428E-2</v>
      </c>
      <c r="AF299" s="1">
        <f>(Table2[[#This Row],[Current Week High]]/Table2[[#This Row],[Close Price]])-1</f>
        <v>3.9141414141414144E-2</v>
      </c>
      <c r="AG299" s="1">
        <f>(Table2[[#This Row],[Close Price]]/Table2[[#This Row],[Current Month Low]])-1</f>
        <v>2.7600849256900428E-2</v>
      </c>
      <c r="AH299" s="1">
        <f>(Table2[[#This Row],[Current Month High]]/Table2[[#This Row],[Close Price]])-1</f>
        <v>6.6919191919191823E-2</v>
      </c>
      <c r="AI299">
        <v>39.368112947658297</v>
      </c>
      <c r="AJ299">
        <v>56.500651187856498</v>
      </c>
      <c r="AK299" t="str">
        <f>IF(AND(Table2[[#This Row],[20D EMA]]&gt;Table2[[#This Row],[50D EMA]],Table2[[#This Row],[50D EMA]]&gt;Table2[[#This Row],[200D EMA]]),"Uptrend","Downtrend/NoTrend")</f>
        <v>Downtrend/NoTrend</v>
      </c>
      <c r="AL299">
        <v>-0.15</v>
      </c>
      <c r="AM299" t="s">
        <v>3174</v>
      </c>
      <c r="AN299">
        <v>-10.77</v>
      </c>
      <c r="AO299" t="s">
        <v>3174</v>
      </c>
      <c r="AP299">
        <v>0.20336404248783099</v>
      </c>
      <c r="AQ299">
        <f>(Table2[[#This Row],[Sharpe Ratio]]-AVERAGE(Table2[Sharpe Ratio]))/_xlfn.STDEV.P(Table2[Sharpe Ratio])</f>
        <v>1.6553243420391375</v>
      </c>
      <c r="AR2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9">
        <f>_xlfn.RANK.AVG(Table2[[#This Row],[1Y Return vs Nifty Z-Score]],Table2[1Y Return vs Nifty Z-Score])</f>
        <v>379</v>
      </c>
      <c r="AT299">
        <f>_xlfn.RANK.AVG(Table2[[#This Row],[6M Return vs Nifty Z-Score]],Table2[6M Return vs Nifty Z-Score])</f>
        <v>534</v>
      </c>
      <c r="AU299">
        <f>_xlfn.RANK.AVG(Table2[[#This Row],[Sharpe Ratio Z-Score]],Table2[Sharpe Ratio Z-Score])</f>
        <v>31</v>
      </c>
      <c r="AV299">
        <f>(Table2[[#This Row],[Rank 1Y]]+Table2[[#This Row],[Rank 6M]]+Table2[[#This Row],[Rank Sharpe]])/3</f>
        <v>314.66666666666669</v>
      </c>
    </row>
    <row r="300" spans="1:48" x14ac:dyDescent="0.3">
      <c r="A300" t="s">
        <v>1431</v>
      </c>
      <c r="B300" t="s">
        <v>1432</v>
      </c>
      <c r="C300" t="s">
        <v>3132</v>
      </c>
      <c r="D300" t="s">
        <v>48</v>
      </c>
      <c r="E300">
        <v>7454.7106145999996</v>
      </c>
      <c r="F300">
        <v>1122.3</v>
      </c>
      <c r="G300">
        <v>25.983343532945799</v>
      </c>
      <c r="H300">
        <f>(Table2[[#This Row],[1Y Return vs Nifty]]-AVERAGE(Table2[1Y Return vs Nifty]))/_xlfn.STDEV.P(Table2[1Y Return vs Nifty])</f>
        <v>9.6957009218375818E-3</v>
      </c>
      <c r="I300">
        <v>-13.166629794660899</v>
      </c>
      <c r="J300">
        <f>(Table2[[#This Row],[1M Return vs Nifty]]-AVERAGE(Table2[1M Return vs Nifty]))/_xlfn.STDEV.P(Table2[1M Return vs Nifty])</f>
        <v>-1.0115130923232574</v>
      </c>
      <c r="K300">
        <v>-7.4614123328396902</v>
      </c>
      <c r="L300">
        <f>(Table2[[#This Row],[6M Return vs Nifty]]-AVERAGE(Table2[6M Return vs Nifty]))/_xlfn.STDEV.P(Table2[6M Return vs Nifty])</f>
        <v>-0.51552783860374007</v>
      </c>
      <c r="M300">
        <v>-2.24700531579709</v>
      </c>
      <c r="N300">
        <f>(Table2[[#This Row],[1W Return vs Nifty]]-AVERAGE(Table2[1W Return vs Nifty]))/_xlfn.STDEV.P(Table2[1W Return vs Nifty])</f>
        <v>6.1869122370937377E-2</v>
      </c>
      <c r="O300">
        <v>1162.1600000000001</v>
      </c>
      <c r="P300">
        <v>1215.21266764757</v>
      </c>
      <c r="Q300">
        <v>1123.2225006710501</v>
      </c>
      <c r="R300">
        <v>32.9812099111032</v>
      </c>
      <c r="S300" s="1">
        <f>(Table2[[#This Row],[Close Price]]-Table2[[#This Row],[20D EMA]])/Table2[[#This Row],[20D EMA]]</f>
        <v>-3.4298203345494702E-2</v>
      </c>
      <c r="T300" s="1">
        <f>(Table2[[#This Row],[Close Price]]-Table2[[#This Row],[50D EMA]])/Table2[[#This Row],[50D EMA]]</f>
        <v>-7.64579485724355E-2</v>
      </c>
      <c r="U300" s="1">
        <f>(Table2[[#This Row],[Close Price]]-Table2[[#This Row],[200D EMA]])/Table2[[#This Row],[200D EMA]]</f>
        <v>-8.2129824722970723E-4</v>
      </c>
      <c r="V300">
        <v>0.78135846056410097</v>
      </c>
      <c r="W300">
        <v>1055</v>
      </c>
      <c r="X300">
        <v>1130</v>
      </c>
      <c r="Y300">
        <v>1055</v>
      </c>
      <c r="Z300">
        <v>1130.95</v>
      </c>
      <c r="AA300">
        <v>1055</v>
      </c>
      <c r="AB300">
        <v>1145.8</v>
      </c>
      <c r="AC300" s="1">
        <f>(Table2[[#This Row],[Close Price]]/Table2[[#This Row],[Day Low]])-1</f>
        <v>6.3791469194312667E-2</v>
      </c>
      <c r="AD300" s="1">
        <f>(Table2[[#This Row],[Day High]]/Table2[[#This Row],[Close Price]])-1</f>
        <v>6.8609106299564182E-3</v>
      </c>
      <c r="AE300" s="1">
        <f>(Table2[[#This Row],[Close Price]]/Table2[[#This Row],[Current Week Low]])-1</f>
        <v>6.3791469194312667E-2</v>
      </c>
      <c r="AF300" s="1">
        <f>(Table2[[#This Row],[Current Week High]]/Table2[[#This Row],[Close Price]])-1</f>
        <v>7.707386616769174E-3</v>
      </c>
      <c r="AG300" s="1">
        <f>(Table2[[#This Row],[Close Price]]/Table2[[#This Row],[Current Month Low]])-1</f>
        <v>6.3791469194312667E-2</v>
      </c>
      <c r="AH300" s="1">
        <f>(Table2[[#This Row],[Current Month High]]/Table2[[#This Row],[Close Price]])-1</f>
        <v>2.0939142831684965E-2</v>
      </c>
      <c r="AI300">
        <v>37.436514300989003</v>
      </c>
      <c r="AJ300">
        <v>72.661538461538399</v>
      </c>
      <c r="AK300" t="str">
        <f>IF(AND(Table2[[#This Row],[20D EMA]]&gt;Table2[[#This Row],[50D EMA]],Table2[[#This Row],[50D EMA]]&gt;Table2[[#This Row],[200D EMA]]),"Uptrend","Downtrend/NoTrend")</f>
        <v>Downtrend/NoTrend</v>
      </c>
      <c r="AL300">
        <v>-0.14000000000000001</v>
      </c>
      <c r="AM300" t="s">
        <v>3174</v>
      </c>
      <c r="AN300">
        <v>-2.69</v>
      </c>
      <c r="AO300" t="s">
        <v>3174</v>
      </c>
      <c r="AP300">
        <v>0.12805429913039501</v>
      </c>
      <c r="AQ300">
        <f>(Table2[[#This Row],[Sharpe Ratio]]-AVERAGE(Table2[Sharpe Ratio]))/_xlfn.STDEV.P(Table2[Sharpe Ratio])</f>
        <v>0.7764480397388015</v>
      </c>
      <c r="AR3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0">
        <f>_xlfn.RANK.AVG(Table2[[#This Row],[1Y Return vs Nifty Z-Score]],Table2[1Y Return vs Nifty Z-Score])</f>
        <v>289</v>
      </c>
      <c r="AT300">
        <f>_xlfn.RANK.AVG(Table2[[#This Row],[6M Return vs Nifty Z-Score]],Table2[6M Return vs Nifty Z-Score])</f>
        <v>498</v>
      </c>
      <c r="AU300">
        <f>_xlfn.RANK.AVG(Table2[[#This Row],[Sharpe Ratio Z-Score]],Table2[Sharpe Ratio Z-Score])</f>
        <v>157</v>
      </c>
      <c r="AV300">
        <f>(Table2[[#This Row],[Rank 1Y]]+Table2[[#This Row],[Rank 6M]]+Table2[[#This Row],[Rank Sharpe]])/3</f>
        <v>314.66666666666669</v>
      </c>
    </row>
    <row r="301" spans="1:48" x14ac:dyDescent="0.3">
      <c r="A301" t="s">
        <v>1507</v>
      </c>
      <c r="B301" t="s">
        <v>1508</v>
      </c>
      <c r="C301" t="s">
        <v>3132</v>
      </c>
      <c r="D301" t="s">
        <v>48</v>
      </c>
      <c r="E301">
        <v>6774.9592018720004</v>
      </c>
      <c r="F301">
        <v>39.99</v>
      </c>
      <c r="G301">
        <v>26.447662671099</v>
      </c>
      <c r="H301">
        <f>(Table2[[#This Row],[1Y Return vs Nifty]]-AVERAGE(Table2[1Y Return vs Nifty]))/_xlfn.STDEV.P(Table2[1Y Return vs Nifty])</f>
        <v>1.7692957435345338E-2</v>
      </c>
      <c r="I301">
        <v>-19.349129975454002</v>
      </c>
      <c r="J301">
        <f>(Table2[[#This Row],[1M Return vs Nifty]]-AVERAGE(Table2[1M Return vs Nifty]))/_xlfn.STDEV.P(Table2[1M Return vs Nifty])</f>
        <v>-1.7088746410134659</v>
      </c>
      <c r="K301">
        <v>-6.7528812204116999</v>
      </c>
      <c r="L301">
        <f>(Table2[[#This Row],[6M Return vs Nifty]]-AVERAGE(Table2[6M Return vs Nifty]))/_xlfn.STDEV.P(Table2[6M Return vs Nifty])</f>
        <v>-0.49189436324062463</v>
      </c>
      <c r="M301">
        <v>-8.4604304920007802</v>
      </c>
      <c r="N301">
        <f>(Table2[[#This Row],[1W Return vs Nifty]]-AVERAGE(Table2[1W Return vs Nifty]))/_xlfn.STDEV.P(Table2[1W Return vs Nifty])</f>
        <v>-1.471229071287903</v>
      </c>
      <c r="O301">
        <v>42.87</v>
      </c>
      <c r="P301">
        <v>44.851255688686201</v>
      </c>
      <c r="Q301">
        <v>40.539732882620001</v>
      </c>
      <c r="R301">
        <v>29.767549109175199</v>
      </c>
      <c r="S301" s="1">
        <f>(Table2[[#This Row],[Close Price]]-Table2[[#This Row],[20D EMA]])/Table2[[#This Row],[20D EMA]]</f>
        <v>-6.7179846046186042E-2</v>
      </c>
      <c r="T301" s="1">
        <f>(Table2[[#This Row],[Close Price]]-Table2[[#This Row],[50D EMA]])/Table2[[#This Row],[50D EMA]]</f>
        <v>-0.10838616698779426</v>
      </c>
      <c r="U301" s="1">
        <f>(Table2[[#This Row],[Close Price]]-Table2[[#This Row],[200D EMA]])/Table2[[#This Row],[200D EMA]]</f>
        <v>-1.3560347923645985E-2</v>
      </c>
      <c r="V301">
        <v>0.44073036352322198</v>
      </c>
      <c r="W301">
        <v>37.119999999999997</v>
      </c>
      <c r="X301">
        <v>40.42</v>
      </c>
      <c r="Y301">
        <v>37.049999999999997</v>
      </c>
      <c r="Z301">
        <v>41.29</v>
      </c>
      <c r="AA301">
        <v>37.049999999999997</v>
      </c>
      <c r="AB301">
        <v>44</v>
      </c>
      <c r="AC301" s="1">
        <f>(Table2[[#This Row],[Close Price]]/Table2[[#This Row],[Day Low]])-1</f>
        <v>7.7316810344827624E-2</v>
      </c>
      <c r="AD301" s="1">
        <f>(Table2[[#This Row],[Day High]]/Table2[[#This Row],[Close Price]])-1</f>
        <v>1.0752688172043001E-2</v>
      </c>
      <c r="AE301" s="1">
        <f>(Table2[[#This Row],[Close Price]]/Table2[[#This Row],[Current Week Low]])-1</f>
        <v>7.93522267206479E-2</v>
      </c>
      <c r="AF301" s="1">
        <f>(Table2[[#This Row],[Current Week High]]/Table2[[#This Row],[Close Price]])-1</f>
        <v>3.2508127031757761E-2</v>
      </c>
      <c r="AG301" s="1">
        <f>(Table2[[#This Row],[Close Price]]/Table2[[#This Row],[Current Month Low]])-1</f>
        <v>7.93522267206479E-2</v>
      </c>
      <c r="AH301" s="1">
        <f>(Table2[[#This Row],[Current Month High]]/Table2[[#This Row],[Close Price]])-1</f>
        <v>0.10027506876719183</v>
      </c>
      <c r="AI301">
        <v>43.785946486621597</v>
      </c>
      <c r="AJ301">
        <v>76.515594859122004</v>
      </c>
      <c r="AK301" t="str">
        <f>IF(AND(Table2[[#This Row],[20D EMA]]&gt;Table2[[#This Row],[50D EMA]],Table2[[#This Row],[50D EMA]]&gt;Table2[[#This Row],[200D EMA]]),"Uptrend","Downtrend/NoTrend")</f>
        <v>Downtrend/NoTrend</v>
      </c>
      <c r="AL301">
        <v>-0.13</v>
      </c>
      <c r="AM301" t="s">
        <v>3174</v>
      </c>
      <c r="AN301">
        <v>-4.58</v>
      </c>
      <c r="AO301" t="s">
        <v>3174</v>
      </c>
      <c r="AP301">
        <v>0.12034093181601099</v>
      </c>
      <c r="AQ301">
        <f>(Table2[[#This Row],[Sharpe Ratio]]-AVERAGE(Table2[Sharpe Ratio]))/_xlfn.STDEV.P(Table2[Sharpe Ratio])</f>
        <v>0.68643185536043927</v>
      </c>
      <c r="AR3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1">
        <f>_xlfn.RANK.AVG(Table2[[#This Row],[1Y Return vs Nifty Z-Score]],Table2[1Y Return vs Nifty Z-Score])</f>
        <v>286</v>
      </c>
      <c r="AT301">
        <f>_xlfn.RANK.AVG(Table2[[#This Row],[6M Return vs Nifty Z-Score]],Table2[6M Return vs Nifty Z-Score])</f>
        <v>487</v>
      </c>
      <c r="AU301">
        <f>_xlfn.RANK.AVG(Table2[[#This Row],[Sharpe Ratio Z-Score]],Table2[Sharpe Ratio Z-Score])</f>
        <v>175</v>
      </c>
      <c r="AV301">
        <f>(Table2[[#This Row],[Rank 1Y]]+Table2[[#This Row],[Rank 6M]]+Table2[[#This Row],[Rank Sharpe]])/3</f>
        <v>316</v>
      </c>
    </row>
    <row r="302" spans="1:48" x14ac:dyDescent="0.3">
      <c r="A302" t="s">
        <v>1563</v>
      </c>
      <c r="B302" t="s">
        <v>1564</v>
      </c>
      <c r="C302" t="s">
        <v>3141</v>
      </c>
      <c r="D302" t="s">
        <v>607</v>
      </c>
      <c r="E302">
        <v>6268.0355262499997</v>
      </c>
      <c r="F302">
        <v>336.75</v>
      </c>
      <c r="G302">
        <v>23.2993720500085</v>
      </c>
      <c r="H302">
        <f>(Table2[[#This Row],[1Y Return vs Nifty]]-AVERAGE(Table2[1Y Return vs Nifty]))/_xlfn.STDEV.P(Table2[1Y Return vs Nifty])</f>
        <v>-3.6532004680310724E-2</v>
      </c>
      <c r="I302">
        <v>-8.7207114423403596</v>
      </c>
      <c r="J302">
        <f>(Table2[[#This Row],[1M Return vs Nifty]]-AVERAGE(Table2[1M Return vs Nifty]))/_xlfn.STDEV.P(Table2[1M Return vs Nifty])</f>
        <v>-0.51003110010975372</v>
      </c>
      <c r="K302">
        <v>-8.8691556639391295E-2</v>
      </c>
      <c r="L302">
        <f>(Table2[[#This Row],[6M Return vs Nifty]]-AVERAGE(Table2[6M Return vs Nifty]))/_xlfn.STDEV.P(Table2[6M Return vs Nifty])</f>
        <v>-0.26960636561949208</v>
      </c>
      <c r="M302">
        <v>-8.1707247182869605</v>
      </c>
      <c r="N302">
        <f>(Table2[[#This Row],[1W Return vs Nifty]]-AVERAGE(Table2[1W Return vs Nifty]))/_xlfn.STDEV.P(Table2[1W Return vs Nifty])</f>
        <v>-1.3997471775211288</v>
      </c>
      <c r="O302">
        <v>358.83</v>
      </c>
      <c r="P302">
        <v>361.478184246578</v>
      </c>
      <c r="Q302">
        <v>334.31349439680798</v>
      </c>
      <c r="R302">
        <v>37.039587331559098</v>
      </c>
      <c r="S302" s="1">
        <f>(Table2[[#This Row],[Close Price]]-Table2[[#This Row],[20D EMA]])/Table2[[#This Row],[20D EMA]]</f>
        <v>-6.1533316612323342E-2</v>
      </c>
      <c r="T302" s="1">
        <f>(Table2[[#This Row],[Close Price]]-Table2[[#This Row],[50D EMA]])/Table2[[#This Row],[50D EMA]]</f>
        <v>-6.8408510732448413E-2</v>
      </c>
      <c r="U302" s="1">
        <f>(Table2[[#This Row],[Close Price]]-Table2[[#This Row],[200D EMA]])/Table2[[#This Row],[200D EMA]]</f>
        <v>7.2880863142785581E-3</v>
      </c>
      <c r="V302">
        <v>0.79391358046461502</v>
      </c>
      <c r="W302">
        <v>324.05</v>
      </c>
      <c r="X302">
        <v>338.6</v>
      </c>
      <c r="Y302">
        <v>324.05</v>
      </c>
      <c r="Z302">
        <v>353.35</v>
      </c>
      <c r="AA302">
        <v>324.05</v>
      </c>
      <c r="AB302">
        <v>371.95</v>
      </c>
      <c r="AC302" s="1">
        <f>(Table2[[#This Row],[Close Price]]/Table2[[#This Row],[Day Low]])-1</f>
        <v>3.9191482795864818E-2</v>
      </c>
      <c r="AD302" s="1">
        <f>(Table2[[#This Row],[Day High]]/Table2[[#This Row],[Close Price]])-1</f>
        <v>5.4936896807722402E-3</v>
      </c>
      <c r="AE302" s="1">
        <f>(Table2[[#This Row],[Close Price]]/Table2[[#This Row],[Current Week Low]])-1</f>
        <v>3.9191482795864818E-2</v>
      </c>
      <c r="AF302" s="1">
        <f>(Table2[[#This Row],[Current Week High]]/Table2[[#This Row],[Close Price]])-1</f>
        <v>4.9294729027468565E-2</v>
      </c>
      <c r="AG302" s="1">
        <f>(Table2[[#This Row],[Close Price]]/Table2[[#This Row],[Current Month Low]])-1</f>
        <v>3.9191482795864818E-2</v>
      </c>
      <c r="AH302" s="1">
        <f>(Table2[[#This Row],[Current Month High]]/Table2[[#This Row],[Close Price]])-1</f>
        <v>0.10452858203414994</v>
      </c>
      <c r="AI302">
        <v>30.155902004454301</v>
      </c>
      <c r="AJ302">
        <v>51.6208914903196</v>
      </c>
      <c r="AK302" t="str">
        <f>IF(AND(Table2[[#This Row],[20D EMA]]&gt;Table2[[#This Row],[50D EMA]],Table2[[#This Row],[50D EMA]]&gt;Table2[[#This Row],[200D EMA]]),"Uptrend","Downtrend/NoTrend")</f>
        <v>Downtrend/NoTrend</v>
      </c>
      <c r="AL302">
        <v>-0.15</v>
      </c>
      <c r="AM302" t="s">
        <v>3174</v>
      </c>
      <c r="AN302">
        <v>-2.56</v>
      </c>
      <c r="AO302" t="s">
        <v>3174</v>
      </c>
      <c r="AP302">
        <v>9.7977972521121004E-2</v>
      </c>
      <c r="AQ302">
        <f>(Table2[[#This Row],[Sharpe Ratio]]-AVERAGE(Table2[Sharpe Ratio]))/_xlfn.STDEV.P(Table2[Sharpe Ratio])</f>
        <v>0.42545267660660269</v>
      </c>
      <c r="AR3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2">
        <f>_xlfn.RANK.AVG(Table2[[#This Row],[1Y Return vs Nifty Z-Score]],Table2[1Y Return vs Nifty Z-Score])</f>
        <v>310</v>
      </c>
      <c r="AT302">
        <f>_xlfn.RANK.AVG(Table2[[#This Row],[6M Return vs Nifty Z-Score]],Table2[6M Return vs Nifty Z-Score])</f>
        <v>414</v>
      </c>
      <c r="AU302">
        <f>_xlfn.RANK.AVG(Table2[[#This Row],[Sharpe Ratio Z-Score]],Table2[Sharpe Ratio Z-Score])</f>
        <v>232</v>
      </c>
      <c r="AV302">
        <f>(Table2[[#This Row],[Rank 1Y]]+Table2[[#This Row],[Rank 6M]]+Table2[[#This Row],[Rank Sharpe]])/3</f>
        <v>318.66666666666669</v>
      </c>
    </row>
    <row r="303" spans="1:48" x14ac:dyDescent="0.3">
      <c r="A303" t="s">
        <v>1384</v>
      </c>
      <c r="B303" t="s">
        <v>1385</v>
      </c>
      <c r="C303" t="s">
        <v>3148</v>
      </c>
      <c r="D303" t="s">
        <v>1386</v>
      </c>
      <c r="E303">
        <v>8059.3203020000001</v>
      </c>
      <c r="F303">
        <v>629.45000000000005</v>
      </c>
      <c r="G303">
        <v>-6.3241770153447598</v>
      </c>
      <c r="H303">
        <f>(Table2[[#This Row],[1Y Return vs Nifty]]-AVERAGE(Table2[1Y Return vs Nifty]))/_xlfn.STDEV.P(Table2[1Y Return vs Nifty])</f>
        <v>-0.5467567644401512</v>
      </c>
      <c r="I303">
        <v>-9.5720814758126096</v>
      </c>
      <c r="J303">
        <f>(Table2[[#This Row],[1M Return vs Nifty]]-AVERAGE(Table2[1M Return vs Nifty]))/_xlfn.STDEV.P(Table2[1M Return vs Nifty])</f>
        <v>-0.60606226997451229</v>
      </c>
      <c r="K303">
        <v>5.8021998749857104</v>
      </c>
      <c r="L303">
        <f>(Table2[[#This Row],[6M Return vs Nifty]]-AVERAGE(Table2[6M Return vs Nifty]))/_xlfn.STDEV.P(Table2[6M Return vs Nifty])</f>
        <v>-7.3112189041961401E-2</v>
      </c>
      <c r="M303">
        <v>0.16805329959745499</v>
      </c>
      <c r="N303">
        <f>(Table2[[#This Row],[1W Return vs Nifty]]-AVERAGE(Table2[1W Return vs Nifty]))/_xlfn.STDEV.P(Table2[1W Return vs Nifty])</f>
        <v>0.6577597778215889</v>
      </c>
      <c r="O303">
        <v>650.27</v>
      </c>
      <c r="P303">
        <v>652.38037458894405</v>
      </c>
      <c r="Q303">
        <v>587.43518884042203</v>
      </c>
      <c r="R303">
        <v>52.213379364204798</v>
      </c>
      <c r="S303" s="1">
        <f>(Table2[[#This Row],[Close Price]]-Table2[[#This Row],[20D EMA]])/Table2[[#This Row],[20D EMA]]</f>
        <v>-3.2017469666446148E-2</v>
      </c>
      <c r="T303" s="1">
        <f>(Table2[[#This Row],[Close Price]]-Table2[[#This Row],[50D EMA]])/Table2[[#This Row],[50D EMA]]</f>
        <v>-3.5148780500014458E-2</v>
      </c>
      <c r="U303" s="1">
        <f>(Table2[[#This Row],[Close Price]]-Table2[[#This Row],[200D EMA]])/Table2[[#This Row],[200D EMA]]</f>
        <v>7.1522462320505326E-2</v>
      </c>
      <c r="V303">
        <v>0.55791542804623895</v>
      </c>
      <c r="W303">
        <v>612.1</v>
      </c>
      <c r="X303">
        <v>643.20000000000005</v>
      </c>
      <c r="Y303">
        <v>608.9</v>
      </c>
      <c r="Z303">
        <v>666.7</v>
      </c>
      <c r="AA303">
        <v>605.4</v>
      </c>
      <c r="AB303">
        <v>666.7</v>
      </c>
      <c r="AC303" s="1">
        <f>(Table2[[#This Row],[Close Price]]/Table2[[#This Row],[Day Low]])-1</f>
        <v>2.8345041659859627E-2</v>
      </c>
      <c r="AD303" s="1">
        <f>(Table2[[#This Row],[Day High]]/Table2[[#This Row],[Close Price]])-1</f>
        <v>2.1844467392167832E-2</v>
      </c>
      <c r="AE303" s="1">
        <f>(Table2[[#This Row],[Close Price]]/Table2[[#This Row],[Current Week Low]])-1</f>
        <v>3.3749384135326022E-2</v>
      </c>
      <c r="AF303" s="1">
        <f>(Table2[[#This Row],[Current Week High]]/Table2[[#This Row],[Close Price]])-1</f>
        <v>5.9178648026054548E-2</v>
      </c>
      <c r="AG303" s="1">
        <f>(Table2[[#This Row],[Close Price]]/Table2[[#This Row],[Current Month Low]])-1</f>
        <v>3.9725801123224436E-2</v>
      </c>
      <c r="AH303" s="1">
        <f>(Table2[[#This Row],[Current Month High]]/Table2[[#This Row],[Close Price]])-1</f>
        <v>5.9178648026054548E-2</v>
      </c>
      <c r="AI303">
        <v>22.0748272301215</v>
      </c>
      <c r="AJ303">
        <v>54.6750215014129</v>
      </c>
      <c r="AK303" t="str">
        <f>IF(AND(Table2[[#This Row],[20D EMA]]&gt;Table2[[#This Row],[50D EMA]],Table2[[#This Row],[50D EMA]]&gt;Table2[[#This Row],[200D EMA]]),"Uptrend","Downtrend/NoTrend")</f>
        <v>Downtrend/NoTrend</v>
      </c>
      <c r="AL303">
        <v>0.01</v>
      </c>
      <c r="AM303" t="s">
        <v>3175</v>
      </c>
      <c r="AN303">
        <v>-5.57</v>
      </c>
      <c r="AO303" t="s">
        <v>3174</v>
      </c>
      <c r="AP303">
        <v>0.135224409152366</v>
      </c>
      <c r="AQ303">
        <f>(Table2[[#This Row],[Sharpe Ratio]]-AVERAGE(Table2[Sharpe Ratio]))/_xlfn.STDEV.P(Table2[Sharpe Ratio])</f>
        <v>0.86012432785583204</v>
      </c>
      <c r="AR3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3">
        <f>_xlfn.RANK.AVG(Table2[[#This Row],[1Y Return vs Nifty Z-Score]],Table2[1Y Return vs Nifty Z-Score])</f>
        <v>493</v>
      </c>
      <c r="AT303">
        <f>_xlfn.RANK.AVG(Table2[[#This Row],[6M Return vs Nifty Z-Score]],Table2[6M Return vs Nifty Z-Score])</f>
        <v>331</v>
      </c>
      <c r="AU303">
        <f>_xlfn.RANK.AVG(Table2[[#This Row],[Sharpe Ratio Z-Score]],Table2[Sharpe Ratio Z-Score])</f>
        <v>135</v>
      </c>
      <c r="AV303">
        <f>(Table2[[#This Row],[Rank 1Y]]+Table2[[#This Row],[Rank 6M]]+Table2[[#This Row],[Rank Sharpe]])/3</f>
        <v>319.66666666666669</v>
      </c>
    </row>
    <row r="304" spans="1:48" x14ac:dyDescent="0.3">
      <c r="A304" t="s">
        <v>1073</v>
      </c>
      <c r="B304" t="s">
        <v>1074</v>
      </c>
      <c r="C304" t="s">
        <v>3143</v>
      </c>
      <c r="D304" t="s">
        <v>482</v>
      </c>
      <c r="E304">
        <v>12550.96058352</v>
      </c>
      <c r="F304">
        <v>732.9</v>
      </c>
      <c r="G304">
        <v>27.365849898709101</v>
      </c>
      <c r="H304">
        <f>(Table2[[#This Row],[1Y Return vs Nifty]]-AVERAGE(Table2[1Y Return vs Nifty]))/_xlfn.STDEV.P(Table2[1Y Return vs Nifty])</f>
        <v>3.3507465568330626E-2</v>
      </c>
      <c r="I304">
        <v>2.5016638179991602</v>
      </c>
      <c r="J304">
        <f>(Table2[[#This Row],[1M Return vs Nifty]]-AVERAGE(Table2[1M Return vs Nifty]))/_xlfn.STDEV.P(Table2[1M Return vs Nifty])</f>
        <v>0.75580840861293075</v>
      </c>
      <c r="K304">
        <v>39.907486918154099</v>
      </c>
      <c r="L304">
        <f>(Table2[[#This Row],[6M Return vs Nifty]]-AVERAGE(Table2[6M Return vs Nifty]))/_xlfn.STDEV.P(Table2[6M Return vs Nifty])</f>
        <v>1.0644898822695072</v>
      </c>
      <c r="M304">
        <v>-2.2649236691355901</v>
      </c>
      <c r="N304">
        <f>(Table2[[#This Row],[1W Return vs Nifty]]-AVERAGE(Table2[1W Return vs Nifty]))/_xlfn.STDEV.P(Table2[1W Return vs Nifty])</f>
        <v>5.7447954599930351E-2</v>
      </c>
      <c r="O304">
        <v>750.94</v>
      </c>
      <c r="P304">
        <v>703.11282242545497</v>
      </c>
      <c r="Q304">
        <v>582.256306156959</v>
      </c>
      <c r="R304">
        <v>61.080792538970698</v>
      </c>
      <c r="S304" s="1">
        <f>(Table2[[#This Row],[Close Price]]-Table2[[#This Row],[20D EMA]])/Table2[[#This Row],[20D EMA]]</f>
        <v>-2.4023224225637303E-2</v>
      </c>
      <c r="T304" s="1">
        <f>(Table2[[#This Row],[Close Price]]-Table2[[#This Row],[50D EMA]])/Table2[[#This Row],[50D EMA]]</f>
        <v>4.2364719607574916E-2</v>
      </c>
      <c r="U304" s="1">
        <f>(Table2[[#This Row],[Close Price]]-Table2[[#This Row],[200D EMA]])/Table2[[#This Row],[200D EMA]]</f>
        <v>0.25872402282308971</v>
      </c>
      <c r="V304">
        <v>0.96181700348489396</v>
      </c>
      <c r="W304">
        <v>722.1</v>
      </c>
      <c r="X304">
        <v>746.5</v>
      </c>
      <c r="Y304">
        <v>716.45</v>
      </c>
      <c r="Z304">
        <v>798.05</v>
      </c>
      <c r="AA304">
        <v>716.45</v>
      </c>
      <c r="AB304">
        <v>837</v>
      </c>
      <c r="AC304" s="1">
        <f>(Table2[[#This Row],[Close Price]]/Table2[[#This Row],[Day Low]])-1</f>
        <v>1.4956377233070084E-2</v>
      </c>
      <c r="AD304" s="1">
        <f>(Table2[[#This Row],[Day High]]/Table2[[#This Row],[Close Price]])-1</f>
        <v>1.8556419702551619E-2</v>
      </c>
      <c r="AE304" s="1">
        <f>(Table2[[#This Row],[Close Price]]/Table2[[#This Row],[Current Week Low]])-1</f>
        <v>2.296042989741065E-2</v>
      </c>
      <c r="AF304" s="1">
        <f>(Table2[[#This Row],[Current Week High]]/Table2[[#This Row],[Close Price]])-1</f>
        <v>8.8893437030972855E-2</v>
      </c>
      <c r="AG304" s="1">
        <f>(Table2[[#This Row],[Close Price]]/Table2[[#This Row],[Current Month Low]])-1</f>
        <v>2.296042989741065E-2</v>
      </c>
      <c r="AH304" s="1">
        <f>(Table2[[#This Row],[Current Month High]]/Table2[[#This Row],[Close Price]])-1</f>
        <v>0.14203847728203023</v>
      </c>
      <c r="AI304">
        <v>14.203847728203</v>
      </c>
      <c r="AJ304">
        <v>80.450572448602699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0.28000000000000003</v>
      </c>
      <c r="AM304" t="s">
        <v>3175</v>
      </c>
      <c r="AN304">
        <v>-2.92</v>
      </c>
      <c r="AO304" t="s">
        <v>3174</v>
      </c>
      <c r="AP304">
        <v>-1.2286935452751E-2</v>
      </c>
      <c r="AQ304">
        <f>(Table2[[#This Row],[Sharpe Ratio]]-AVERAGE(Table2[Sharpe Ratio]))/_xlfn.STDEV.P(Table2[Sharpe Ratio])</f>
        <v>-0.86135577968585597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1.0498979313648431</v>
      </c>
      <c r="AS304">
        <f>_xlfn.RANK.AVG(Table2[[#This Row],[1Y Return vs Nifty Z-Score]],Table2[1Y Return vs Nifty Z-Score])</f>
        <v>282</v>
      </c>
      <c r="AT304">
        <f>_xlfn.RANK.AVG(Table2[[#This Row],[6M Return vs Nifty Z-Score]],Table2[6M Return vs Nifty Z-Score])</f>
        <v>90</v>
      </c>
      <c r="AU304">
        <f>_xlfn.RANK.AVG(Table2[[#This Row],[Sharpe Ratio Z-Score]],Table2[Sharpe Ratio Z-Score])</f>
        <v>588</v>
      </c>
      <c r="AV304">
        <f>(Table2[[#This Row],[Rank 1Y]]+Table2[[#This Row],[Rank 6M]]+Table2[[#This Row],[Rank Sharpe]])/3</f>
        <v>320</v>
      </c>
    </row>
    <row r="305" spans="1:48" x14ac:dyDescent="0.3">
      <c r="A305" t="s">
        <v>764</v>
      </c>
      <c r="B305" t="s">
        <v>765</v>
      </c>
      <c r="C305" t="s">
        <v>3128</v>
      </c>
      <c r="D305" t="s">
        <v>766</v>
      </c>
      <c r="E305">
        <v>21512.765137900002</v>
      </c>
      <c r="F305">
        <v>1521.6</v>
      </c>
      <c r="G305">
        <v>15.334720661515</v>
      </c>
      <c r="H305">
        <f>(Table2[[#This Row],[1Y Return vs Nifty]]-AVERAGE(Table2[1Y Return vs Nifty]))/_xlfn.STDEV.P(Table2[1Y Return vs Nifty])</f>
        <v>-0.17371213567338678</v>
      </c>
      <c r="I305">
        <v>-6.8744813364218498</v>
      </c>
      <c r="J305">
        <f>(Table2[[#This Row],[1M Return vs Nifty]]-AVERAGE(Table2[1M Return vs Nifty]))/_xlfn.STDEV.P(Table2[1M Return vs Nifty])</f>
        <v>-0.30178365194928181</v>
      </c>
      <c r="K305">
        <v>30.2225791842158</v>
      </c>
      <c r="L305">
        <f>(Table2[[#This Row],[6M Return vs Nifty]]-AVERAGE(Table2[6M Return vs Nifty]))/_xlfn.STDEV.P(Table2[6M Return vs Nifty])</f>
        <v>0.74144404234904848</v>
      </c>
      <c r="M305">
        <v>-2.5417815566792301</v>
      </c>
      <c r="N305">
        <f>(Table2[[#This Row],[1W Return vs Nifty]]-AVERAGE(Table2[1W Return vs Nifty]))/_xlfn.STDEV.P(Table2[1W Return vs Nifty])</f>
        <v>-1.086385656002792E-2</v>
      </c>
      <c r="O305">
        <v>1562.99</v>
      </c>
      <c r="P305">
        <v>1534.88536002758</v>
      </c>
      <c r="Q305">
        <v>1335.0375842132501</v>
      </c>
      <c r="R305">
        <v>34.4749881599612</v>
      </c>
      <c r="S305" s="1">
        <f>(Table2[[#This Row],[Close Price]]-Table2[[#This Row],[20D EMA]])/Table2[[#This Row],[20D EMA]]</f>
        <v>-2.6481295465742006E-2</v>
      </c>
      <c r="T305" s="1">
        <f>(Table2[[#This Row],[Close Price]]-Table2[[#This Row],[50D EMA]])/Table2[[#This Row],[50D EMA]]</f>
        <v>-8.655604108010603E-3</v>
      </c>
      <c r="U305" s="1">
        <f>(Table2[[#This Row],[Close Price]]-Table2[[#This Row],[200D EMA]])/Table2[[#This Row],[200D EMA]]</f>
        <v>0.13974319374438646</v>
      </c>
      <c r="V305">
        <v>0.39168920522699102</v>
      </c>
      <c r="W305">
        <v>1473.05</v>
      </c>
      <c r="X305">
        <v>1529</v>
      </c>
      <c r="Y305">
        <v>1470.05</v>
      </c>
      <c r="Z305">
        <v>1561.45</v>
      </c>
      <c r="AA305">
        <v>1470.05</v>
      </c>
      <c r="AB305">
        <v>1632</v>
      </c>
      <c r="AC305" s="1">
        <f>(Table2[[#This Row],[Close Price]]/Table2[[#This Row],[Day Low]])-1</f>
        <v>3.2958826923729756E-2</v>
      </c>
      <c r="AD305" s="1">
        <f>(Table2[[#This Row],[Day High]]/Table2[[#This Row],[Close Price]])-1</f>
        <v>4.8633017875920892E-3</v>
      </c>
      <c r="AE305" s="1">
        <f>(Table2[[#This Row],[Close Price]]/Table2[[#This Row],[Current Week Low]])-1</f>
        <v>3.5066834461412899E-2</v>
      </c>
      <c r="AF305" s="1">
        <f>(Table2[[#This Row],[Current Week High]]/Table2[[#This Row],[Close Price]])-1</f>
        <v>2.6189537329127432E-2</v>
      </c>
      <c r="AG305" s="1">
        <f>(Table2[[#This Row],[Close Price]]/Table2[[#This Row],[Current Month Low]])-1</f>
        <v>3.5066834461412899E-2</v>
      </c>
      <c r="AH305" s="1">
        <f>(Table2[[#This Row],[Current Month High]]/Table2[[#This Row],[Close Price]])-1</f>
        <v>7.2555205047318605E-2</v>
      </c>
      <c r="AI305">
        <v>12.710304942166101</v>
      </c>
      <c r="AJ305">
        <v>53.984718919192403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0.04</v>
      </c>
      <c r="AM305" t="s">
        <v>3175</v>
      </c>
      <c r="AN305">
        <v>-0.48</v>
      </c>
      <c r="AO305" t="s">
        <v>3174</v>
      </c>
      <c r="AP305">
        <v>1.0396463582334E-2</v>
      </c>
      <c r="AQ305">
        <f>(Table2[[#This Row],[Sharpe Ratio]]-AVERAGE(Table2[Sharpe Ratio]))/_xlfn.STDEV.P(Table2[Sharpe Ratio])</f>
        <v>-0.59663701981784656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-0.34155262165149464</v>
      </c>
      <c r="AS305">
        <f>_xlfn.RANK.AVG(Table2[[#This Row],[1Y Return vs Nifty Z-Score]],Table2[1Y Return vs Nifty Z-Score])</f>
        <v>355</v>
      </c>
      <c r="AT305">
        <f>_xlfn.RANK.AVG(Table2[[#This Row],[6M Return vs Nifty Z-Score]],Table2[6M Return vs Nifty Z-Score])</f>
        <v>128</v>
      </c>
      <c r="AU305">
        <f>_xlfn.RANK.AVG(Table2[[#This Row],[Sharpe Ratio Z-Score]],Table2[Sharpe Ratio Z-Score])</f>
        <v>483</v>
      </c>
      <c r="AV305">
        <f>(Table2[[#This Row],[Rank 1Y]]+Table2[[#This Row],[Rank 6M]]+Table2[[#This Row],[Rank Sharpe]])/3</f>
        <v>322</v>
      </c>
    </row>
    <row r="306" spans="1:48" x14ac:dyDescent="0.3">
      <c r="A306" t="s">
        <v>248</v>
      </c>
      <c r="B306" t="s">
        <v>249</v>
      </c>
      <c r="C306" t="s">
        <v>3133</v>
      </c>
      <c r="D306" t="s">
        <v>51</v>
      </c>
      <c r="E306">
        <v>106394.15093264999</v>
      </c>
      <c r="F306">
        <v>1054.6500000000001</v>
      </c>
      <c r="G306">
        <v>48.153436556809801</v>
      </c>
      <c r="H306">
        <f>(Table2[[#This Row],[1Y Return vs Nifty]]-AVERAGE(Table2[1Y Return vs Nifty]))/_xlfn.STDEV.P(Table2[1Y Return vs Nifty])</f>
        <v>0.39154496422243779</v>
      </c>
      <c r="I306">
        <v>-4.8467917920727297</v>
      </c>
      <c r="J306">
        <f>(Table2[[#This Row],[1M Return vs Nifty]]-AVERAGE(Table2[1M Return vs Nifty]))/_xlfn.STDEV.P(Table2[1M Return vs Nifty])</f>
        <v>-7.3068297390432344E-2</v>
      </c>
      <c r="K306">
        <v>-4.9574252098237501</v>
      </c>
      <c r="L306">
        <f>(Table2[[#This Row],[6M Return vs Nifty]]-AVERAGE(Table2[6M Return vs Nifty]))/_xlfn.STDEV.P(Table2[6M Return vs Nifty])</f>
        <v>-0.43200586343095626</v>
      </c>
      <c r="M306">
        <v>1.74634815626485</v>
      </c>
      <c r="N306">
        <f>(Table2[[#This Row],[1W Return vs Nifty]]-AVERAGE(Table2[1W Return vs Nifty]))/_xlfn.STDEV.P(Table2[1W Return vs Nifty])</f>
        <v>1.0471876578071351</v>
      </c>
      <c r="O306">
        <v>1079.5999999999999</v>
      </c>
      <c r="P306">
        <v>1107.13571076364</v>
      </c>
      <c r="Q306">
        <v>994.55946864824205</v>
      </c>
      <c r="R306">
        <v>34.899948332339399</v>
      </c>
      <c r="S306" s="1">
        <f>(Table2[[#This Row],[Close Price]]-Table2[[#This Row],[20D EMA]])/Table2[[#This Row],[20D EMA]]</f>
        <v>-2.3110411263430733E-2</v>
      </c>
      <c r="T306" s="1">
        <f>(Table2[[#This Row],[Close Price]]-Table2[[#This Row],[50D EMA]])/Table2[[#This Row],[50D EMA]]</f>
        <v>-4.7406754432515033E-2</v>
      </c>
      <c r="U306" s="1">
        <f>(Table2[[#This Row],[Close Price]]-Table2[[#This Row],[200D EMA]])/Table2[[#This Row],[200D EMA]]</f>
        <v>6.0419244143771755E-2</v>
      </c>
      <c r="V306">
        <v>0.67284123253055195</v>
      </c>
      <c r="W306">
        <v>1036.5999999999999</v>
      </c>
      <c r="X306">
        <v>1059</v>
      </c>
      <c r="Y306">
        <v>1036.5999999999999</v>
      </c>
      <c r="Z306">
        <v>1065.45</v>
      </c>
      <c r="AA306">
        <v>1036.5999999999999</v>
      </c>
      <c r="AB306">
        <v>1087.25</v>
      </c>
      <c r="AC306" s="1">
        <f>(Table2[[#This Row],[Close Price]]/Table2[[#This Row],[Day Low]])-1</f>
        <v>1.7412695350183416E-2</v>
      </c>
      <c r="AD306" s="1">
        <f>(Table2[[#This Row],[Day High]]/Table2[[#This Row],[Close Price]])-1</f>
        <v>4.12459109657215E-3</v>
      </c>
      <c r="AE306" s="1">
        <f>(Table2[[#This Row],[Close Price]]/Table2[[#This Row],[Current Week Low]])-1</f>
        <v>1.7412695350183416E-2</v>
      </c>
      <c r="AF306" s="1">
        <f>(Table2[[#This Row],[Current Week High]]/Table2[[#This Row],[Close Price]])-1</f>
        <v>1.0240364101834709E-2</v>
      </c>
      <c r="AG306" s="1">
        <f>(Table2[[#This Row],[Close Price]]/Table2[[#This Row],[Current Month Low]])-1</f>
        <v>1.7412695350183416E-2</v>
      </c>
      <c r="AH306" s="1">
        <f>(Table2[[#This Row],[Current Month High]]/Table2[[#This Row],[Close Price]])-1</f>
        <v>3.0910728677760346E-2</v>
      </c>
      <c r="AI306">
        <v>25.567723889441901</v>
      </c>
      <c r="AJ306">
        <v>85.759577278731797</v>
      </c>
      <c r="AK306" t="str">
        <f>IF(AND(Table2[[#This Row],[20D EMA]]&gt;Table2[[#This Row],[50D EMA]],Table2[[#This Row],[50D EMA]]&gt;Table2[[#This Row],[200D EMA]]),"Uptrend","Downtrend/NoTrend")</f>
        <v>Downtrend/NoTrend</v>
      </c>
      <c r="AL306">
        <v>-0.19</v>
      </c>
      <c r="AM306" t="s">
        <v>3174</v>
      </c>
      <c r="AN306">
        <v>0.02</v>
      </c>
      <c r="AO306" t="s">
        <v>3175</v>
      </c>
      <c r="AP306">
        <v>7.4909232478491003E-2</v>
      </c>
      <c r="AQ306">
        <f>(Table2[[#This Row],[Sharpe Ratio]]-AVERAGE(Table2[Sharpe Ratio]))/_xlfn.STDEV.P(Table2[Sharpe Ratio])</f>
        <v>0.15623692783997964</v>
      </c>
      <c r="AR3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6">
        <f>_xlfn.RANK.AVG(Table2[[#This Row],[1Y Return vs Nifty Z-Score]],Table2[1Y Return vs Nifty Z-Score])</f>
        <v>196</v>
      </c>
      <c r="AT306">
        <f>_xlfn.RANK.AVG(Table2[[#This Row],[6M Return vs Nifty Z-Score]],Table2[6M Return vs Nifty Z-Score])</f>
        <v>471</v>
      </c>
      <c r="AU306">
        <f>_xlfn.RANK.AVG(Table2[[#This Row],[Sharpe Ratio Z-Score]],Table2[Sharpe Ratio Z-Score])</f>
        <v>303</v>
      </c>
      <c r="AV306">
        <f>(Table2[[#This Row],[Rank 1Y]]+Table2[[#This Row],[Rank 6M]]+Table2[[#This Row],[Rank Sharpe]])/3</f>
        <v>323.33333333333331</v>
      </c>
    </row>
    <row r="307" spans="1:48" x14ac:dyDescent="0.3">
      <c r="A307" t="s">
        <v>801</v>
      </c>
      <c r="B307" t="s">
        <v>802</v>
      </c>
      <c r="C307" t="s">
        <v>3132</v>
      </c>
      <c r="D307" t="s">
        <v>48</v>
      </c>
      <c r="E307">
        <v>20443.04947256</v>
      </c>
      <c r="F307">
        <v>218.44</v>
      </c>
      <c r="G307">
        <v>28.169465447110401</v>
      </c>
      <c r="H307">
        <f>(Table2[[#This Row],[1Y Return vs Nifty]]-AVERAGE(Table2[1Y Return vs Nifty]))/_xlfn.STDEV.P(Table2[1Y Return vs Nifty])</f>
        <v>4.7348634606441495E-2</v>
      </c>
      <c r="I307">
        <v>-15.4953168471149</v>
      </c>
      <c r="J307">
        <f>(Table2[[#This Row],[1M Return vs Nifty]]-AVERAGE(Table2[1M Return vs Nifty]))/_xlfn.STDEV.P(Table2[1M Return vs Nifty])</f>
        <v>-1.2741797743816212</v>
      </c>
      <c r="K307">
        <v>-16.421429852774398</v>
      </c>
      <c r="L307">
        <f>(Table2[[#This Row],[6M Return vs Nifty]]-AVERAGE(Table2[6M Return vs Nifty]))/_xlfn.STDEV.P(Table2[6M Return vs Nifty])</f>
        <v>-0.81439453562825659</v>
      </c>
      <c r="M307">
        <v>-6.5231786366333999</v>
      </c>
      <c r="N307">
        <f>(Table2[[#This Row],[1W Return vs Nifty]]-AVERAGE(Table2[1W Return vs Nifty]))/_xlfn.STDEV.P(Table2[1W Return vs Nifty])</f>
        <v>-0.99323227629944366</v>
      </c>
      <c r="O307">
        <v>229.09</v>
      </c>
      <c r="P307">
        <v>245.80869379708599</v>
      </c>
      <c r="Q307">
        <v>233.12516643801101</v>
      </c>
      <c r="R307">
        <v>23.865376561983201</v>
      </c>
      <c r="S307" s="1">
        <f>(Table2[[#This Row],[Close Price]]-Table2[[#This Row],[20D EMA]])/Table2[[#This Row],[20D EMA]]</f>
        <v>-4.6488279715395722E-2</v>
      </c>
      <c r="T307" s="1">
        <f>(Table2[[#This Row],[Close Price]]-Table2[[#This Row],[50D EMA]])/Table2[[#This Row],[50D EMA]]</f>
        <v>-0.1113414394516035</v>
      </c>
      <c r="U307" s="1">
        <f>(Table2[[#This Row],[Close Price]]-Table2[[#This Row],[200D EMA]])/Table2[[#This Row],[200D EMA]]</f>
        <v>-6.2992626074610689E-2</v>
      </c>
      <c r="V307">
        <v>0.38474761560239901</v>
      </c>
      <c r="W307">
        <v>202.89</v>
      </c>
      <c r="X307">
        <v>220.67</v>
      </c>
      <c r="Y307">
        <v>202.89</v>
      </c>
      <c r="Z307">
        <v>220.67</v>
      </c>
      <c r="AA307">
        <v>202.89</v>
      </c>
      <c r="AB307">
        <v>228.8</v>
      </c>
      <c r="AC307" s="1">
        <f>(Table2[[#This Row],[Close Price]]/Table2[[#This Row],[Day Low]])-1</f>
        <v>7.6642515648873921E-2</v>
      </c>
      <c r="AD307" s="1">
        <f>(Table2[[#This Row],[Day High]]/Table2[[#This Row],[Close Price]])-1</f>
        <v>1.0208752975645385E-2</v>
      </c>
      <c r="AE307" s="1">
        <f>(Table2[[#This Row],[Close Price]]/Table2[[#This Row],[Current Week Low]])-1</f>
        <v>7.6642515648873921E-2</v>
      </c>
      <c r="AF307" s="1">
        <f>(Table2[[#This Row],[Current Week High]]/Table2[[#This Row],[Close Price]])-1</f>
        <v>1.0208752975645385E-2</v>
      </c>
      <c r="AG307" s="1">
        <f>(Table2[[#This Row],[Close Price]]/Table2[[#This Row],[Current Month Low]])-1</f>
        <v>7.6642515648873921E-2</v>
      </c>
      <c r="AH307" s="1">
        <f>(Table2[[#This Row],[Current Month High]]/Table2[[#This Row],[Close Price]])-1</f>
        <v>4.7427211133492131E-2</v>
      </c>
      <c r="AI307">
        <v>60.959531221387998</v>
      </c>
      <c r="AJ307">
        <v>71.662082514734706</v>
      </c>
      <c r="AK307" t="str">
        <f>IF(AND(Table2[[#This Row],[20D EMA]]&gt;Table2[[#This Row],[50D EMA]],Table2[[#This Row],[50D EMA]]&gt;Table2[[#This Row],[200D EMA]]),"Uptrend","Downtrend/NoTrend")</f>
        <v>Downtrend/NoTrend</v>
      </c>
      <c r="AL307">
        <v>-0.31</v>
      </c>
      <c r="AM307" t="s">
        <v>3174</v>
      </c>
      <c r="AN307">
        <v>-2.33</v>
      </c>
      <c r="AO307" t="s">
        <v>3174</v>
      </c>
      <c r="AP307">
        <v>0.15403631583112101</v>
      </c>
      <c r="AQ307">
        <f>(Table2[[#This Row],[Sharpe Ratio]]-AVERAGE(Table2[Sharpe Ratio]))/_xlfn.STDEV.P(Table2[Sharpe Ratio])</f>
        <v>1.0796621757352554</v>
      </c>
      <c r="AR3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7">
        <f>_xlfn.RANK.AVG(Table2[[#This Row],[1Y Return vs Nifty Z-Score]],Table2[1Y Return vs Nifty Z-Score])</f>
        <v>278</v>
      </c>
      <c r="AT307">
        <f>_xlfn.RANK.AVG(Table2[[#This Row],[6M Return vs Nifty Z-Score]],Table2[6M Return vs Nifty Z-Score])</f>
        <v>591</v>
      </c>
      <c r="AU307">
        <f>_xlfn.RANK.AVG(Table2[[#This Row],[Sharpe Ratio Z-Score]],Table2[Sharpe Ratio Z-Score])</f>
        <v>101</v>
      </c>
      <c r="AV307">
        <f>(Table2[[#This Row],[Rank 1Y]]+Table2[[#This Row],[Rank 6M]]+Table2[[#This Row],[Rank Sharpe]])/3</f>
        <v>323.33333333333331</v>
      </c>
    </row>
    <row r="308" spans="1:48" x14ac:dyDescent="0.3">
      <c r="A308" t="s">
        <v>1246</v>
      </c>
      <c r="B308" t="s">
        <v>1247</v>
      </c>
      <c r="C308" t="s">
        <v>3135</v>
      </c>
      <c r="D308" t="s">
        <v>60</v>
      </c>
      <c r="E308">
        <v>9478.0805444599991</v>
      </c>
      <c r="F308">
        <v>7228.55</v>
      </c>
      <c r="G308">
        <v>56.204334355101203</v>
      </c>
      <c r="H308">
        <f>(Table2[[#This Row],[1Y Return vs Nifty]]-AVERAGE(Table2[1Y Return vs Nifty]))/_xlfn.STDEV.P(Table2[1Y Return vs Nifty])</f>
        <v>0.53021057062638388</v>
      </c>
      <c r="I308">
        <v>-10.268780537657801</v>
      </c>
      <c r="J308">
        <f>(Table2[[#This Row],[1M Return vs Nifty]]-AVERAGE(Table2[1M Return vs Nifty]))/_xlfn.STDEV.P(Table2[1M Return vs Nifty])</f>
        <v>-0.68464716646165669</v>
      </c>
      <c r="K308">
        <v>-26.1673888717444</v>
      </c>
      <c r="L308">
        <f>(Table2[[#This Row],[6M Return vs Nifty]]-AVERAGE(Table2[6M Return vs Nifty]))/_xlfn.STDEV.P(Table2[6M Return vs Nifty])</f>
        <v>-1.1394767773599765</v>
      </c>
      <c r="M308">
        <v>-5.0997697802716102</v>
      </c>
      <c r="N308">
        <f>(Table2[[#This Row],[1W Return vs Nifty]]-AVERAGE(Table2[1W Return vs Nifty]))/_xlfn.STDEV.P(Table2[1W Return vs Nifty])</f>
        <v>-0.64202090984028193</v>
      </c>
      <c r="O308">
        <v>7342.16</v>
      </c>
      <c r="P308">
        <v>7726.9455610224804</v>
      </c>
      <c r="Q308">
        <v>7110.83108432876</v>
      </c>
      <c r="R308">
        <v>44.676455194366</v>
      </c>
      <c r="S308" s="1">
        <f>(Table2[[#This Row],[Close Price]]-Table2[[#This Row],[20D EMA]])/Table2[[#This Row],[20D EMA]]</f>
        <v>-1.5473648081763361E-2</v>
      </c>
      <c r="T308" s="1">
        <f>(Table2[[#This Row],[Close Price]]-Table2[[#This Row],[50D EMA]])/Table2[[#This Row],[50D EMA]]</f>
        <v>-6.4500979990925328E-2</v>
      </c>
      <c r="U308" s="1">
        <f>(Table2[[#This Row],[Close Price]]-Table2[[#This Row],[200D EMA]])/Table2[[#This Row],[200D EMA]]</f>
        <v>1.6554874426798805E-2</v>
      </c>
      <c r="V308">
        <v>1.4666522773416399</v>
      </c>
      <c r="W308">
        <v>6930.05</v>
      </c>
      <c r="X308">
        <v>7349</v>
      </c>
      <c r="Y308">
        <v>6851.1</v>
      </c>
      <c r="Z308">
        <v>7349</v>
      </c>
      <c r="AA308">
        <v>6851.1</v>
      </c>
      <c r="AB308">
        <v>7736.05</v>
      </c>
      <c r="AC308" s="1">
        <f>(Table2[[#This Row],[Close Price]]/Table2[[#This Row],[Day Low]])-1</f>
        <v>4.3073282299550542E-2</v>
      </c>
      <c r="AD308" s="1">
        <f>(Table2[[#This Row],[Day High]]/Table2[[#This Row],[Close Price]])-1</f>
        <v>1.6663092874781293E-2</v>
      </c>
      <c r="AE308" s="1">
        <f>(Table2[[#This Row],[Close Price]]/Table2[[#This Row],[Current Week Low]])-1</f>
        <v>5.509334267489896E-2</v>
      </c>
      <c r="AF308" s="1">
        <f>(Table2[[#This Row],[Current Week High]]/Table2[[#This Row],[Close Price]])-1</f>
        <v>1.6663092874781293E-2</v>
      </c>
      <c r="AG308" s="1">
        <f>(Table2[[#This Row],[Close Price]]/Table2[[#This Row],[Current Month Low]])-1</f>
        <v>5.509334267489896E-2</v>
      </c>
      <c r="AH308" s="1">
        <f>(Table2[[#This Row],[Current Month High]]/Table2[[#This Row],[Close Price]])-1</f>
        <v>7.0207718007069264E-2</v>
      </c>
      <c r="AI308">
        <v>42.1841171465923</v>
      </c>
      <c r="AJ308">
        <v>127.212862261897</v>
      </c>
      <c r="AK308" t="str">
        <f>IF(AND(Table2[[#This Row],[20D EMA]]&gt;Table2[[#This Row],[50D EMA]],Table2[[#This Row],[50D EMA]]&gt;Table2[[#This Row],[200D EMA]]),"Uptrend","Downtrend/NoTrend")</f>
        <v>Downtrend/NoTrend</v>
      </c>
      <c r="AL308">
        <v>-0.16</v>
      </c>
      <c r="AM308" t="s">
        <v>3174</v>
      </c>
      <c r="AN308">
        <v>6.96</v>
      </c>
      <c r="AO308" t="s">
        <v>3175</v>
      </c>
      <c r="AP308">
        <v>0.13498542549037401</v>
      </c>
      <c r="AQ308">
        <f>(Table2[[#This Row],[Sharpe Ratio]]-AVERAGE(Table2[Sharpe Ratio]))/_xlfn.STDEV.P(Table2[Sharpe Ratio])</f>
        <v>0.85733535171811193</v>
      </c>
      <c r="AR3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8">
        <f>_xlfn.RANK.AVG(Table2[[#This Row],[1Y Return vs Nifty Z-Score]],Table2[1Y Return vs Nifty Z-Score])</f>
        <v>165</v>
      </c>
      <c r="AT308">
        <f>_xlfn.RANK.AVG(Table2[[#This Row],[6M Return vs Nifty Z-Score]],Table2[6M Return vs Nifty Z-Score])</f>
        <v>669</v>
      </c>
      <c r="AU308">
        <f>_xlfn.RANK.AVG(Table2[[#This Row],[Sharpe Ratio Z-Score]],Table2[Sharpe Ratio Z-Score])</f>
        <v>136</v>
      </c>
      <c r="AV308">
        <f>(Table2[[#This Row],[Rank 1Y]]+Table2[[#This Row],[Rank 6M]]+Table2[[#This Row],[Rank Sharpe]])/3</f>
        <v>323.33333333333331</v>
      </c>
    </row>
    <row r="309" spans="1:48" x14ac:dyDescent="0.3">
      <c r="A309" t="s">
        <v>93</v>
      </c>
      <c r="B309" t="s">
        <v>94</v>
      </c>
      <c r="C309" t="s">
        <v>3140</v>
      </c>
      <c r="D309" t="s">
        <v>95</v>
      </c>
      <c r="E309">
        <v>305378.84265464998</v>
      </c>
      <c r="F309">
        <v>1418.55</v>
      </c>
      <c r="G309">
        <v>52.281211953424901</v>
      </c>
      <c r="H309">
        <f>(Table2[[#This Row],[1Y Return vs Nifty]]-AVERAGE(Table2[1Y Return vs Nifty]))/_xlfn.STDEV.P(Table2[1Y Return vs Nifty])</f>
        <v>0.46264020015903046</v>
      </c>
      <c r="I309">
        <v>-5.8487686320651804</v>
      </c>
      <c r="J309">
        <f>(Table2[[#This Row],[1M Return vs Nifty]]-AVERAGE(Table2[1M Return vs Nifty]))/_xlfn.STDEV.P(Table2[1M Return vs Nifty])</f>
        <v>-0.18608731889561586</v>
      </c>
      <c r="K309">
        <v>-5.1709567513254697</v>
      </c>
      <c r="L309">
        <f>(Table2[[#This Row],[6M Return vs Nifty]]-AVERAGE(Table2[6M Return vs Nifty]))/_xlfn.STDEV.P(Table2[6M Return vs Nifty])</f>
        <v>-0.43912833460661943</v>
      </c>
      <c r="M309">
        <v>-3.80814614977198</v>
      </c>
      <c r="N309">
        <f>(Table2[[#This Row],[1W Return vs Nifty]]-AVERAGE(Table2[1W Return vs Nifty]))/_xlfn.STDEV.P(Table2[1W Return vs Nifty])</f>
        <v>-0.32332618050004375</v>
      </c>
      <c r="O309">
        <v>1438.47</v>
      </c>
      <c r="P309">
        <v>1454.34312155057</v>
      </c>
      <c r="Q309">
        <v>1328.76956784243</v>
      </c>
      <c r="R309">
        <v>35.997190032512997</v>
      </c>
      <c r="S309" s="1">
        <f>(Table2[[#This Row],[Close Price]]-Table2[[#This Row],[20D EMA]])/Table2[[#This Row],[20D EMA]]</f>
        <v>-1.3848046883146727E-2</v>
      </c>
      <c r="T309" s="1">
        <f>(Table2[[#This Row],[Close Price]]-Table2[[#This Row],[50D EMA]])/Table2[[#This Row],[50D EMA]]</f>
        <v>-2.461119458000301E-2</v>
      </c>
      <c r="U309" s="1">
        <f>(Table2[[#This Row],[Close Price]]-Table2[[#This Row],[200D EMA]])/Table2[[#This Row],[200D EMA]]</f>
        <v>6.7566592681189738E-2</v>
      </c>
      <c r="V309">
        <v>1.0164508726183501</v>
      </c>
      <c r="W309">
        <v>1342</v>
      </c>
      <c r="X309">
        <v>1424.35</v>
      </c>
      <c r="Y309">
        <v>1337</v>
      </c>
      <c r="Z309">
        <v>1424.35</v>
      </c>
      <c r="AA309">
        <v>1337</v>
      </c>
      <c r="AB309">
        <v>1472.85</v>
      </c>
      <c r="AC309" s="1">
        <f>(Table2[[#This Row],[Close Price]]/Table2[[#This Row],[Day Low]])-1</f>
        <v>5.7041728763040256E-2</v>
      </c>
      <c r="AD309" s="1">
        <f>(Table2[[#This Row],[Day High]]/Table2[[#This Row],[Close Price]])-1</f>
        <v>4.0886821049663791E-3</v>
      </c>
      <c r="AE309" s="1">
        <f>(Table2[[#This Row],[Close Price]]/Table2[[#This Row],[Current Week Low]])-1</f>
        <v>6.0994764397905632E-2</v>
      </c>
      <c r="AF309" s="1">
        <f>(Table2[[#This Row],[Current Week High]]/Table2[[#This Row],[Close Price]])-1</f>
        <v>4.0886821049663791E-3</v>
      </c>
      <c r="AG309" s="1">
        <f>(Table2[[#This Row],[Close Price]]/Table2[[#This Row],[Current Month Low]])-1</f>
        <v>6.0994764397905632E-2</v>
      </c>
      <c r="AH309" s="1">
        <f>(Table2[[#This Row],[Current Month High]]/Table2[[#This Row],[Close Price]])-1</f>
        <v>3.8278523844770929E-2</v>
      </c>
      <c r="AI309">
        <v>14.2998131895245</v>
      </c>
      <c r="AJ309">
        <v>88.011928429423406</v>
      </c>
      <c r="AK309" t="str">
        <f>IF(AND(Table2[[#This Row],[20D EMA]]&gt;Table2[[#This Row],[50D EMA]],Table2[[#This Row],[50D EMA]]&gt;Table2[[#This Row],[200D EMA]]),"Uptrend","Downtrend/NoTrend")</f>
        <v>Downtrend/NoTrend</v>
      </c>
      <c r="AL309">
        <v>-0.04</v>
      </c>
      <c r="AM309" t="s">
        <v>3174</v>
      </c>
      <c r="AN309">
        <v>0.73</v>
      </c>
      <c r="AO309" t="s">
        <v>3175</v>
      </c>
      <c r="AP309">
        <v>7.1655649720794995E-2</v>
      </c>
      <c r="AQ309">
        <f>(Table2[[#This Row],[Sharpe Ratio]]-AVERAGE(Table2[Sharpe Ratio]))/_xlfn.STDEV.P(Table2[Sharpe Ratio])</f>
        <v>0.11826711602240086</v>
      </c>
      <c r="AR3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9">
        <f>_xlfn.RANK.AVG(Table2[[#This Row],[1Y Return vs Nifty Z-Score]],Table2[1Y Return vs Nifty Z-Score])</f>
        <v>186</v>
      </c>
      <c r="AT309">
        <f>_xlfn.RANK.AVG(Table2[[#This Row],[6M Return vs Nifty Z-Score]],Table2[6M Return vs Nifty Z-Score])</f>
        <v>472</v>
      </c>
      <c r="AU309">
        <f>_xlfn.RANK.AVG(Table2[[#This Row],[Sharpe Ratio Z-Score]],Table2[Sharpe Ratio Z-Score])</f>
        <v>313</v>
      </c>
      <c r="AV309">
        <f>(Table2[[#This Row],[Rank 1Y]]+Table2[[#This Row],[Rank 6M]]+Table2[[#This Row],[Rank Sharpe]])/3</f>
        <v>323.66666666666669</v>
      </c>
    </row>
    <row r="310" spans="1:48" x14ac:dyDescent="0.3">
      <c r="A310" t="s">
        <v>669</v>
      </c>
      <c r="B310" t="s">
        <v>670</v>
      </c>
      <c r="C310" t="s">
        <v>3131</v>
      </c>
      <c r="D310" t="s">
        <v>195</v>
      </c>
      <c r="E310">
        <v>27788.510131514999</v>
      </c>
      <c r="F310">
        <v>8817.7999999999993</v>
      </c>
      <c r="G310">
        <v>15.114920023050701</v>
      </c>
      <c r="H310">
        <f>(Table2[[#This Row],[1Y Return vs Nifty]]-AVERAGE(Table2[1Y Return vs Nifty]))/_xlfn.STDEV.P(Table2[1Y Return vs Nifty])</f>
        <v>-0.17749789840249447</v>
      </c>
      <c r="I310">
        <v>-4.9574494029810703</v>
      </c>
      <c r="J310">
        <f>(Table2[[#This Row],[1M Return vs Nifty]]-AVERAGE(Table2[1M Return vs Nifty]))/_xlfn.STDEV.P(Table2[1M Return vs Nifty])</f>
        <v>-8.5550037893592279E-2</v>
      </c>
      <c r="K310">
        <v>23.417340304050501</v>
      </c>
      <c r="L310">
        <f>(Table2[[#This Row],[6M Return vs Nifty]]-AVERAGE(Table2[6M Return vs Nifty]))/_xlfn.STDEV.P(Table2[6M Return vs Nifty])</f>
        <v>0.51445126448306921</v>
      </c>
      <c r="M310">
        <v>5.9651440133673299</v>
      </c>
      <c r="N310">
        <f>(Table2[[#This Row],[1W Return vs Nifty]]-AVERAGE(Table2[1W Return vs Nifty]))/_xlfn.STDEV.P(Table2[1W Return vs Nifty])</f>
        <v>2.0881317626319329</v>
      </c>
      <c r="O310">
        <v>8676.2099999999991</v>
      </c>
      <c r="P310">
        <v>8465.6216362896703</v>
      </c>
      <c r="Q310">
        <v>7425.05566338476</v>
      </c>
      <c r="R310">
        <v>36.399674979614403</v>
      </c>
      <c r="S310" s="1">
        <f>(Table2[[#This Row],[Close Price]]-Table2[[#This Row],[20D EMA]])/Table2[[#This Row],[20D EMA]]</f>
        <v>1.6319337590952752E-2</v>
      </c>
      <c r="T310" s="1">
        <f>(Table2[[#This Row],[Close Price]]-Table2[[#This Row],[50D EMA]])/Table2[[#This Row],[50D EMA]]</f>
        <v>4.1601004490992397E-2</v>
      </c>
      <c r="U310" s="1">
        <f>(Table2[[#This Row],[Close Price]]-Table2[[#This Row],[200D EMA]])/Table2[[#This Row],[200D EMA]]</f>
        <v>0.18757358863763018</v>
      </c>
      <c r="V310">
        <v>0.86003038584377101</v>
      </c>
      <c r="W310">
        <v>8652.5</v>
      </c>
      <c r="X310">
        <v>8950</v>
      </c>
      <c r="Y310">
        <v>8430</v>
      </c>
      <c r="Z310">
        <v>8950</v>
      </c>
      <c r="AA310">
        <v>8315</v>
      </c>
      <c r="AB310">
        <v>8950</v>
      </c>
      <c r="AC310" s="1">
        <f>(Table2[[#This Row],[Close Price]]/Table2[[#This Row],[Day Low]])-1</f>
        <v>1.9104305114128861E-2</v>
      </c>
      <c r="AD310" s="1">
        <f>(Table2[[#This Row],[Day High]]/Table2[[#This Row],[Close Price]])-1</f>
        <v>1.4992401732858651E-2</v>
      </c>
      <c r="AE310" s="1">
        <f>(Table2[[#This Row],[Close Price]]/Table2[[#This Row],[Current Week Low]])-1</f>
        <v>4.6002372479240661E-2</v>
      </c>
      <c r="AF310" s="1">
        <f>(Table2[[#This Row],[Current Week High]]/Table2[[#This Row],[Close Price]])-1</f>
        <v>1.4992401732858651E-2</v>
      </c>
      <c r="AG310" s="1">
        <f>(Table2[[#This Row],[Close Price]]/Table2[[#This Row],[Current Month Low]])-1</f>
        <v>6.0469031870114209E-2</v>
      </c>
      <c r="AH310" s="1">
        <f>(Table2[[#This Row],[Current Month High]]/Table2[[#This Row],[Close Price]])-1</f>
        <v>1.4992401732858651E-2</v>
      </c>
      <c r="AI310">
        <v>8.4170654811857908</v>
      </c>
      <c r="AJ310">
        <v>48.047783346345298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0.11</v>
      </c>
      <c r="AM310" t="s">
        <v>3175</v>
      </c>
      <c r="AN310">
        <v>-2.0099999999999998</v>
      </c>
      <c r="AO310" t="s">
        <v>3174</v>
      </c>
      <c r="AP310">
        <v>2.4260816854530999E-2</v>
      </c>
      <c r="AQ310">
        <f>(Table2[[#This Row],[Sharpe Ratio]]-AVERAGE(Table2[Sharpe Ratio]))/_xlfn.STDEV.P(Table2[Sharpe Ratio])</f>
        <v>-0.43483788209112212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1.9046972087277934</v>
      </c>
      <c r="AS310">
        <f>_xlfn.RANK.AVG(Table2[[#This Row],[1Y Return vs Nifty Z-Score]],Table2[1Y Return vs Nifty Z-Score])</f>
        <v>358</v>
      </c>
      <c r="AT310">
        <f>_xlfn.RANK.AVG(Table2[[#This Row],[6M Return vs Nifty Z-Score]],Table2[6M Return vs Nifty Z-Score])</f>
        <v>169</v>
      </c>
      <c r="AU310">
        <f>_xlfn.RANK.AVG(Table2[[#This Row],[Sharpe Ratio Z-Score]],Table2[Sharpe Ratio Z-Score])</f>
        <v>446</v>
      </c>
      <c r="AV310">
        <f>(Table2[[#This Row],[Rank 1Y]]+Table2[[#This Row],[Rank 6M]]+Table2[[#This Row],[Rank Sharpe]])/3</f>
        <v>324.33333333333331</v>
      </c>
    </row>
    <row r="311" spans="1:48" x14ac:dyDescent="0.3">
      <c r="A311" t="s">
        <v>1803</v>
      </c>
      <c r="B311" t="s">
        <v>1804</v>
      </c>
      <c r="C311" t="s">
        <v>3139</v>
      </c>
      <c r="D311" t="s">
        <v>1443</v>
      </c>
      <c r="E311">
        <v>4383.0253180620002</v>
      </c>
      <c r="F311">
        <v>79.760000000000005</v>
      </c>
      <c r="G311">
        <v>32.408964539882597</v>
      </c>
      <c r="H311">
        <f>(Table2[[#This Row],[1Y Return vs Nifty]]-AVERAGE(Table2[1Y Return vs Nifty]))/_xlfn.STDEV.P(Table2[1Y Return vs Nifty])</f>
        <v>0.12036815705932827</v>
      </c>
      <c r="I311">
        <v>-17.803415802621199</v>
      </c>
      <c r="J311">
        <f>(Table2[[#This Row],[1M Return vs Nifty]]-AVERAGE(Table2[1M Return vs Nifty]))/_xlfn.STDEV.P(Table2[1M Return vs Nifty])</f>
        <v>-1.5345242005965261</v>
      </c>
      <c r="K311">
        <v>-18.833550306823899</v>
      </c>
      <c r="L311">
        <f>(Table2[[#This Row],[6M Return vs Nifty]]-AVERAGE(Table2[6M Return vs Nifty]))/_xlfn.STDEV.P(Table2[6M Return vs Nifty])</f>
        <v>-0.89485224358732585</v>
      </c>
      <c r="M311">
        <v>-4.2002870749884202</v>
      </c>
      <c r="N311">
        <f>(Table2[[#This Row],[1W Return vs Nifty]]-AVERAGE(Table2[1W Return vs Nifty]))/_xlfn.STDEV.P(Table2[1W Return vs Nifty])</f>
        <v>-0.42008288506477937</v>
      </c>
      <c r="O311">
        <v>84.17</v>
      </c>
      <c r="P311">
        <v>85.570737160772893</v>
      </c>
      <c r="Q311">
        <v>77.683487519327798</v>
      </c>
      <c r="R311">
        <v>34.542870889773504</v>
      </c>
      <c r="S311" s="1">
        <f>(Table2[[#This Row],[Close Price]]-Table2[[#This Row],[20D EMA]])/Table2[[#This Row],[20D EMA]]</f>
        <v>-5.2393964595461522E-2</v>
      </c>
      <c r="T311" s="1">
        <f>(Table2[[#This Row],[Close Price]]-Table2[[#This Row],[50D EMA]])/Table2[[#This Row],[50D EMA]]</f>
        <v>-6.7905657396120117E-2</v>
      </c>
      <c r="U311" s="1">
        <f>(Table2[[#This Row],[Close Price]]-Table2[[#This Row],[200D EMA]])/Table2[[#This Row],[200D EMA]]</f>
        <v>2.6730422989255816E-2</v>
      </c>
      <c r="V311">
        <v>0.55652877478033502</v>
      </c>
      <c r="W311">
        <v>75.3</v>
      </c>
      <c r="X311">
        <v>80.45</v>
      </c>
      <c r="Y311">
        <v>74.58</v>
      </c>
      <c r="Z311">
        <v>80.69</v>
      </c>
      <c r="AA311">
        <v>74.58</v>
      </c>
      <c r="AB311">
        <v>85.57</v>
      </c>
      <c r="AC311" s="1">
        <f>(Table2[[#This Row],[Close Price]]/Table2[[#This Row],[Day Low]])-1</f>
        <v>5.9229747675962896E-2</v>
      </c>
      <c r="AD311" s="1">
        <f>(Table2[[#This Row],[Day High]]/Table2[[#This Row],[Close Price]])-1</f>
        <v>8.6509528585756446E-3</v>
      </c>
      <c r="AE311" s="1">
        <f>(Table2[[#This Row],[Close Price]]/Table2[[#This Row],[Current Week Low]])-1</f>
        <v>6.9455618128184682E-2</v>
      </c>
      <c r="AF311" s="1">
        <f>(Table2[[#This Row],[Current Week High]]/Table2[[#This Row],[Close Price]])-1</f>
        <v>1.1659979939819376E-2</v>
      </c>
      <c r="AG311" s="1">
        <f>(Table2[[#This Row],[Close Price]]/Table2[[#This Row],[Current Month Low]])-1</f>
        <v>6.9455618128184682E-2</v>
      </c>
      <c r="AH311" s="1">
        <f>(Table2[[#This Row],[Current Month High]]/Table2[[#This Row],[Close Price]])-1</f>
        <v>7.2843530591775174E-2</v>
      </c>
      <c r="AI311">
        <v>29.450852557672999</v>
      </c>
      <c r="AJ311">
        <v>85.920745920745901</v>
      </c>
      <c r="AK311" t="str">
        <f>IF(AND(Table2[[#This Row],[20D EMA]]&gt;Table2[[#This Row],[50D EMA]],Table2[[#This Row],[50D EMA]]&gt;Table2[[#This Row],[200D EMA]]),"Uptrend","Downtrend/NoTrend")</f>
        <v>Downtrend/NoTrend</v>
      </c>
      <c r="AL311">
        <v>7.0000000000000007E-2</v>
      </c>
      <c r="AM311" t="s">
        <v>3175</v>
      </c>
      <c r="AN311">
        <v>-1.57</v>
      </c>
      <c r="AO311" t="s">
        <v>3174</v>
      </c>
      <c r="AP311">
        <v>0.153327172213645</v>
      </c>
      <c r="AQ311">
        <f>(Table2[[#This Row],[Sharpe Ratio]]-AVERAGE(Table2[Sharpe Ratio]))/_xlfn.STDEV.P(Table2[Sharpe Ratio])</f>
        <v>1.0713863605147849</v>
      </c>
      <c r="AR3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1">
        <f>_xlfn.RANK.AVG(Table2[[#This Row],[1Y Return vs Nifty Z-Score]],Table2[1Y Return vs Nifty Z-Score])</f>
        <v>258</v>
      </c>
      <c r="AT311">
        <f>_xlfn.RANK.AVG(Table2[[#This Row],[6M Return vs Nifty Z-Score]],Table2[6M Return vs Nifty Z-Score])</f>
        <v>613</v>
      </c>
      <c r="AU311">
        <f>_xlfn.RANK.AVG(Table2[[#This Row],[Sharpe Ratio Z-Score]],Table2[Sharpe Ratio Z-Score])</f>
        <v>102</v>
      </c>
      <c r="AV311">
        <f>(Table2[[#This Row],[Rank 1Y]]+Table2[[#This Row],[Rank 6M]]+Table2[[#This Row],[Rank Sharpe]])/3</f>
        <v>324.33333333333331</v>
      </c>
    </row>
    <row r="312" spans="1:48" x14ac:dyDescent="0.3">
      <c r="A312" t="s">
        <v>1521</v>
      </c>
      <c r="B312" t="s">
        <v>1522</v>
      </c>
      <c r="C312" t="s">
        <v>607</v>
      </c>
      <c r="D312" t="s">
        <v>469</v>
      </c>
      <c r="E312">
        <v>6682.0155776000001</v>
      </c>
      <c r="F312">
        <v>902.95</v>
      </c>
      <c r="G312">
        <v>-10.308279906636299</v>
      </c>
      <c r="H312">
        <f>(Table2[[#This Row],[1Y Return vs Nifty]]-AVERAGE(Table2[1Y Return vs Nifty]))/_xlfn.STDEV.P(Table2[1Y Return vs Nifty])</f>
        <v>-0.61537743970371017</v>
      </c>
      <c r="I312">
        <v>-2.0404222549528201</v>
      </c>
      <c r="J312">
        <f>(Table2[[#This Row],[1M Return vs Nifty]]-AVERAGE(Table2[1M Return vs Nifty]))/_xlfn.STDEV.P(Table2[1M Return vs Nifty])</f>
        <v>0.24347907816531073</v>
      </c>
      <c r="K312">
        <v>4.4011184128080503</v>
      </c>
      <c r="L312">
        <f>(Table2[[#This Row],[6M Return vs Nifty]]-AVERAGE(Table2[6M Return vs Nifty]))/_xlfn.STDEV.P(Table2[6M Return vs Nifty])</f>
        <v>-0.11984609195361202</v>
      </c>
      <c r="M312">
        <v>-3.2338194335760702</v>
      </c>
      <c r="N312">
        <f>(Table2[[#This Row],[1W Return vs Nifty]]-AVERAGE(Table2[1W Return vs Nifty]))/_xlfn.STDEV.P(Table2[1W Return vs Nifty])</f>
        <v>-0.18161702231429494</v>
      </c>
      <c r="O312">
        <v>942.06</v>
      </c>
      <c r="P312">
        <v>936.21667418568097</v>
      </c>
      <c r="Q312">
        <v>865.24337984782403</v>
      </c>
      <c r="R312">
        <v>43.314882410479697</v>
      </c>
      <c r="S312" s="1">
        <f>(Table2[[#This Row],[Close Price]]-Table2[[#This Row],[20D EMA]])/Table2[[#This Row],[20D EMA]]</f>
        <v>-4.1515402415981895E-2</v>
      </c>
      <c r="T312" s="1">
        <f>(Table2[[#This Row],[Close Price]]-Table2[[#This Row],[50D EMA]])/Table2[[#This Row],[50D EMA]]</f>
        <v>-3.5533093035985716E-2</v>
      </c>
      <c r="U312" s="1">
        <f>(Table2[[#This Row],[Close Price]]-Table2[[#This Row],[200D EMA]])/Table2[[#This Row],[200D EMA]]</f>
        <v>4.3579206764699806E-2</v>
      </c>
      <c r="V312">
        <v>0.37412230777637601</v>
      </c>
      <c r="W312">
        <v>876.55</v>
      </c>
      <c r="X312">
        <v>909.95</v>
      </c>
      <c r="Y312">
        <v>871</v>
      </c>
      <c r="Z312">
        <v>938.1</v>
      </c>
      <c r="AA312">
        <v>871</v>
      </c>
      <c r="AB312">
        <v>979</v>
      </c>
      <c r="AC312" s="1">
        <f>(Table2[[#This Row],[Close Price]]/Table2[[#This Row],[Day Low]])-1</f>
        <v>3.0118076550111228E-2</v>
      </c>
      <c r="AD312" s="1">
        <f>(Table2[[#This Row],[Day High]]/Table2[[#This Row],[Close Price]])-1</f>
        <v>7.7523672407109334E-3</v>
      </c>
      <c r="AE312" s="1">
        <f>(Table2[[#This Row],[Close Price]]/Table2[[#This Row],[Current Week Low]])-1</f>
        <v>3.6681974741676227E-2</v>
      </c>
      <c r="AF312" s="1">
        <f>(Table2[[#This Row],[Current Week High]]/Table2[[#This Row],[Close Price]])-1</f>
        <v>3.8927958358712988E-2</v>
      </c>
      <c r="AG312" s="1">
        <f>(Table2[[#This Row],[Close Price]]/Table2[[#This Row],[Current Month Low]])-1</f>
        <v>3.6681974741676227E-2</v>
      </c>
      <c r="AH312" s="1">
        <f>(Table2[[#This Row],[Current Month High]]/Table2[[#This Row],[Close Price]])-1</f>
        <v>8.4223932665153045E-2</v>
      </c>
      <c r="AI312">
        <v>24.923860678885799</v>
      </c>
      <c r="AJ312">
        <v>31.491189748070401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-0.08</v>
      </c>
      <c r="AM312" t="s">
        <v>3174</v>
      </c>
      <c r="AN312">
        <v>-8.7100000000000009</v>
      </c>
      <c r="AO312" t="s">
        <v>3174</v>
      </c>
      <c r="AP312">
        <v>0.14684123588530301</v>
      </c>
      <c r="AQ312">
        <f>(Table2[[#This Row],[Sharpe Ratio]]-AVERAGE(Table2[Sharpe Ratio]))/_xlfn.STDEV.P(Table2[Sharpe Ratio])</f>
        <v>0.99569448476168843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0.32233300895538192</v>
      </c>
      <c r="AS312">
        <f>_xlfn.RANK.AVG(Table2[[#This Row],[1Y Return vs Nifty Z-Score]],Table2[1Y Return vs Nifty Z-Score])</f>
        <v>511</v>
      </c>
      <c r="AT312">
        <f>_xlfn.RANK.AVG(Table2[[#This Row],[6M Return vs Nifty Z-Score]],Table2[6M Return vs Nifty Z-Score])</f>
        <v>354</v>
      </c>
      <c r="AU312">
        <f>_xlfn.RANK.AVG(Table2[[#This Row],[Sharpe Ratio Z-Score]],Table2[Sharpe Ratio Z-Score])</f>
        <v>110</v>
      </c>
      <c r="AV312">
        <f>(Table2[[#This Row],[Rank 1Y]]+Table2[[#This Row],[Rank 6M]]+Table2[[#This Row],[Rank Sharpe]])/3</f>
        <v>325</v>
      </c>
    </row>
    <row r="313" spans="1:48" x14ac:dyDescent="0.3">
      <c r="A313" t="s">
        <v>277</v>
      </c>
      <c r="B313" t="s">
        <v>278</v>
      </c>
      <c r="C313" t="s">
        <v>3130</v>
      </c>
      <c r="D313" t="s">
        <v>279</v>
      </c>
      <c r="E313">
        <v>98182.159499679998</v>
      </c>
      <c r="F313">
        <v>370</v>
      </c>
      <c r="G313">
        <v>79.144905501764995</v>
      </c>
      <c r="H313">
        <f>(Table2[[#This Row],[1Y Return vs Nifty]]-AVERAGE(Table2[1Y Return vs Nifty]))/_xlfn.STDEV.P(Table2[1Y Return vs Nifty])</f>
        <v>0.92533025653024703</v>
      </c>
      <c r="I313">
        <v>-14.8028110697341</v>
      </c>
      <c r="J313">
        <f>(Table2[[#This Row],[1M Return vs Nifty]]-AVERAGE(Table2[1M Return vs Nifty]))/_xlfn.STDEV.P(Table2[1M Return vs Nifty])</f>
        <v>-1.1960678637841125</v>
      </c>
      <c r="K313">
        <v>2.51978598788856</v>
      </c>
      <c r="L313">
        <f>(Table2[[#This Row],[6M Return vs Nifty]]-AVERAGE(Table2[6M Return vs Nifty]))/_xlfn.STDEV.P(Table2[6M Return vs Nifty])</f>
        <v>-0.18259905048185712</v>
      </c>
      <c r="M313">
        <v>-4.2046848844262703</v>
      </c>
      <c r="N313">
        <f>(Table2[[#This Row],[1W Return vs Nifty]]-AVERAGE(Table2[1W Return vs Nifty]))/_xlfn.STDEV.P(Table2[1W Return vs Nifty])</f>
        <v>-0.42116799891326434</v>
      </c>
      <c r="O313">
        <v>395.22</v>
      </c>
      <c r="P313">
        <v>403.87889303918502</v>
      </c>
      <c r="Q313">
        <v>340.21211665758398</v>
      </c>
      <c r="R313">
        <v>20.7401070929991</v>
      </c>
      <c r="S313" s="1">
        <f>(Table2[[#This Row],[Close Price]]-Table2[[#This Row],[20D EMA]])/Table2[[#This Row],[20D EMA]]</f>
        <v>-6.3812560093112758E-2</v>
      </c>
      <c r="T313" s="1">
        <f>(Table2[[#This Row],[Close Price]]-Table2[[#This Row],[50D EMA]])/Table2[[#This Row],[50D EMA]]</f>
        <v>-8.3883791956164508E-2</v>
      </c>
      <c r="U313" s="1">
        <f>(Table2[[#This Row],[Close Price]]-Table2[[#This Row],[200D EMA]])/Table2[[#This Row],[200D EMA]]</f>
        <v>8.7556797315355095E-2</v>
      </c>
      <c r="V313">
        <v>0.71720426686878802</v>
      </c>
      <c r="W313">
        <v>358.3</v>
      </c>
      <c r="X313">
        <v>371.9</v>
      </c>
      <c r="Y313">
        <v>352.3</v>
      </c>
      <c r="Z313">
        <v>375.8</v>
      </c>
      <c r="AA313">
        <v>352.3</v>
      </c>
      <c r="AB313">
        <v>395.6</v>
      </c>
      <c r="AC313" s="1">
        <f>(Table2[[#This Row],[Close Price]]/Table2[[#This Row],[Day Low]])-1</f>
        <v>3.2654200390733967E-2</v>
      </c>
      <c r="AD313" s="1">
        <f>(Table2[[#This Row],[Day High]]/Table2[[#This Row],[Close Price]])-1</f>
        <v>5.1351351351349717E-3</v>
      </c>
      <c r="AE313" s="1">
        <f>(Table2[[#This Row],[Close Price]]/Table2[[#This Row],[Current Week Low]])-1</f>
        <v>5.0241271643485685E-2</v>
      </c>
      <c r="AF313" s="1">
        <f>(Table2[[#This Row],[Current Week High]]/Table2[[#This Row],[Close Price]])-1</f>
        <v>1.5675675675675738E-2</v>
      </c>
      <c r="AG313" s="1">
        <f>(Table2[[#This Row],[Close Price]]/Table2[[#This Row],[Current Month Low]])-1</f>
        <v>5.0241271643485685E-2</v>
      </c>
      <c r="AH313" s="1">
        <f>(Table2[[#This Row],[Current Month High]]/Table2[[#This Row],[Close Price]])-1</f>
        <v>6.9189189189189149E-2</v>
      </c>
      <c r="AI313">
        <v>24.418918918918902</v>
      </c>
      <c r="AJ313">
        <v>121.955608878224</v>
      </c>
      <c r="AK313" t="str">
        <f>IF(AND(Table2[[#This Row],[20D EMA]]&gt;Table2[[#This Row],[50D EMA]],Table2[[#This Row],[50D EMA]]&gt;Table2[[#This Row],[200D EMA]]),"Uptrend","Downtrend/NoTrend")</f>
        <v>Downtrend/NoTrend</v>
      </c>
      <c r="AL313">
        <v>-0.12</v>
      </c>
      <c r="AM313" t="s">
        <v>3174</v>
      </c>
      <c r="AN313">
        <v>-5.08</v>
      </c>
      <c r="AO313" t="s">
        <v>3174</v>
      </c>
      <c r="AP313">
        <v>1.0350974660696E-2</v>
      </c>
      <c r="AQ313">
        <f>(Table2[[#This Row],[Sharpe Ratio]]-AVERAGE(Table2[Sharpe Ratio]))/_xlfn.STDEV.P(Table2[Sharpe Ratio])</f>
        <v>-0.59716788253842568</v>
      </c>
      <c r="AR3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3">
        <f>_xlfn.RANK.AVG(Table2[[#This Row],[1Y Return vs Nifty Z-Score]],Table2[1Y Return vs Nifty Z-Score])</f>
        <v>111</v>
      </c>
      <c r="AT313">
        <f>_xlfn.RANK.AVG(Table2[[#This Row],[6M Return vs Nifty Z-Score]],Table2[6M Return vs Nifty Z-Score])</f>
        <v>382</v>
      </c>
      <c r="AU313">
        <f>_xlfn.RANK.AVG(Table2[[#This Row],[Sharpe Ratio Z-Score]],Table2[Sharpe Ratio Z-Score])</f>
        <v>484</v>
      </c>
      <c r="AV313">
        <f>(Table2[[#This Row],[Rank 1Y]]+Table2[[#This Row],[Rank 6M]]+Table2[[#This Row],[Rank Sharpe]])/3</f>
        <v>325.66666666666669</v>
      </c>
    </row>
    <row r="314" spans="1:48" x14ac:dyDescent="0.3">
      <c r="A314" t="s">
        <v>892</v>
      </c>
      <c r="B314" t="s">
        <v>893</v>
      </c>
      <c r="C314" t="s">
        <v>3145</v>
      </c>
      <c r="D314" t="s">
        <v>607</v>
      </c>
      <c r="E314">
        <v>17382.75161313</v>
      </c>
      <c r="F314">
        <v>547.5</v>
      </c>
      <c r="G314">
        <v>61.392275900864597</v>
      </c>
      <c r="H314">
        <f>(Table2[[#This Row],[1Y Return vs Nifty]]-AVERAGE(Table2[1Y Return vs Nifty]))/_xlfn.STDEV.P(Table2[1Y Return vs Nifty])</f>
        <v>0.61956570572500336</v>
      </c>
      <c r="I314">
        <v>-17.2153075488859</v>
      </c>
      <c r="J314">
        <f>(Table2[[#This Row],[1M Return vs Nifty]]-AVERAGE(Table2[1M Return vs Nifty]))/_xlfn.STDEV.P(Table2[1M Return vs Nifty])</f>
        <v>-1.468187917437739</v>
      </c>
      <c r="K314">
        <v>-28.177557264701001</v>
      </c>
      <c r="L314">
        <f>(Table2[[#This Row],[6M Return vs Nifty]]-AVERAGE(Table2[6M Return vs Nifty]))/_xlfn.STDEV.P(Table2[6M Return vs Nifty])</f>
        <v>-1.2065271359925784</v>
      </c>
      <c r="M314">
        <v>-7.8304755783192599</v>
      </c>
      <c r="N314">
        <f>(Table2[[#This Row],[1W Return vs Nifty]]-AVERAGE(Table2[1W Return vs Nifty]))/_xlfn.STDEV.P(Table2[1W Return vs Nifty])</f>
        <v>-1.3157942325534759</v>
      </c>
      <c r="O314">
        <v>583.79999999999995</v>
      </c>
      <c r="P314">
        <v>619.44220845603695</v>
      </c>
      <c r="Q314">
        <v>591.90263103358097</v>
      </c>
      <c r="R314">
        <v>28.063667752647799</v>
      </c>
      <c r="S314" s="1">
        <f>(Table2[[#This Row],[Close Price]]-Table2[[#This Row],[20D EMA]])/Table2[[#This Row],[20D EMA]]</f>
        <v>-6.2178828365878652E-2</v>
      </c>
      <c r="T314" s="1">
        <f>(Table2[[#This Row],[Close Price]]-Table2[[#This Row],[50D EMA]])/Table2[[#This Row],[50D EMA]]</f>
        <v>-0.11614030731834257</v>
      </c>
      <c r="U314" s="1">
        <f>(Table2[[#This Row],[Close Price]]-Table2[[#This Row],[200D EMA]])/Table2[[#This Row],[200D EMA]]</f>
        <v>-7.5016782669212093E-2</v>
      </c>
      <c r="V314">
        <v>1.0603819273816399</v>
      </c>
      <c r="W314">
        <v>509.55</v>
      </c>
      <c r="X314">
        <v>555</v>
      </c>
      <c r="Y314">
        <v>509.55</v>
      </c>
      <c r="Z314">
        <v>558.79999999999995</v>
      </c>
      <c r="AA314">
        <v>509.55</v>
      </c>
      <c r="AB314">
        <v>589.04999999999995</v>
      </c>
      <c r="AC314" s="1">
        <f>(Table2[[#This Row],[Close Price]]/Table2[[#This Row],[Day Low]])-1</f>
        <v>7.4477480129526041E-2</v>
      </c>
      <c r="AD314" s="1">
        <f>(Table2[[#This Row],[Day High]]/Table2[[#This Row],[Close Price]])-1</f>
        <v>1.3698630136986356E-2</v>
      </c>
      <c r="AE314" s="1">
        <f>(Table2[[#This Row],[Close Price]]/Table2[[#This Row],[Current Week Low]])-1</f>
        <v>7.4477480129526041E-2</v>
      </c>
      <c r="AF314" s="1">
        <f>(Table2[[#This Row],[Current Week High]]/Table2[[#This Row],[Close Price]])-1</f>
        <v>2.0639269406392602E-2</v>
      </c>
      <c r="AG314" s="1">
        <f>(Table2[[#This Row],[Close Price]]/Table2[[#This Row],[Current Month Low]])-1</f>
        <v>7.4477480129526041E-2</v>
      </c>
      <c r="AH314" s="1">
        <f>(Table2[[#This Row],[Current Month High]]/Table2[[#This Row],[Close Price]])-1</f>
        <v>7.5890410958904031E-2</v>
      </c>
      <c r="AI314">
        <v>42.876712328767098</v>
      </c>
      <c r="AJ314">
        <v>90.833042872080796</v>
      </c>
      <c r="AK314" t="str">
        <f>IF(AND(Table2[[#This Row],[20D EMA]]&gt;Table2[[#This Row],[50D EMA]],Table2[[#This Row],[50D EMA]]&gt;Table2[[#This Row],[200D EMA]]),"Uptrend","Downtrend/NoTrend")</f>
        <v>Downtrend/NoTrend</v>
      </c>
      <c r="AL314">
        <v>-0.27</v>
      </c>
      <c r="AM314" t="s">
        <v>3174</v>
      </c>
      <c r="AN314">
        <v>-4.55</v>
      </c>
      <c r="AO314" t="s">
        <v>3174</v>
      </c>
      <c r="AP314">
        <v>0.13333214683300801</v>
      </c>
      <c r="AQ314">
        <f>(Table2[[#This Row],[Sharpe Ratio]]-AVERAGE(Table2[Sharpe Ratio]))/_xlfn.STDEV.P(Table2[Sharpe Ratio])</f>
        <v>0.83804133519011081</v>
      </c>
      <c r="AR3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4">
        <f>_xlfn.RANK.AVG(Table2[[#This Row],[1Y Return vs Nifty Z-Score]],Table2[1Y Return vs Nifty Z-Score])</f>
        <v>149</v>
      </c>
      <c r="AT314">
        <f>_xlfn.RANK.AVG(Table2[[#This Row],[6M Return vs Nifty Z-Score]],Table2[6M Return vs Nifty Z-Score])</f>
        <v>687</v>
      </c>
      <c r="AU314">
        <f>_xlfn.RANK.AVG(Table2[[#This Row],[Sharpe Ratio Z-Score]],Table2[Sharpe Ratio Z-Score])</f>
        <v>141</v>
      </c>
      <c r="AV314">
        <f>(Table2[[#This Row],[Rank 1Y]]+Table2[[#This Row],[Rank 6M]]+Table2[[#This Row],[Rank Sharpe]])/3</f>
        <v>325.66666666666669</v>
      </c>
    </row>
    <row r="315" spans="1:48" x14ac:dyDescent="0.3">
      <c r="A315" t="s">
        <v>258</v>
      </c>
      <c r="B315" t="s">
        <v>259</v>
      </c>
      <c r="C315" t="s">
        <v>3136</v>
      </c>
      <c r="D315" t="s">
        <v>117</v>
      </c>
      <c r="E315">
        <v>103312.79637198</v>
      </c>
      <c r="F315">
        <v>982.9</v>
      </c>
      <c r="G315">
        <v>18.010490979484601</v>
      </c>
      <c r="H315">
        <f>(Table2[[#This Row],[1Y Return vs Nifty]]-AVERAGE(Table2[1Y Return vs Nifty]))/_xlfn.STDEV.P(Table2[1Y Return vs Nifty])</f>
        <v>-0.12762568382230535</v>
      </c>
      <c r="I315">
        <v>4.1929063620558802</v>
      </c>
      <c r="J315">
        <f>(Table2[[#This Row],[1M Return vs Nifty]]-AVERAGE(Table2[1M Return vs Nifty]))/_xlfn.STDEV.P(Table2[1M Return vs Nifty])</f>
        <v>0.94657387327044507</v>
      </c>
      <c r="K315">
        <v>-2.5265904095938199</v>
      </c>
      <c r="L315">
        <f>(Table2[[#This Row],[6M Return vs Nifty]]-AVERAGE(Table2[6M Return vs Nifty]))/_xlfn.STDEV.P(Table2[6M Return vs Nifty])</f>
        <v>-0.35092392735877503</v>
      </c>
      <c r="M315">
        <v>-1.6666061573658899</v>
      </c>
      <c r="N315">
        <f>(Table2[[#This Row],[1W Return vs Nifty]]-AVERAGE(Table2[1W Return vs Nifty]))/_xlfn.STDEV.P(Table2[1W Return vs Nifty])</f>
        <v>0.2050765926724698</v>
      </c>
      <c r="O315">
        <v>1011.07</v>
      </c>
      <c r="P315">
        <v>995.31267313117996</v>
      </c>
      <c r="Q315">
        <v>909.71707989258903</v>
      </c>
      <c r="R315">
        <v>48.829090692323398</v>
      </c>
      <c r="S315" s="1">
        <f>(Table2[[#This Row],[Close Price]]-Table2[[#This Row],[20D EMA]])/Table2[[#This Row],[20D EMA]]</f>
        <v>-2.7861572393602888E-2</v>
      </c>
      <c r="T315" s="1">
        <f>(Table2[[#This Row],[Close Price]]-Table2[[#This Row],[50D EMA]])/Table2[[#This Row],[50D EMA]]</f>
        <v>-1.2471129391059229E-2</v>
      </c>
      <c r="U315" s="1">
        <f>(Table2[[#This Row],[Close Price]]-Table2[[#This Row],[200D EMA]])/Table2[[#This Row],[200D EMA]]</f>
        <v>8.044580202457198E-2</v>
      </c>
      <c r="V315">
        <v>1.36287566030342</v>
      </c>
      <c r="W315">
        <v>965</v>
      </c>
      <c r="X315">
        <v>999</v>
      </c>
      <c r="Y315">
        <v>965</v>
      </c>
      <c r="Z315">
        <v>1030.7</v>
      </c>
      <c r="AA315">
        <v>965</v>
      </c>
      <c r="AB315">
        <v>1069</v>
      </c>
      <c r="AC315" s="1">
        <f>(Table2[[#This Row],[Close Price]]/Table2[[#This Row],[Day Low]])-1</f>
        <v>1.8549222797927367E-2</v>
      </c>
      <c r="AD315" s="1">
        <f>(Table2[[#This Row],[Day High]]/Table2[[#This Row],[Close Price]])-1</f>
        <v>1.6380099704954798E-2</v>
      </c>
      <c r="AE315" s="1">
        <f>(Table2[[#This Row],[Close Price]]/Table2[[#This Row],[Current Week Low]])-1</f>
        <v>1.8549222797927367E-2</v>
      </c>
      <c r="AF315" s="1">
        <f>(Table2[[#This Row],[Current Week High]]/Table2[[#This Row],[Close Price]])-1</f>
        <v>4.8631600366263239E-2</v>
      </c>
      <c r="AG315" s="1">
        <f>(Table2[[#This Row],[Close Price]]/Table2[[#This Row],[Current Month Low]])-1</f>
        <v>1.8549222797927367E-2</v>
      </c>
      <c r="AH315" s="1">
        <f>(Table2[[#This Row],[Current Month High]]/Table2[[#This Row],[Close Price]])-1</f>
        <v>8.759792450910564E-2</v>
      </c>
      <c r="AI315">
        <v>11.6085054430766</v>
      </c>
      <c r="AJ315">
        <v>68.999312242090696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-0.02</v>
      </c>
      <c r="AM315" t="s">
        <v>3174</v>
      </c>
      <c r="AN315">
        <v>-1.98</v>
      </c>
      <c r="AO315" t="s">
        <v>3174</v>
      </c>
      <c r="AP315">
        <v>0.111637091887165</v>
      </c>
      <c r="AQ315">
        <f>(Table2[[#This Row],[Sharpe Ratio]]-AVERAGE(Table2[Sharpe Ratio]))/_xlfn.STDEV.P(Table2[Sharpe Ratio])</f>
        <v>0.58485670304353954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1.2579575578053741</v>
      </c>
      <c r="AS315">
        <f>_xlfn.RANK.AVG(Table2[[#This Row],[1Y Return vs Nifty Z-Score]],Table2[1Y Return vs Nifty Z-Score])</f>
        <v>339</v>
      </c>
      <c r="AT315">
        <f>_xlfn.RANK.AVG(Table2[[#This Row],[6M Return vs Nifty Z-Score]],Table2[6M Return vs Nifty Z-Score])</f>
        <v>442</v>
      </c>
      <c r="AU315">
        <f>_xlfn.RANK.AVG(Table2[[#This Row],[Sharpe Ratio Z-Score]],Table2[Sharpe Ratio Z-Score])</f>
        <v>199</v>
      </c>
      <c r="AV315">
        <f>(Table2[[#This Row],[Rank 1Y]]+Table2[[#This Row],[Rank 6M]]+Table2[[#This Row],[Rank Sharpe]])/3</f>
        <v>326.66666666666669</v>
      </c>
    </row>
    <row r="316" spans="1:48" x14ac:dyDescent="0.3">
      <c r="A316" t="s">
        <v>1087</v>
      </c>
      <c r="B316" t="s">
        <v>1088</v>
      </c>
      <c r="C316" t="s">
        <v>3135</v>
      </c>
      <c r="D316" t="s">
        <v>415</v>
      </c>
      <c r="E316">
        <v>12357.09860508</v>
      </c>
      <c r="F316">
        <v>3009.1</v>
      </c>
      <c r="G316">
        <v>17.9666331238321</v>
      </c>
      <c r="H316">
        <f>(Table2[[#This Row],[1Y Return vs Nifty]]-AVERAGE(Table2[1Y Return vs Nifty]))/_xlfn.STDEV.P(Table2[1Y Return vs Nifty])</f>
        <v>-0.12838107487334086</v>
      </c>
      <c r="I316">
        <v>3.9864443442191999</v>
      </c>
      <c r="J316">
        <f>(Table2[[#This Row],[1M Return vs Nifty]]-AVERAGE(Table2[1M Return vs Nifty]))/_xlfn.STDEV.P(Table2[1M Return vs Nifty])</f>
        <v>0.92328577488080255</v>
      </c>
      <c r="K316">
        <v>3.6789762497368201</v>
      </c>
      <c r="L316">
        <f>(Table2[[#This Row],[6M Return vs Nifty]]-AVERAGE(Table2[6M Return vs Nifty]))/_xlfn.STDEV.P(Table2[6M Return vs Nifty])</f>
        <v>-0.14393357198130854</v>
      </c>
      <c r="M316">
        <v>-3.6634842166854602</v>
      </c>
      <c r="N316">
        <f>(Table2[[#This Row],[1W Return vs Nifty]]-AVERAGE(Table2[1W Return vs Nifty]))/_xlfn.STDEV.P(Table2[1W Return vs Nifty])</f>
        <v>-0.2876323494782233</v>
      </c>
      <c r="O316">
        <v>3005.98</v>
      </c>
      <c r="P316">
        <v>2884.6808151538899</v>
      </c>
      <c r="Q316">
        <v>2618.71344524915</v>
      </c>
      <c r="R316">
        <v>50.706948683612701</v>
      </c>
      <c r="S316" s="1">
        <f>(Table2[[#This Row],[Close Price]]-Table2[[#This Row],[20D EMA]])/Table2[[#This Row],[20D EMA]]</f>
        <v>1.0379310574254955E-3</v>
      </c>
      <c r="T316" s="1">
        <f>(Table2[[#This Row],[Close Price]]-Table2[[#This Row],[50D EMA]])/Table2[[#This Row],[50D EMA]]</f>
        <v>4.313100575720806E-2</v>
      </c>
      <c r="U316" s="1">
        <f>(Table2[[#This Row],[Close Price]]-Table2[[#This Row],[200D EMA]])/Table2[[#This Row],[200D EMA]]</f>
        <v>0.14907570565198197</v>
      </c>
      <c r="V316">
        <v>1.0688283177137099</v>
      </c>
      <c r="W316">
        <v>2905.1</v>
      </c>
      <c r="X316">
        <v>3019.1</v>
      </c>
      <c r="Y316">
        <v>2890.05</v>
      </c>
      <c r="Z316">
        <v>3089.9</v>
      </c>
      <c r="AA316">
        <v>2890.05</v>
      </c>
      <c r="AB316">
        <v>3210</v>
      </c>
      <c r="AC316" s="1">
        <f>(Table2[[#This Row],[Close Price]]/Table2[[#This Row],[Day Low]])-1</f>
        <v>3.5799111906646974E-2</v>
      </c>
      <c r="AD316" s="1">
        <f>(Table2[[#This Row],[Day High]]/Table2[[#This Row],[Close Price]])-1</f>
        <v>3.3232527998405814E-3</v>
      </c>
      <c r="AE316" s="1">
        <f>(Table2[[#This Row],[Close Price]]/Table2[[#This Row],[Current Week Low]])-1</f>
        <v>4.1193058943616689E-2</v>
      </c>
      <c r="AF316" s="1">
        <f>(Table2[[#This Row],[Current Week High]]/Table2[[#This Row],[Close Price]])-1</f>
        <v>2.6851882622711098E-2</v>
      </c>
      <c r="AG316" s="1">
        <f>(Table2[[#This Row],[Close Price]]/Table2[[#This Row],[Current Month Low]])-1</f>
        <v>4.1193058943616689E-2</v>
      </c>
      <c r="AH316" s="1">
        <f>(Table2[[#This Row],[Current Month High]]/Table2[[#This Row],[Close Price]])-1</f>
        <v>6.6764148748795327E-2</v>
      </c>
      <c r="AI316">
        <v>8.4377388587949902</v>
      </c>
      <c r="AJ316">
        <v>46.332093272059701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7.0000000000000007E-2</v>
      </c>
      <c r="AM316" t="s">
        <v>3175</v>
      </c>
      <c r="AN316">
        <v>6.87</v>
      </c>
      <c r="AO316" t="s">
        <v>3175</v>
      </c>
      <c r="AP316">
        <v>8.5080132956004001E-2</v>
      </c>
      <c r="AQ316">
        <f>(Table2[[#This Row],[Sharpe Ratio]]-AVERAGE(Table2[Sharpe Ratio]))/_xlfn.STDEV.P(Table2[Sharpe Ratio])</f>
        <v>0.27493290267971759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0.63827168122764744</v>
      </c>
      <c r="AS316">
        <f>_xlfn.RANK.AVG(Table2[[#This Row],[1Y Return vs Nifty Z-Score]],Table2[1Y Return vs Nifty Z-Score])</f>
        <v>341</v>
      </c>
      <c r="AT316">
        <f>_xlfn.RANK.AVG(Table2[[#This Row],[6M Return vs Nifty Z-Score]],Table2[6M Return vs Nifty Z-Score])</f>
        <v>367</v>
      </c>
      <c r="AU316">
        <f>_xlfn.RANK.AVG(Table2[[#This Row],[Sharpe Ratio Z-Score]],Table2[Sharpe Ratio Z-Score])</f>
        <v>274</v>
      </c>
      <c r="AV316">
        <f>(Table2[[#This Row],[Rank 1Y]]+Table2[[#This Row],[Rank 6M]]+Table2[[#This Row],[Rank Sharpe]])/3</f>
        <v>327.33333333333331</v>
      </c>
    </row>
    <row r="317" spans="1:48" x14ac:dyDescent="0.3">
      <c r="A317" t="s">
        <v>179</v>
      </c>
      <c r="B317" t="s">
        <v>180</v>
      </c>
      <c r="C317" t="s">
        <v>3131</v>
      </c>
      <c r="D317" t="s">
        <v>120</v>
      </c>
      <c r="E317">
        <v>149482.86449760001</v>
      </c>
      <c r="F317">
        <v>6204.4</v>
      </c>
      <c r="G317">
        <v>9.9188923781687297</v>
      </c>
      <c r="H317">
        <f>(Table2[[#This Row],[1Y Return vs Nifty]]-AVERAGE(Table2[1Y Return vs Nifty]))/_xlfn.STDEV.P(Table2[1Y Return vs Nifty])</f>
        <v>-0.266992305401691</v>
      </c>
      <c r="I317">
        <v>3.61089485568468</v>
      </c>
      <c r="J317">
        <f>(Table2[[#This Row],[1M Return vs Nifty]]-AVERAGE(Table2[1M Return vs Nifty]))/_xlfn.STDEV.P(Table2[1M Return vs Nifty])</f>
        <v>0.88092527908205387</v>
      </c>
      <c r="K317">
        <v>18.186730558554601</v>
      </c>
      <c r="L317">
        <f>(Table2[[#This Row],[6M Return vs Nifty]]-AVERAGE(Table2[6M Return vs Nifty]))/_xlfn.STDEV.P(Table2[6M Return vs Nifty])</f>
        <v>0.33998117504601216</v>
      </c>
      <c r="M317">
        <v>-0.39744352998426102</v>
      </c>
      <c r="N317">
        <f>(Table2[[#This Row],[1W Return vs Nifty]]-AVERAGE(Table2[1W Return vs Nifty]))/_xlfn.STDEV.P(Table2[1W Return vs Nifty])</f>
        <v>0.51822930254173194</v>
      </c>
      <c r="O317">
        <v>6165.03</v>
      </c>
      <c r="P317">
        <v>5982.5791085324099</v>
      </c>
      <c r="Q317">
        <v>5439.56095491619</v>
      </c>
      <c r="R317">
        <v>48.683607202158797</v>
      </c>
      <c r="S317" s="1">
        <f>(Table2[[#This Row],[Close Price]]-Table2[[#This Row],[20D EMA]])/Table2[[#This Row],[20D EMA]]</f>
        <v>6.3860192083412233E-3</v>
      </c>
      <c r="T317" s="1">
        <f>(Table2[[#This Row],[Close Price]]-Table2[[#This Row],[50D EMA]])/Table2[[#This Row],[50D EMA]]</f>
        <v>3.7077803309149178E-2</v>
      </c>
      <c r="U317" s="1">
        <f>(Table2[[#This Row],[Close Price]]-Table2[[#This Row],[200D EMA]])/Table2[[#This Row],[200D EMA]]</f>
        <v>0.14060676062331098</v>
      </c>
      <c r="V317">
        <v>1.2449250787703501</v>
      </c>
      <c r="W317">
        <v>6052.05</v>
      </c>
      <c r="X317">
        <v>6234.8</v>
      </c>
      <c r="Y317">
        <v>6052.05</v>
      </c>
      <c r="Z317">
        <v>6235</v>
      </c>
      <c r="AA317">
        <v>6052.05</v>
      </c>
      <c r="AB317">
        <v>6469.9</v>
      </c>
      <c r="AC317" s="1">
        <f>(Table2[[#This Row],[Close Price]]/Table2[[#This Row],[Day Low]])-1</f>
        <v>2.5173288389884307E-2</v>
      </c>
      <c r="AD317" s="1">
        <f>(Table2[[#This Row],[Day High]]/Table2[[#This Row],[Close Price]])-1</f>
        <v>4.8997485655342121E-3</v>
      </c>
      <c r="AE317" s="1">
        <f>(Table2[[#This Row],[Close Price]]/Table2[[#This Row],[Current Week Low]])-1</f>
        <v>2.5173288389884307E-2</v>
      </c>
      <c r="AF317" s="1">
        <f>(Table2[[#This Row],[Current Week High]]/Table2[[#This Row],[Close Price]])-1</f>
        <v>4.9319837534653743E-3</v>
      </c>
      <c r="AG317" s="1">
        <f>(Table2[[#This Row],[Close Price]]/Table2[[#This Row],[Current Month Low]])-1</f>
        <v>2.5173288389884307E-2</v>
      </c>
      <c r="AH317" s="1">
        <f>(Table2[[#This Row],[Current Month High]]/Table2[[#This Row],[Close Price]])-1</f>
        <v>4.2792211978595729E-2</v>
      </c>
      <c r="AI317">
        <v>4.2792211978595702</v>
      </c>
      <c r="AJ317">
        <v>42.705338454815099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0.02</v>
      </c>
      <c r="AM317" t="s">
        <v>3175</v>
      </c>
      <c r="AN317">
        <v>1.1399999999999999</v>
      </c>
      <c r="AO317" t="s">
        <v>3175</v>
      </c>
      <c r="AP317">
        <v>4.7565849366805003E-2</v>
      </c>
      <c r="AQ317">
        <f>(Table2[[#This Row],[Sharpe Ratio]]-AVERAGE(Table2[Sharpe Ratio]))/_xlfn.STDEV.P(Table2[Sharpe Ratio])</f>
        <v>-0.16286456381590991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1.309278887452197</v>
      </c>
      <c r="AS317">
        <f>_xlfn.RANK.AVG(Table2[[#This Row],[1Y Return vs Nifty Z-Score]],Table2[1Y Return vs Nifty Z-Score])</f>
        <v>385</v>
      </c>
      <c r="AT317">
        <f>_xlfn.RANK.AVG(Table2[[#This Row],[6M Return vs Nifty Z-Score]],Table2[6M Return vs Nifty Z-Score])</f>
        <v>216</v>
      </c>
      <c r="AU317">
        <f>_xlfn.RANK.AVG(Table2[[#This Row],[Sharpe Ratio Z-Score]],Table2[Sharpe Ratio Z-Score])</f>
        <v>382</v>
      </c>
      <c r="AV317">
        <f>(Table2[[#This Row],[Rank 1Y]]+Table2[[#This Row],[Rank 6M]]+Table2[[#This Row],[Rank Sharpe]])/3</f>
        <v>327.66666666666669</v>
      </c>
    </row>
    <row r="318" spans="1:48" x14ac:dyDescent="0.3">
      <c r="A318" t="s">
        <v>1656</v>
      </c>
      <c r="B318" t="s">
        <v>1657</v>
      </c>
      <c r="C318" t="s">
        <v>3143</v>
      </c>
      <c r="D318" t="s">
        <v>482</v>
      </c>
      <c r="E318">
        <v>5425.6550748400005</v>
      </c>
      <c r="F318">
        <v>2050.5500000000002</v>
      </c>
      <c r="G318">
        <v>-8.7589393848482597</v>
      </c>
      <c r="H318">
        <f>(Table2[[#This Row],[1Y Return vs Nifty]]-AVERAGE(Table2[1Y Return vs Nifty]))/_xlfn.STDEV.P(Table2[1Y Return vs Nifty])</f>
        <v>-0.58869218690798608</v>
      </c>
      <c r="I318">
        <v>36.341834130530998</v>
      </c>
      <c r="J318">
        <f>(Table2[[#This Row],[1M Return vs Nifty]]-AVERAGE(Table2[1M Return vs Nifty]))/_xlfn.STDEV.P(Table2[1M Return vs Nifty])</f>
        <v>4.5728456729871505</v>
      </c>
      <c r="K318">
        <v>40.643873379083097</v>
      </c>
      <c r="L318">
        <f>(Table2[[#This Row],[6M Return vs Nifty]]-AVERAGE(Table2[6M Return vs Nifty]))/_xlfn.STDEV.P(Table2[6M Return vs Nifty])</f>
        <v>1.0890524892980955</v>
      </c>
      <c r="M318">
        <v>-0.14379391994561</v>
      </c>
      <c r="N318">
        <f>(Table2[[#This Row],[1W Return vs Nifty]]-AVERAGE(Table2[1W Return vs Nifty]))/_xlfn.STDEV.P(Table2[1W Return vs Nifty])</f>
        <v>0.58081471202921187</v>
      </c>
      <c r="O318">
        <v>1989.13</v>
      </c>
      <c r="P318">
        <v>1812.5447923430099</v>
      </c>
      <c r="Q318">
        <v>1602.6330592639799</v>
      </c>
      <c r="R318">
        <v>50.736538029980302</v>
      </c>
      <c r="S318" s="1">
        <f>(Table2[[#This Row],[Close Price]]-Table2[[#This Row],[20D EMA]])/Table2[[#This Row],[20D EMA]]</f>
        <v>3.0877820956900792E-2</v>
      </c>
      <c r="T318" s="1">
        <f>(Table2[[#This Row],[Close Price]]-Table2[[#This Row],[50D EMA]])/Table2[[#This Row],[50D EMA]]</f>
        <v>0.13130997295207789</v>
      </c>
      <c r="U318" s="1">
        <f>(Table2[[#This Row],[Close Price]]-Table2[[#This Row],[200D EMA]])/Table2[[#This Row],[200D EMA]]</f>
        <v>0.27948814492927604</v>
      </c>
      <c r="V318">
        <v>0.78845012831441397</v>
      </c>
      <c r="W318">
        <v>2000.05</v>
      </c>
      <c r="X318">
        <v>2100</v>
      </c>
      <c r="Y318">
        <v>1976.3</v>
      </c>
      <c r="Z318">
        <v>2150</v>
      </c>
      <c r="AA318">
        <v>1976.3</v>
      </c>
      <c r="AB318">
        <v>2273.25</v>
      </c>
      <c r="AC318" s="1">
        <f>(Table2[[#This Row],[Close Price]]/Table2[[#This Row],[Day Low]])-1</f>
        <v>2.5249368765780877E-2</v>
      </c>
      <c r="AD318" s="1">
        <f>(Table2[[#This Row],[Day High]]/Table2[[#This Row],[Close Price]])-1</f>
        <v>2.4115481212357626E-2</v>
      </c>
      <c r="AE318" s="1">
        <f>(Table2[[#This Row],[Close Price]]/Table2[[#This Row],[Current Week Low]])-1</f>
        <v>3.7570206952385998E-2</v>
      </c>
      <c r="AF318" s="1">
        <f>(Table2[[#This Row],[Current Week High]]/Table2[[#This Row],[Close Price]])-1</f>
        <v>4.8499183145985114E-2</v>
      </c>
      <c r="AG318" s="1">
        <f>(Table2[[#This Row],[Close Price]]/Table2[[#This Row],[Current Month Low]])-1</f>
        <v>3.7570206952385998E-2</v>
      </c>
      <c r="AH318" s="1">
        <f>(Table2[[#This Row],[Current Month High]]/Table2[[#This Row],[Close Price]])-1</f>
        <v>0.10860500841237708</v>
      </c>
      <c r="AI318">
        <v>16.554095242739699</v>
      </c>
      <c r="AJ318">
        <v>74.366496598639401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0.28000000000000003</v>
      </c>
      <c r="AM318" t="s">
        <v>3175</v>
      </c>
      <c r="AN318">
        <v>-6.07</v>
      </c>
      <c r="AO318" t="s">
        <v>3174</v>
      </c>
      <c r="AP318">
        <v>4.5403486522016999E-2</v>
      </c>
      <c r="AQ318">
        <f>(Table2[[#This Row],[Sharpe Ratio]]-AVERAGE(Table2[Sharpe Ratio]))/_xlfn.STDEV.P(Table2[Sharpe Ratio])</f>
        <v>-0.18809967120751236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5.4659210161989593</v>
      </c>
      <c r="AS318">
        <f>_xlfn.RANK.AVG(Table2[[#This Row],[1Y Return vs Nifty Z-Score]],Table2[1Y Return vs Nifty Z-Score])</f>
        <v>508</v>
      </c>
      <c r="AT318">
        <f>_xlfn.RANK.AVG(Table2[[#This Row],[6M Return vs Nifty Z-Score]],Table2[6M Return vs Nifty Z-Score])</f>
        <v>86</v>
      </c>
      <c r="AU318">
        <f>_xlfn.RANK.AVG(Table2[[#This Row],[Sharpe Ratio Z-Score]],Table2[Sharpe Ratio Z-Score])</f>
        <v>391</v>
      </c>
      <c r="AV318">
        <f>(Table2[[#This Row],[Rank 1Y]]+Table2[[#This Row],[Rank 6M]]+Table2[[#This Row],[Rank Sharpe]])/3</f>
        <v>328.33333333333331</v>
      </c>
    </row>
    <row r="319" spans="1:48" x14ac:dyDescent="0.3">
      <c r="A319" t="s">
        <v>939</v>
      </c>
      <c r="B319" t="s">
        <v>940</v>
      </c>
      <c r="C319" t="s">
        <v>3133</v>
      </c>
      <c r="D319" t="s">
        <v>51</v>
      </c>
      <c r="E319">
        <v>15816.049352279901</v>
      </c>
      <c r="F319">
        <v>6784.35</v>
      </c>
      <c r="G319">
        <v>22.1633461655241</v>
      </c>
      <c r="H319">
        <f>(Table2[[#This Row],[1Y Return vs Nifty]]-AVERAGE(Table2[1Y Return vs Nifty]))/_xlfn.STDEV.P(Table2[1Y Return vs Nifty])</f>
        <v>-5.6098483116546721E-2</v>
      </c>
      <c r="I319">
        <v>-7.9392492431451798</v>
      </c>
      <c r="J319">
        <f>(Table2[[#This Row],[1M Return vs Nifty]]-AVERAGE(Table2[1M Return vs Nifty]))/_xlfn.STDEV.P(Table2[1M Return vs Nifty])</f>
        <v>-0.42188525724077736</v>
      </c>
      <c r="K319">
        <v>15.441738478381801</v>
      </c>
      <c r="L319">
        <f>(Table2[[#This Row],[6M Return vs Nifty]]-AVERAGE(Table2[6M Return vs Nifty]))/_xlfn.STDEV.P(Table2[6M Return vs Nifty])</f>
        <v>0.24842033662862489</v>
      </c>
      <c r="M319">
        <v>0.14859361180664901</v>
      </c>
      <c r="N319">
        <f>(Table2[[#This Row],[1W Return vs Nifty]]-AVERAGE(Table2[1W Return vs Nifty]))/_xlfn.STDEV.P(Table2[1W Return vs Nifty])</f>
        <v>0.65295830176688285</v>
      </c>
      <c r="O319">
        <v>6989.64</v>
      </c>
      <c r="P319">
        <v>6877.37325486585</v>
      </c>
      <c r="Q319">
        <v>6041.9716802972898</v>
      </c>
      <c r="R319">
        <v>38.5001324674489</v>
      </c>
      <c r="S319" s="1">
        <f>(Table2[[#This Row],[Close Price]]-Table2[[#This Row],[20D EMA]])/Table2[[#This Row],[20D EMA]]</f>
        <v>-2.9370611361958548E-2</v>
      </c>
      <c r="T319" s="1">
        <f>(Table2[[#This Row],[Close Price]]-Table2[[#This Row],[50D EMA]])/Table2[[#This Row],[50D EMA]]</f>
        <v>-1.352598607324885E-2</v>
      </c>
      <c r="U319" s="1">
        <f>(Table2[[#This Row],[Close Price]]-Table2[[#This Row],[200D EMA]])/Table2[[#This Row],[200D EMA]]</f>
        <v>0.12287020843271852</v>
      </c>
      <c r="V319">
        <v>1.2500593018856601</v>
      </c>
      <c r="W319">
        <v>6673.9</v>
      </c>
      <c r="X319">
        <v>6800</v>
      </c>
      <c r="Y319">
        <v>6649.95</v>
      </c>
      <c r="Z319">
        <v>6992</v>
      </c>
      <c r="AA319">
        <v>6649.95</v>
      </c>
      <c r="AB319">
        <v>7248.75</v>
      </c>
      <c r="AC319" s="1">
        <f>(Table2[[#This Row],[Close Price]]/Table2[[#This Row],[Day Low]])-1</f>
        <v>1.6549543745036699E-2</v>
      </c>
      <c r="AD319" s="1">
        <f>(Table2[[#This Row],[Day High]]/Table2[[#This Row],[Close Price]])-1</f>
        <v>2.3067795735773888E-3</v>
      </c>
      <c r="AE319" s="1">
        <f>(Table2[[#This Row],[Close Price]]/Table2[[#This Row],[Current Week Low]])-1</f>
        <v>2.0210678275776495E-2</v>
      </c>
      <c r="AF319" s="1">
        <f>(Table2[[#This Row],[Current Week High]]/Table2[[#This Row],[Close Price]])-1</f>
        <v>3.0607206290949041E-2</v>
      </c>
      <c r="AG319" s="1">
        <f>(Table2[[#This Row],[Close Price]]/Table2[[#This Row],[Current Month Low]])-1</f>
        <v>2.0210678275776495E-2</v>
      </c>
      <c r="AH319" s="1">
        <f>(Table2[[#This Row],[Current Month High]]/Table2[[#This Row],[Close Price]])-1</f>
        <v>6.8451657122642562E-2</v>
      </c>
      <c r="AI319">
        <v>12.0225224229292</v>
      </c>
      <c r="AJ319">
        <v>50.089523733750198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-0.06</v>
      </c>
      <c r="AM319" t="s">
        <v>3174</v>
      </c>
      <c r="AN319">
        <v>-5.48</v>
      </c>
      <c r="AO319" t="s">
        <v>3174</v>
      </c>
      <c r="AP319">
        <v>3.1337847522594997E-2</v>
      </c>
      <c r="AQ319">
        <f>(Table2[[#This Row],[Sharpe Ratio]]-AVERAGE(Table2[Sharpe Ratio]))/_xlfn.STDEV.P(Table2[Sharpe Ratio])</f>
        <v>-0.35224784436793521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7.1147053670248428E-2</v>
      </c>
      <c r="AS319">
        <f>_xlfn.RANK.AVG(Table2[[#This Row],[1Y Return vs Nifty Z-Score]],Table2[1Y Return vs Nifty Z-Score])</f>
        <v>322</v>
      </c>
      <c r="AT319">
        <f>_xlfn.RANK.AVG(Table2[[#This Row],[6M Return vs Nifty Z-Score]],Table2[6M Return vs Nifty Z-Score])</f>
        <v>240</v>
      </c>
      <c r="AU319">
        <f>_xlfn.RANK.AVG(Table2[[#This Row],[Sharpe Ratio Z-Score]],Table2[Sharpe Ratio Z-Score])</f>
        <v>429</v>
      </c>
      <c r="AV319">
        <f>(Table2[[#This Row],[Rank 1Y]]+Table2[[#This Row],[Rank 6M]]+Table2[[#This Row],[Rank Sharpe]])/3</f>
        <v>330.33333333333331</v>
      </c>
    </row>
    <row r="320" spans="1:48" x14ac:dyDescent="0.3">
      <c r="A320" t="s">
        <v>38</v>
      </c>
      <c r="B320" t="s">
        <v>39</v>
      </c>
      <c r="C320" t="s">
        <v>3131</v>
      </c>
      <c r="D320" t="s">
        <v>40</v>
      </c>
      <c r="E320">
        <v>629820.13258885499</v>
      </c>
      <c r="F320">
        <v>507.95</v>
      </c>
      <c r="G320">
        <v>-11.434638400098899</v>
      </c>
      <c r="H320">
        <f>(Table2[[#This Row],[1Y Return vs Nifty]]-AVERAGE(Table2[1Y Return vs Nifty]))/_xlfn.STDEV.P(Table2[1Y Return vs Nifty])</f>
        <v>-0.63477741066811288</v>
      </c>
      <c r="I320">
        <v>0.98563486130280997</v>
      </c>
      <c r="J320">
        <f>(Table2[[#This Row],[1M Return vs Nifty]]-AVERAGE(Table2[1M Return vs Nifty]))/_xlfn.STDEV.P(Table2[1M Return vs Nifty])</f>
        <v>0.58480634307553103</v>
      </c>
      <c r="K320">
        <v>8.0217525171496096</v>
      </c>
      <c r="L320">
        <f>(Table2[[#This Row],[6M Return vs Nifty]]-AVERAGE(Table2[6M Return vs Nifty]))/_xlfn.STDEV.P(Table2[6M Return vs Nifty])</f>
        <v>9.2230537277683663E-4</v>
      </c>
      <c r="M320">
        <v>1.5228579962136899</v>
      </c>
      <c r="N320">
        <f>(Table2[[#This Row],[1W Return vs Nifty]]-AVERAGE(Table2[1W Return vs Nifty]))/_xlfn.STDEV.P(Table2[1W Return vs Nifty])</f>
        <v>0.99204377967898472</v>
      </c>
      <c r="O320">
        <v>511.67</v>
      </c>
      <c r="P320">
        <v>500.81602553640602</v>
      </c>
      <c r="Q320">
        <v>462.94189201360803</v>
      </c>
      <c r="R320">
        <v>30.467223985418801</v>
      </c>
      <c r="S320" s="1">
        <f>(Table2[[#This Row],[Close Price]]-Table2[[#This Row],[20D EMA]])/Table2[[#This Row],[20D EMA]]</f>
        <v>-7.2703109425997755E-3</v>
      </c>
      <c r="T320" s="1">
        <f>(Table2[[#This Row],[Close Price]]-Table2[[#This Row],[50D EMA]])/Table2[[#This Row],[50D EMA]]</f>
        <v>1.4244700847887265E-2</v>
      </c>
      <c r="U320" s="1">
        <f>(Table2[[#This Row],[Close Price]]-Table2[[#This Row],[200D EMA]])/Table2[[#This Row],[200D EMA]]</f>
        <v>9.7221938137041539E-2</v>
      </c>
      <c r="V320">
        <v>0.84951581977067103</v>
      </c>
      <c r="W320">
        <v>506</v>
      </c>
      <c r="X320">
        <v>512.54999999999995</v>
      </c>
      <c r="Y320">
        <v>506</v>
      </c>
      <c r="Z320">
        <v>514.95000000000005</v>
      </c>
      <c r="AA320">
        <v>501.55</v>
      </c>
      <c r="AB320">
        <v>519.75</v>
      </c>
      <c r="AC320" s="1">
        <f>(Table2[[#This Row],[Close Price]]/Table2[[#This Row],[Day Low]])-1</f>
        <v>3.8537549407113847E-3</v>
      </c>
      <c r="AD320" s="1">
        <f>(Table2[[#This Row],[Day High]]/Table2[[#This Row],[Close Price]])-1</f>
        <v>9.0560094497489363E-3</v>
      </c>
      <c r="AE320" s="1">
        <f>(Table2[[#This Row],[Close Price]]/Table2[[#This Row],[Current Week Low]])-1</f>
        <v>3.8537549407113847E-3</v>
      </c>
      <c r="AF320" s="1">
        <f>(Table2[[#This Row],[Current Week High]]/Table2[[#This Row],[Close Price]])-1</f>
        <v>1.3780883945270217E-2</v>
      </c>
      <c r="AG320" s="1">
        <f>(Table2[[#This Row],[Close Price]]/Table2[[#This Row],[Current Month Low]])-1</f>
        <v>1.2760442627853585E-2</v>
      </c>
      <c r="AH320" s="1">
        <f>(Table2[[#This Row],[Current Month High]]/Table2[[#This Row],[Close Price]])-1</f>
        <v>2.3230632936312556E-2</v>
      </c>
      <c r="AI320">
        <v>4.0456737867900303</v>
      </c>
      <c r="AJ320">
        <v>27.1941905596594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0.03</v>
      </c>
      <c r="AM320" t="s">
        <v>3175</v>
      </c>
      <c r="AN320">
        <v>-0.06</v>
      </c>
      <c r="AO320" t="s">
        <v>3174</v>
      </c>
      <c r="AP320">
        <v>0.12304676524159</v>
      </c>
      <c r="AQ320">
        <f>(Table2[[#This Row],[Sharpe Ratio]]-AVERAGE(Table2[Sharpe Ratio]))/_xlfn.STDEV.P(Table2[Sharpe Ratio])</f>
        <v>0.71800934812158967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1.6610043655807694</v>
      </c>
      <c r="AS320">
        <f>_xlfn.RANK.AVG(Table2[[#This Row],[1Y Return vs Nifty Z-Score]],Table2[1Y Return vs Nifty Z-Score])</f>
        <v>519</v>
      </c>
      <c r="AT320">
        <f>_xlfn.RANK.AVG(Table2[[#This Row],[6M Return vs Nifty Z-Score]],Table2[6M Return vs Nifty Z-Score])</f>
        <v>307</v>
      </c>
      <c r="AU320">
        <f>_xlfn.RANK.AVG(Table2[[#This Row],[Sharpe Ratio Z-Score]],Table2[Sharpe Ratio Z-Score])</f>
        <v>166</v>
      </c>
      <c r="AV320">
        <f>(Table2[[#This Row],[Rank 1Y]]+Table2[[#This Row],[Rank 6M]]+Table2[[#This Row],[Rank Sharpe]])/3</f>
        <v>330.66666666666669</v>
      </c>
    </row>
    <row r="321" spans="1:48" x14ac:dyDescent="0.3">
      <c r="A321" t="s">
        <v>958</v>
      </c>
      <c r="B321" t="s">
        <v>959</v>
      </c>
      <c r="C321" t="s">
        <v>3129</v>
      </c>
      <c r="D321" t="s">
        <v>227</v>
      </c>
      <c r="E321">
        <v>15516.436454364901</v>
      </c>
      <c r="F321">
        <v>1198.45</v>
      </c>
      <c r="G321">
        <v>26.485138346635701</v>
      </c>
      <c r="H321">
        <f>(Table2[[#This Row],[1Y Return vs Nifty]]-AVERAGE(Table2[1Y Return vs Nifty]))/_xlfn.STDEV.P(Table2[1Y Return vs Nifty])</f>
        <v>1.8338424239655909E-2</v>
      </c>
      <c r="I321">
        <v>-8.3983111206044896</v>
      </c>
      <c r="J321">
        <f>(Table2[[#This Row],[1M Return vs Nifty]]-AVERAGE(Table2[1M Return vs Nifty]))/_xlfn.STDEV.P(Table2[1M Return vs Nifty])</f>
        <v>-0.47366561994973433</v>
      </c>
      <c r="K321">
        <v>19.306365967910001</v>
      </c>
      <c r="L321">
        <f>(Table2[[#This Row],[6M Return vs Nifty]]-AVERAGE(Table2[6M Return vs Nifty]))/_xlfn.STDEV.P(Table2[6M Return vs Nifty])</f>
        <v>0.37732727798847376</v>
      </c>
      <c r="M321">
        <v>1.9108156939090599</v>
      </c>
      <c r="N321">
        <f>(Table2[[#This Row],[1W Return vs Nifty]]-AVERAGE(Table2[1W Return vs Nifty]))/_xlfn.STDEV.P(Table2[1W Return vs Nifty])</f>
        <v>1.0877683162567655</v>
      </c>
      <c r="O321">
        <v>1232.8699999999999</v>
      </c>
      <c r="P321">
        <v>1178.74834695033</v>
      </c>
      <c r="Q321">
        <v>1010.77541527382</v>
      </c>
      <c r="R321">
        <v>29.872636250899198</v>
      </c>
      <c r="S321" s="1">
        <f>(Table2[[#This Row],[Close Price]]-Table2[[#This Row],[20D EMA]])/Table2[[#This Row],[20D EMA]]</f>
        <v>-2.7918596445691637E-2</v>
      </c>
      <c r="T321" s="1">
        <f>(Table2[[#This Row],[Close Price]]-Table2[[#This Row],[50D EMA]])/Table2[[#This Row],[50D EMA]]</f>
        <v>1.6714045114584811E-2</v>
      </c>
      <c r="U321" s="1">
        <f>(Table2[[#This Row],[Close Price]]-Table2[[#This Row],[200D EMA]])/Table2[[#This Row],[200D EMA]]</f>
        <v>0.18567387165361435</v>
      </c>
      <c r="V321">
        <v>0.86281965473170996</v>
      </c>
      <c r="W321">
        <v>1160.4000000000001</v>
      </c>
      <c r="X321">
        <v>1212.25</v>
      </c>
      <c r="Y321">
        <v>1160.4000000000001</v>
      </c>
      <c r="Z321">
        <v>1228.2</v>
      </c>
      <c r="AA321">
        <v>1160.4000000000001</v>
      </c>
      <c r="AB321">
        <v>1255.05</v>
      </c>
      <c r="AC321" s="1">
        <f>(Table2[[#This Row],[Close Price]]/Table2[[#This Row],[Day Low]])-1</f>
        <v>3.2790417097552593E-2</v>
      </c>
      <c r="AD321" s="1">
        <f>(Table2[[#This Row],[Day High]]/Table2[[#This Row],[Close Price]])-1</f>
        <v>1.151487337811341E-2</v>
      </c>
      <c r="AE321" s="1">
        <f>(Table2[[#This Row],[Close Price]]/Table2[[#This Row],[Current Week Low]])-1</f>
        <v>3.2790417097552593E-2</v>
      </c>
      <c r="AF321" s="1">
        <f>(Table2[[#This Row],[Current Week High]]/Table2[[#This Row],[Close Price]])-1</f>
        <v>2.4823730652092202E-2</v>
      </c>
      <c r="AG321" s="1">
        <f>(Table2[[#This Row],[Close Price]]/Table2[[#This Row],[Current Month Low]])-1</f>
        <v>3.2790417097552593E-2</v>
      </c>
      <c r="AH321" s="1">
        <f>(Table2[[#This Row],[Current Month High]]/Table2[[#This Row],[Close Price]])-1</f>
        <v>4.7227669072551937E-2</v>
      </c>
      <c r="AI321">
        <v>11.894530435145301</v>
      </c>
      <c r="AJ321">
        <v>61.734143049932499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0.22</v>
      </c>
      <c r="AM321" t="s">
        <v>3175</v>
      </c>
      <c r="AN321">
        <v>-6.1</v>
      </c>
      <c r="AO321" t="s">
        <v>3174</v>
      </c>
      <c r="AP321">
        <v>4.6030151178280002E-3</v>
      </c>
      <c r="AQ321">
        <f>(Table2[[#This Row],[Sharpe Ratio]]-AVERAGE(Table2[Sharpe Ratio]))/_xlfn.STDEV.P(Table2[Sharpe Ratio])</f>
        <v>-0.66424745556035325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0.34552094297480762</v>
      </c>
      <c r="AS321">
        <f>_xlfn.RANK.AVG(Table2[[#This Row],[1Y Return vs Nifty Z-Score]],Table2[1Y Return vs Nifty Z-Score])</f>
        <v>285</v>
      </c>
      <c r="AT321">
        <f>_xlfn.RANK.AVG(Table2[[#This Row],[6M Return vs Nifty Z-Score]],Table2[6M Return vs Nifty Z-Score])</f>
        <v>208</v>
      </c>
      <c r="AU321">
        <f>_xlfn.RANK.AVG(Table2[[#This Row],[Sharpe Ratio Z-Score]],Table2[Sharpe Ratio Z-Score])</f>
        <v>499</v>
      </c>
      <c r="AV321">
        <f>(Table2[[#This Row],[Rank 1Y]]+Table2[[#This Row],[Rank 6M]]+Table2[[#This Row],[Rank Sharpe]])/3</f>
        <v>330.66666666666669</v>
      </c>
    </row>
    <row r="322" spans="1:48" x14ac:dyDescent="0.3">
      <c r="A322" t="s">
        <v>1234</v>
      </c>
      <c r="B322" t="s">
        <v>1235</v>
      </c>
      <c r="C322" t="s">
        <v>3143</v>
      </c>
      <c r="D322" t="s">
        <v>406</v>
      </c>
      <c r="E322">
        <v>9624.7505925999994</v>
      </c>
      <c r="F322">
        <v>169.31</v>
      </c>
      <c r="G322">
        <v>12.770641353172399</v>
      </c>
      <c r="H322">
        <f>(Table2[[#This Row],[1Y Return vs Nifty]]-AVERAGE(Table2[1Y Return vs Nifty]))/_xlfn.STDEV.P(Table2[1Y Return vs Nifty])</f>
        <v>-0.21787486398855602</v>
      </c>
      <c r="I322">
        <v>-14.595462065990301</v>
      </c>
      <c r="J322">
        <f>(Table2[[#This Row],[1M Return vs Nifty]]-AVERAGE(Table2[1M Return vs Nifty]))/_xlfn.STDEV.P(Table2[1M Return vs Nifty])</f>
        <v>-1.1726797168950336</v>
      </c>
      <c r="K322">
        <v>6.2909326651702902</v>
      </c>
      <c r="L322">
        <f>(Table2[[#This Row],[6M Return vs Nifty]]-AVERAGE(Table2[6M Return vs Nifty]))/_xlfn.STDEV.P(Table2[6M Return vs Nifty])</f>
        <v>-5.681021704189932E-2</v>
      </c>
      <c r="M322">
        <v>-6.9810486421787497</v>
      </c>
      <c r="N322">
        <f>(Table2[[#This Row],[1W Return vs Nifty]]-AVERAGE(Table2[1W Return vs Nifty]))/_xlfn.STDEV.P(Table2[1W Return vs Nifty])</f>
        <v>-1.1062069494508191</v>
      </c>
      <c r="O322">
        <v>182.83</v>
      </c>
      <c r="P322">
        <v>189.10909252671701</v>
      </c>
      <c r="Q322">
        <v>171.96481318365201</v>
      </c>
      <c r="R322">
        <v>27.763606599916599</v>
      </c>
      <c r="S322" s="1">
        <f>(Table2[[#This Row],[Close Price]]-Table2[[#This Row],[20D EMA]])/Table2[[#This Row],[20D EMA]]</f>
        <v>-7.3948476727014212E-2</v>
      </c>
      <c r="T322" s="1">
        <f>(Table2[[#This Row],[Close Price]]-Table2[[#This Row],[50D EMA]])/Table2[[#This Row],[50D EMA]]</f>
        <v>-0.10469667144069142</v>
      </c>
      <c r="U322" s="1">
        <f>(Table2[[#This Row],[Close Price]]-Table2[[#This Row],[200D EMA]])/Table2[[#This Row],[200D EMA]]</f>
        <v>-1.5438118615677315E-2</v>
      </c>
      <c r="V322">
        <v>0.22577279583883</v>
      </c>
      <c r="W322">
        <v>162.51</v>
      </c>
      <c r="X322">
        <v>170.5</v>
      </c>
      <c r="Y322">
        <v>162.51</v>
      </c>
      <c r="Z322">
        <v>175.75</v>
      </c>
      <c r="AA322">
        <v>162.51</v>
      </c>
      <c r="AB322">
        <v>189.3</v>
      </c>
      <c r="AC322" s="1">
        <f>(Table2[[#This Row],[Close Price]]/Table2[[#This Row],[Day Low]])-1</f>
        <v>4.184357885668577E-2</v>
      </c>
      <c r="AD322" s="1">
        <f>(Table2[[#This Row],[Day High]]/Table2[[#This Row],[Close Price]])-1</f>
        <v>7.0285275530093116E-3</v>
      </c>
      <c r="AE322" s="1">
        <f>(Table2[[#This Row],[Close Price]]/Table2[[#This Row],[Current Week Low]])-1</f>
        <v>4.184357885668577E-2</v>
      </c>
      <c r="AF322" s="1">
        <f>(Table2[[#This Row],[Current Week High]]/Table2[[#This Row],[Close Price]])-1</f>
        <v>3.8036737345697125E-2</v>
      </c>
      <c r="AG322" s="1">
        <f>(Table2[[#This Row],[Close Price]]/Table2[[#This Row],[Current Month Low]])-1</f>
        <v>4.184357885668577E-2</v>
      </c>
      <c r="AH322" s="1">
        <f>(Table2[[#This Row],[Current Month High]]/Table2[[#This Row],[Close Price]])-1</f>
        <v>0.11806745023920628</v>
      </c>
      <c r="AI322">
        <v>44.704979032543797</v>
      </c>
      <c r="AJ322">
        <v>43.971088435374099</v>
      </c>
      <c r="AK322" t="str">
        <f>IF(AND(Table2[[#This Row],[20D EMA]]&gt;Table2[[#This Row],[50D EMA]],Table2[[#This Row],[50D EMA]]&gt;Table2[[#This Row],[200D EMA]]),"Uptrend","Downtrend/NoTrend")</f>
        <v>Downtrend/NoTrend</v>
      </c>
      <c r="AL322">
        <v>-0.23</v>
      </c>
      <c r="AM322" t="s">
        <v>3174</v>
      </c>
      <c r="AN322">
        <v>-9.42</v>
      </c>
      <c r="AO322" t="s">
        <v>3174</v>
      </c>
      <c r="AP322">
        <v>7.6248027892354006E-2</v>
      </c>
      <c r="AQ322">
        <f>(Table2[[#This Row],[Sharpe Ratio]]-AVERAGE(Table2[Sharpe Ratio]))/_xlfn.STDEV.P(Table2[Sharpe Ratio])</f>
        <v>0.17186087648747406</v>
      </c>
      <c r="AR3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2">
        <f>_xlfn.RANK.AVG(Table2[[#This Row],[1Y Return vs Nifty Z-Score]],Table2[1Y Return vs Nifty Z-Score])</f>
        <v>371</v>
      </c>
      <c r="AT322">
        <f>_xlfn.RANK.AVG(Table2[[#This Row],[6M Return vs Nifty Z-Score]],Table2[6M Return vs Nifty Z-Score])</f>
        <v>324</v>
      </c>
      <c r="AU322">
        <f>_xlfn.RANK.AVG(Table2[[#This Row],[Sharpe Ratio Z-Score]],Table2[Sharpe Ratio Z-Score])</f>
        <v>297</v>
      </c>
      <c r="AV322">
        <f>(Table2[[#This Row],[Rank 1Y]]+Table2[[#This Row],[Rank 6M]]+Table2[[#This Row],[Rank Sharpe]])/3</f>
        <v>330.66666666666669</v>
      </c>
    </row>
    <row r="323" spans="1:48" x14ac:dyDescent="0.3">
      <c r="A323" t="s">
        <v>382</v>
      </c>
      <c r="B323" t="s">
        <v>383</v>
      </c>
      <c r="C323" t="s">
        <v>3135</v>
      </c>
      <c r="D323" t="s">
        <v>190</v>
      </c>
      <c r="E323">
        <v>60489.52029</v>
      </c>
      <c r="F323">
        <v>3802.3</v>
      </c>
      <c r="G323">
        <v>-5.1280874494661104</v>
      </c>
      <c r="H323">
        <f>(Table2[[#This Row],[1Y Return vs Nifty]]-AVERAGE(Table2[1Y Return vs Nifty]))/_xlfn.STDEV.P(Table2[1Y Return vs Nifty])</f>
        <v>-0.52615577196435626</v>
      </c>
      <c r="I323">
        <v>-3.1768227837846701</v>
      </c>
      <c r="J323">
        <f>(Table2[[#This Row],[1M Return vs Nifty]]-AVERAGE(Table2[1M Return vs Nifty]))/_xlfn.STDEV.P(Table2[1M Return vs Nifty])</f>
        <v>0.11529759663773724</v>
      </c>
      <c r="K323">
        <v>7.3443072706479402</v>
      </c>
      <c r="L323">
        <f>(Table2[[#This Row],[6M Return vs Nifty]]-AVERAGE(Table2[6M Return vs Nifty]))/_xlfn.STDEV.P(Table2[6M Return vs Nifty])</f>
        <v>-2.1674282500679536E-2</v>
      </c>
      <c r="M323">
        <v>-0.42293898404868102</v>
      </c>
      <c r="N323">
        <f>(Table2[[#This Row],[1W Return vs Nifty]]-AVERAGE(Table2[1W Return vs Nifty]))/_xlfn.STDEV.P(Table2[1W Return vs Nifty])</f>
        <v>0.51193856378424751</v>
      </c>
      <c r="O323">
        <v>3874.78</v>
      </c>
      <c r="P323">
        <v>3939.5474764116202</v>
      </c>
      <c r="Q323">
        <v>3734.0654597176799</v>
      </c>
      <c r="R323">
        <v>46.1872110085041</v>
      </c>
      <c r="S323" s="1">
        <f>(Table2[[#This Row],[Close Price]]-Table2[[#This Row],[20D EMA]])/Table2[[#This Row],[20D EMA]]</f>
        <v>-1.8705578123145061E-2</v>
      </c>
      <c r="T323" s="1">
        <f>(Table2[[#This Row],[Close Price]]-Table2[[#This Row],[50D EMA]])/Table2[[#This Row],[50D EMA]]</f>
        <v>-3.4838386193693845E-2</v>
      </c>
      <c r="U323" s="1">
        <f>(Table2[[#This Row],[Close Price]]-Table2[[#This Row],[200D EMA]])/Table2[[#This Row],[200D EMA]]</f>
        <v>1.8273525469336378E-2</v>
      </c>
      <c r="V323">
        <v>0.495355365572197</v>
      </c>
      <c r="W323">
        <v>3715.45</v>
      </c>
      <c r="X323">
        <v>3842.2</v>
      </c>
      <c r="Y323">
        <v>3715.45</v>
      </c>
      <c r="Z323">
        <v>3898</v>
      </c>
      <c r="AA323">
        <v>3715.45</v>
      </c>
      <c r="AB323">
        <v>3963.3</v>
      </c>
      <c r="AC323" s="1">
        <f>(Table2[[#This Row],[Close Price]]/Table2[[#This Row],[Day Low]])-1</f>
        <v>2.3375365029808082E-2</v>
      </c>
      <c r="AD323" s="1">
        <f>(Table2[[#This Row],[Day High]]/Table2[[#This Row],[Close Price]])-1</f>
        <v>1.0493648581121784E-2</v>
      </c>
      <c r="AE323" s="1">
        <f>(Table2[[#This Row],[Close Price]]/Table2[[#This Row],[Current Week Low]])-1</f>
        <v>2.3375365029808082E-2</v>
      </c>
      <c r="AF323" s="1">
        <f>(Table2[[#This Row],[Current Week High]]/Table2[[#This Row],[Close Price]])-1</f>
        <v>2.5168976672014232E-2</v>
      </c>
      <c r="AG323" s="1">
        <f>(Table2[[#This Row],[Close Price]]/Table2[[#This Row],[Current Month Low]])-1</f>
        <v>2.3375365029808082E-2</v>
      </c>
      <c r="AH323" s="1">
        <f>(Table2[[#This Row],[Current Month High]]/Table2[[#This Row],[Close Price]])-1</f>
        <v>4.2342792520316586E-2</v>
      </c>
      <c r="AI323">
        <v>30.210661967756302</v>
      </c>
      <c r="AJ323">
        <v>45.559298675445902</v>
      </c>
      <c r="AK323" t="str">
        <f>IF(AND(Table2[[#This Row],[20D EMA]]&gt;Table2[[#This Row],[50D EMA]],Table2[[#This Row],[50D EMA]]&gt;Table2[[#This Row],[200D EMA]]),"Uptrend","Downtrend/NoTrend")</f>
        <v>Downtrend/NoTrend</v>
      </c>
      <c r="AL323">
        <v>-7.0000000000000007E-2</v>
      </c>
      <c r="AM323" t="s">
        <v>3174</v>
      </c>
      <c r="AN323">
        <v>-0.28000000000000003</v>
      </c>
      <c r="AO323" t="s">
        <v>3174</v>
      </c>
      <c r="AP323">
        <v>0.11276271159112</v>
      </c>
      <c r="AQ323">
        <f>(Table2[[#This Row],[Sharpe Ratio]]-AVERAGE(Table2[Sharpe Ratio]))/_xlfn.STDEV.P(Table2[Sharpe Ratio])</f>
        <v>0.59799285832842797</v>
      </c>
      <c r="AR3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3">
        <f>_xlfn.RANK.AVG(Table2[[#This Row],[1Y Return vs Nifty Z-Score]],Table2[1Y Return vs Nifty Z-Score])</f>
        <v>484</v>
      </c>
      <c r="AT323">
        <f>_xlfn.RANK.AVG(Table2[[#This Row],[6M Return vs Nifty Z-Score]],Table2[6M Return vs Nifty Z-Score])</f>
        <v>314</v>
      </c>
      <c r="AU323">
        <f>_xlfn.RANK.AVG(Table2[[#This Row],[Sharpe Ratio Z-Score]],Table2[Sharpe Ratio Z-Score])</f>
        <v>195</v>
      </c>
      <c r="AV323">
        <f>(Table2[[#This Row],[Rank 1Y]]+Table2[[#This Row],[Rank 6M]]+Table2[[#This Row],[Rank Sharpe]])/3</f>
        <v>331</v>
      </c>
    </row>
    <row r="324" spans="1:48" x14ac:dyDescent="0.3">
      <c r="A324" t="s">
        <v>252</v>
      </c>
      <c r="B324" t="s">
        <v>253</v>
      </c>
      <c r="C324" t="s">
        <v>3129</v>
      </c>
      <c r="D324" t="s">
        <v>43</v>
      </c>
      <c r="E324">
        <v>105201.24814318</v>
      </c>
      <c r="F324">
        <v>2100.15</v>
      </c>
      <c r="G324">
        <v>34.459676450823302</v>
      </c>
      <c r="H324">
        <f>(Table2[[#This Row],[1Y Return vs Nifty]]-AVERAGE(Table2[1Y Return vs Nifty]))/_xlfn.STDEV.P(Table2[1Y Return vs Nifty])</f>
        <v>0.15568884026943394</v>
      </c>
      <c r="I324">
        <v>-8.0015831208621506</v>
      </c>
      <c r="J324">
        <f>(Table2[[#This Row],[1M Return vs Nifty]]-AVERAGE(Table2[1M Return vs Nifty]))/_xlfn.STDEV.P(Table2[1M Return vs Nifty])</f>
        <v>-0.4289162719159757</v>
      </c>
      <c r="K324">
        <v>12.4116170866474</v>
      </c>
      <c r="L324">
        <f>(Table2[[#This Row],[6M Return vs Nifty]]-AVERAGE(Table2[6M Return vs Nifty]))/_xlfn.STDEV.P(Table2[6M Return vs Nifty])</f>
        <v>0.1473488409628898</v>
      </c>
      <c r="M324">
        <v>0.162520056226341</v>
      </c>
      <c r="N324">
        <f>(Table2[[#This Row],[1W Return vs Nifty]]-AVERAGE(Table2[1W Return vs Nifty]))/_xlfn.STDEV.P(Table2[1W Return vs Nifty])</f>
        <v>0.65639450743098093</v>
      </c>
      <c r="O324">
        <v>2159.91</v>
      </c>
      <c r="P324">
        <v>2095.7615251195798</v>
      </c>
      <c r="Q324">
        <v>1810.25509136604</v>
      </c>
      <c r="R324">
        <v>35.201875030016097</v>
      </c>
      <c r="S324" s="1">
        <f>(Table2[[#This Row],[Close Price]]-Table2[[#This Row],[20D EMA]])/Table2[[#This Row],[20D EMA]]</f>
        <v>-2.7667819492478745E-2</v>
      </c>
      <c r="T324" s="1">
        <f>(Table2[[#This Row],[Close Price]]-Table2[[#This Row],[50D EMA]])/Table2[[#This Row],[50D EMA]]</f>
        <v>2.0939762600947131E-3</v>
      </c>
      <c r="U324" s="1">
        <f>(Table2[[#This Row],[Close Price]]-Table2[[#This Row],[200D EMA]])/Table2[[#This Row],[200D EMA]]</f>
        <v>0.1601403636518442</v>
      </c>
      <c r="V324">
        <v>0.86897125491348204</v>
      </c>
      <c r="W324">
        <v>2060</v>
      </c>
      <c r="X324">
        <v>2118.4</v>
      </c>
      <c r="Y324">
        <v>2060</v>
      </c>
      <c r="Z324">
        <v>2165.8000000000002</v>
      </c>
      <c r="AA324">
        <v>2060</v>
      </c>
      <c r="AB324">
        <v>2214.25</v>
      </c>
      <c r="AC324" s="1">
        <f>(Table2[[#This Row],[Close Price]]/Table2[[#This Row],[Day Low]])-1</f>
        <v>1.9490291262135973E-2</v>
      </c>
      <c r="AD324" s="1">
        <f>(Table2[[#This Row],[Day High]]/Table2[[#This Row],[Close Price]])-1</f>
        <v>8.6898554865129096E-3</v>
      </c>
      <c r="AE324" s="1">
        <f>(Table2[[#This Row],[Close Price]]/Table2[[#This Row],[Current Week Low]])-1</f>
        <v>1.9490291262135973E-2</v>
      </c>
      <c r="AF324" s="1">
        <f>(Table2[[#This Row],[Current Week High]]/Table2[[#This Row],[Close Price]])-1</f>
        <v>3.1259671928195676E-2</v>
      </c>
      <c r="AG324" s="1">
        <f>(Table2[[#This Row],[Close Price]]/Table2[[#This Row],[Current Month Low]])-1</f>
        <v>1.9490291262135973E-2</v>
      </c>
      <c r="AH324" s="1">
        <f>(Table2[[#This Row],[Current Month High]]/Table2[[#This Row],[Close Price]])-1</f>
        <v>5.4329452658143484E-2</v>
      </c>
      <c r="AI324">
        <v>9.6064566816655894</v>
      </c>
      <c r="AJ324">
        <v>62.531439848314797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0.12</v>
      </c>
      <c r="AM324" t="s">
        <v>3175</v>
      </c>
      <c r="AN324">
        <v>-4.54</v>
      </c>
      <c r="AO324" t="s">
        <v>3174</v>
      </c>
      <c r="AP324">
        <v>1.4716612827278E-2</v>
      </c>
      <c r="AQ324">
        <f>(Table2[[#This Row],[Sharpe Ratio]]-AVERAGE(Table2[Sharpe Ratio]))/_xlfn.STDEV.P(Table2[Sharpe Ratio])</f>
        <v>-0.54622021284824651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-1.5704296100917503E-2</v>
      </c>
      <c r="AS324">
        <f>_xlfn.RANK.AVG(Table2[[#This Row],[1Y Return vs Nifty Z-Score]],Table2[1Y Return vs Nifty Z-Score])</f>
        <v>254</v>
      </c>
      <c r="AT324">
        <f>_xlfn.RANK.AVG(Table2[[#This Row],[6M Return vs Nifty Z-Score]],Table2[6M Return vs Nifty Z-Score])</f>
        <v>269</v>
      </c>
      <c r="AU324">
        <f>_xlfn.RANK.AVG(Table2[[#This Row],[Sharpe Ratio Z-Score]],Table2[Sharpe Ratio Z-Score])</f>
        <v>472</v>
      </c>
      <c r="AV324">
        <f>(Table2[[#This Row],[Rank 1Y]]+Table2[[#This Row],[Rank 6M]]+Table2[[#This Row],[Rank Sharpe]])/3</f>
        <v>331.66666666666669</v>
      </c>
    </row>
    <row r="325" spans="1:48" x14ac:dyDescent="0.3">
      <c r="A325" t="s">
        <v>859</v>
      </c>
      <c r="B325" t="s">
        <v>860</v>
      </c>
      <c r="C325" t="s">
        <v>3135</v>
      </c>
      <c r="D325" t="s">
        <v>190</v>
      </c>
      <c r="E325">
        <v>18689.969344935002</v>
      </c>
      <c r="F325">
        <v>749.4</v>
      </c>
      <c r="G325">
        <v>-2.2039594655646901</v>
      </c>
      <c r="H325">
        <f>(Table2[[#This Row],[1Y Return vs Nifty]]-AVERAGE(Table2[1Y Return vs Nifty]))/_xlfn.STDEV.P(Table2[1Y Return vs Nifty])</f>
        <v>-0.47579170198740406</v>
      </c>
      <c r="I325">
        <v>6.0423354292301097</v>
      </c>
      <c r="J325">
        <f>(Table2[[#This Row],[1M Return vs Nifty]]-AVERAGE(Table2[1M Return vs Nifty]))/_xlfn.STDEV.P(Table2[1M Return vs Nifty])</f>
        <v>1.155182151598366</v>
      </c>
      <c r="K325">
        <v>14.7545967004754</v>
      </c>
      <c r="L325">
        <f>(Table2[[#This Row],[6M Return vs Nifty]]-AVERAGE(Table2[6M Return vs Nifty]))/_xlfn.STDEV.P(Table2[6M Return vs Nifty])</f>
        <v>0.22550031520081673</v>
      </c>
      <c r="M325">
        <v>-6.5010721479962701</v>
      </c>
      <c r="N325">
        <f>(Table2[[#This Row],[1W Return vs Nifty]]-AVERAGE(Table2[1W Return vs Nifty]))/_xlfn.STDEV.P(Table2[1W Return vs Nifty])</f>
        <v>-0.98777772959829047</v>
      </c>
      <c r="O325">
        <v>740.22</v>
      </c>
      <c r="P325">
        <v>703.36566601062805</v>
      </c>
      <c r="Q325">
        <v>631.34240436494099</v>
      </c>
      <c r="R325">
        <v>55.709815870753197</v>
      </c>
      <c r="S325" s="1">
        <f>(Table2[[#This Row],[Close Price]]-Table2[[#This Row],[20D EMA]])/Table2[[#This Row],[20D EMA]]</f>
        <v>1.2401718408040784E-2</v>
      </c>
      <c r="T325" s="1">
        <f>(Table2[[#This Row],[Close Price]]-Table2[[#This Row],[50D EMA]])/Table2[[#This Row],[50D EMA]]</f>
        <v>6.5448650984730239E-2</v>
      </c>
      <c r="U325" s="1">
        <f>(Table2[[#This Row],[Close Price]]-Table2[[#This Row],[200D EMA]])/Table2[[#This Row],[200D EMA]]</f>
        <v>0.1869945608260094</v>
      </c>
      <c r="V325">
        <v>0.992302272672278</v>
      </c>
      <c r="W325">
        <v>726.4</v>
      </c>
      <c r="X325">
        <v>757.85</v>
      </c>
      <c r="Y325">
        <v>720.3</v>
      </c>
      <c r="Z325">
        <v>780.35</v>
      </c>
      <c r="AA325">
        <v>720.3</v>
      </c>
      <c r="AB325">
        <v>808.8</v>
      </c>
      <c r="AC325" s="1">
        <f>(Table2[[#This Row],[Close Price]]/Table2[[#This Row],[Day Low]])-1</f>
        <v>3.1662995594713639E-2</v>
      </c>
      <c r="AD325" s="1">
        <f>(Table2[[#This Row],[Day High]]/Table2[[#This Row],[Close Price]])-1</f>
        <v>1.12756872164399E-2</v>
      </c>
      <c r="AE325" s="1">
        <f>(Table2[[#This Row],[Close Price]]/Table2[[#This Row],[Current Week Low]])-1</f>
        <v>4.0399833402748886E-2</v>
      </c>
      <c r="AF325" s="1">
        <f>(Table2[[#This Row],[Current Week High]]/Table2[[#This Row],[Close Price]])-1</f>
        <v>4.1299706431812133E-2</v>
      </c>
      <c r="AG325" s="1">
        <f>(Table2[[#This Row],[Close Price]]/Table2[[#This Row],[Current Month Low]])-1</f>
        <v>4.0399833402748886E-2</v>
      </c>
      <c r="AH325" s="1">
        <f>(Table2[[#This Row],[Current Month High]]/Table2[[#This Row],[Close Price]])-1</f>
        <v>7.9263410728582784E-2</v>
      </c>
      <c r="AI325">
        <v>11.2823592207099</v>
      </c>
      <c r="AJ325">
        <v>49.416807895523803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0.21</v>
      </c>
      <c r="AM325" t="s">
        <v>3175</v>
      </c>
      <c r="AN325">
        <v>5.78</v>
      </c>
      <c r="AO325" t="s">
        <v>3175</v>
      </c>
      <c r="AP325">
        <v>8.2416163809013995E-2</v>
      </c>
      <c r="AQ325">
        <f>(Table2[[#This Row],[Sharpe Ratio]]-AVERAGE(Table2[Sharpe Ratio]))/_xlfn.STDEV.P(Table2[Sharpe Ratio])</f>
        <v>0.24384397249658771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0.16095700771007604</v>
      </c>
      <c r="AS325">
        <f>_xlfn.RANK.AVG(Table2[[#This Row],[1Y Return vs Nifty Z-Score]],Table2[1Y Return vs Nifty Z-Score])</f>
        <v>467</v>
      </c>
      <c r="AT325">
        <f>_xlfn.RANK.AVG(Table2[[#This Row],[6M Return vs Nifty Z-Score]],Table2[6M Return vs Nifty Z-Score])</f>
        <v>250</v>
      </c>
      <c r="AU325">
        <f>_xlfn.RANK.AVG(Table2[[#This Row],[Sharpe Ratio Z-Score]],Table2[Sharpe Ratio Z-Score])</f>
        <v>280</v>
      </c>
      <c r="AV325">
        <f>(Table2[[#This Row],[Rank 1Y]]+Table2[[#This Row],[Rank 6M]]+Table2[[#This Row],[Rank Sharpe]])/3</f>
        <v>332.33333333333331</v>
      </c>
    </row>
    <row r="326" spans="1:48" x14ac:dyDescent="0.3">
      <c r="A326" t="s">
        <v>126</v>
      </c>
      <c r="B326" t="s">
        <v>127</v>
      </c>
      <c r="C326" t="s">
        <v>3127</v>
      </c>
      <c r="D326" t="s">
        <v>18</v>
      </c>
      <c r="E326">
        <v>238154.685329295</v>
      </c>
      <c r="F326">
        <v>164.24</v>
      </c>
      <c r="G326">
        <v>58.824196238133197</v>
      </c>
      <c r="H326">
        <f>(Table2[[#This Row],[1Y Return vs Nifty]]-AVERAGE(Table2[1Y Return vs Nifty]))/_xlfn.STDEV.P(Table2[1Y Return vs Nifty])</f>
        <v>0.57533407682494875</v>
      </c>
      <c r="I326">
        <v>-7.7066548035671101</v>
      </c>
      <c r="J326">
        <f>(Table2[[#This Row],[1M Return vs Nifty]]-AVERAGE(Table2[1M Return vs Nifty]))/_xlfn.STDEV.P(Table2[1M Return vs Nifty])</f>
        <v>-0.39564952511661167</v>
      </c>
      <c r="K326">
        <v>-13.9123437963596</v>
      </c>
      <c r="L326">
        <f>(Table2[[#This Row],[6M Return vs Nifty]]-AVERAGE(Table2[6M Return vs Nifty]))/_xlfn.STDEV.P(Table2[6M Return vs Nifty])</f>
        <v>-0.73070248250865233</v>
      </c>
      <c r="M326">
        <v>-7.1197331782968103</v>
      </c>
      <c r="N326">
        <f>(Table2[[#This Row],[1W Return vs Nifty]]-AVERAGE(Table2[1W Return vs Nifty]))/_xlfn.STDEV.P(Table2[1W Return vs Nifty])</f>
        <v>-1.1404259197902862</v>
      </c>
      <c r="O326">
        <v>171.17</v>
      </c>
      <c r="P326">
        <v>171.602897842023</v>
      </c>
      <c r="Q326">
        <v>158.552757615877</v>
      </c>
      <c r="R326">
        <v>38.478101656330502</v>
      </c>
      <c r="S326" s="1">
        <f>(Table2[[#This Row],[Close Price]]-Table2[[#This Row],[20D EMA]])/Table2[[#This Row],[20D EMA]]</f>
        <v>-4.0486066483612658E-2</v>
      </c>
      <c r="T326" s="1">
        <f>(Table2[[#This Row],[Close Price]]-Table2[[#This Row],[50D EMA]])/Table2[[#This Row],[50D EMA]]</f>
        <v>-4.290660550966479E-2</v>
      </c>
      <c r="U326" s="1">
        <f>(Table2[[#This Row],[Close Price]]-Table2[[#This Row],[200D EMA]])/Table2[[#This Row],[200D EMA]]</f>
        <v>3.5869715983757239E-2</v>
      </c>
      <c r="V326">
        <v>0.93799117401690302</v>
      </c>
      <c r="W326">
        <v>160.76</v>
      </c>
      <c r="X326">
        <v>165</v>
      </c>
      <c r="Y326">
        <v>160.76</v>
      </c>
      <c r="Z326">
        <v>170.79</v>
      </c>
      <c r="AA326">
        <v>160.76</v>
      </c>
      <c r="AB326">
        <v>181.34</v>
      </c>
      <c r="AC326" s="1">
        <f>(Table2[[#This Row],[Close Price]]/Table2[[#This Row],[Day Low]])-1</f>
        <v>2.1647175914406791E-2</v>
      </c>
      <c r="AD326" s="1">
        <f>(Table2[[#This Row],[Day High]]/Table2[[#This Row],[Close Price]])-1</f>
        <v>4.6273745737943628E-3</v>
      </c>
      <c r="AE326" s="1">
        <f>(Table2[[#This Row],[Close Price]]/Table2[[#This Row],[Current Week Low]])-1</f>
        <v>2.1647175914406791E-2</v>
      </c>
      <c r="AF326" s="1">
        <f>(Table2[[#This Row],[Current Week High]]/Table2[[#This Row],[Close Price]])-1</f>
        <v>3.9880662445201942E-2</v>
      </c>
      <c r="AG326" s="1">
        <f>(Table2[[#This Row],[Close Price]]/Table2[[#This Row],[Current Month Low]])-1</f>
        <v>2.1647175914406791E-2</v>
      </c>
      <c r="AH326" s="1">
        <f>(Table2[[#This Row],[Current Month High]]/Table2[[#This Row],[Close Price]])-1</f>
        <v>0.10411592791037494</v>
      </c>
      <c r="AI326">
        <v>19.824646858256202</v>
      </c>
      <c r="AJ326">
        <v>92.093567251462005</v>
      </c>
      <c r="AK326" t="str">
        <f>IF(AND(Table2[[#This Row],[20D EMA]]&gt;Table2[[#This Row],[50D EMA]],Table2[[#This Row],[50D EMA]]&gt;Table2[[#This Row],[200D EMA]]),"Uptrend","Downtrend/NoTrend")</f>
        <v>Downtrend/NoTrend</v>
      </c>
      <c r="AL326">
        <v>0</v>
      </c>
      <c r="AM326" t="s">
        <v>3176</v>
      </c>
      <c r="AN326">
        <v>-0.48</v>
      </c>
      <c r="AO326" t="s">
        <v>3174</v>
      </c>
      <c r="AP326">
        <v>8.1222264455632007E-2</v>
      </c>
      <c r="AQ326">
        <f>(Table2[[#This Row],[Sharpe Ratio]]-AVERAGE(Table2[Sharpe Ratio]))/_xlfn.STDEV.P(Table2[Sharpe Ratio])</f>
        <v>0.22991098318816619</v>
      </c>
      <c r="AR3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6">
        <f>_xlfn.RANK.AVG(Table2[[#This Row],[1Y Return vs Nifty Z-Score]],Table2[1Y Return vs Nifty Z-Score])</f>
        <v>157</v>
      </c>
      <c r="AT326">
        <f>_xlfn.RANK.AVG(Table2[[#This Row],[6M Return vs Nifty Z-Score]],Table2[6M Return vs Nifty Z-Score])</f>
        <v>562</v>
      </c>
      <c r="AU326">
        <f>_xlfn.RANK.AVG(Table2[[#This Row],[Sharpe Ratio Z-Score]],Table2[Sharpe Ratio Z-Score])</f>
        <v>285</v>
      </c>
      <c r="AV326">
        <f>(Table2[[#This Row],[Rank 1Y]]+Table2[[#This Row],[Rank 6M]]+Table2[[#This Row],[Rank Sharpe]])/3</f>
        <v>334.66666666666669</v>
      </c>
    </row>
    <row r="327" spans="1:48" x14ac:dyDescent="0.3">
      <c r="A327" t="s">
        <v>791</v>
      </c>
      <c r="B327" t="s">
        <v>792</v>
      </c>
      <c r="C327" t="s">
        <v>3129</v>
      </c>
      <c r="D327" t="s">
        <v>227</v>
      </c>
      <c r="E327">
        <v>20663.661528649998</v>
      </c>
      <c r="F327">
        <v>683.65</v>
      </c>
      <c r="G327">
        <v>30.652592783510901</v>
      </c>
      <c r="H327">
        <f>(Table2[[#This Row],[1Y Return vs Nifty]]-AVERAGE(Table2[1Y Return vs Nifty]))/_xlfn.STDEV.P(Table2[1Y Return vs Nifty])</f>
        <v>9.011707689784218E-2</v>
      </c>
      <c r="I327">
        <v>-6.3130613589600202</v>
      </c>
      <c r="J327">
        <f>(Table2[[#This Row],[1M Return vs Nifty]]-AVERAGE(Table2[1M Return vs Nifty]))/_xlfn.STDEV.P(Table2[1M Return vs Nifty])</f>
        <v>-0.23845770071604153</v>
      </c>
      <c r="K327">
        <v>34.318603936462303</v>
      </c>
      <c r="L327">
        <f>(Table2[[#This Row],[6M Return vs Nifty]]-AVERAGE(Table2[6M Return vs Nifty]))/_xlfn.STDEV.P(Table2[6M Return vs Nifty])</f>
        <v>0.87806937660882967</v>
      </c>
      <c r="M327">
        <v>-2.2782469596436901</v>
      </c>
      <c r="N327">
        <f>(Table2[[#This Row],[1W Return vs Nifty]]-AVERAGE(Table2[1W Return vs Nifty]))/_xlfn.STDEV.P(Table2[1W Return vs Nifty])</f>
        <v>5.4160570905380095E-2</v>
      </c>
      <c r="O327">
        <v>726.3</v>
      </c>
      <c r="P327">
        <v>715.42709730599597</v>
      </c>
      <c r="Q327">
        <v>608.51582200915004</v>
      </c>
      <c r="R327">
        <v>38.773621572526999</v>
      </c>
      <c r="S327" s="1">
        <f>(Table2[[#This Row],[Close Price]]-Table2[[#This Row],[20D EMA]])/Table2[[#This Row],[20D EMA]]</f>
        <v>-5.8722291064298472E-2</v>
      </c>
      <c r="T327" s="1">
        <f>(Table2[[#This Row],[Close Price]]-Table2[[#This Row],[50D EMA]])/Table2[[#This Row],[50D EMA]]</f>
        <v>-4.4416960757644584E-2</v>
      </c>
      <c r="U327" s="1">
        <f>(Table2[[#This Row],[Close Price]]-Table2[[#This Row],[200D EMA]])/Table2[[#This Row],[200D EMA]]</f>
        <v>0.12347119873198657</v>
      </c>
      <c r="V327">
        <v>0.76060079389391999</v>
      </c>
      <c r="W327">
        <v>667.55</v>
      </c>
      <c r="X327">
        <v>690</v>
      </c>
      <c r="Y327">
        <v>667.55</v>
      </c>
      <c r="Z327">
        <v>723.85</v>
      </c>
      <c r="AA327">
        <v>667.55</v>
      </c>
      <c r="AB327">
        <v>755.1</v>
      </c>
      <c r="AC327" s="1">
        <f>(Table2[[#This Row],[Close Price]]/Table2[[#This Row],[Day Low]])-1</f>
        <v>2.4118043592240346E-2</v>
      </c>
      <c r="AD327" s="1">
        <f>(Table2[[#This Row],[Day High]]/Table2[[#This Row],[Close Price]])-1</f>
        <v>9.2883785562787313E-3</v>
      </c>
      <c r="AE327" s="1">
        <f>(Table2[[#This Row],[Close Price]]/Table2[[#This Row],[Current Week Low]])-1</f>
        <v>2.4118043592240346E-2</v>
      </c>
      <c r="AF327" s="1">
        <f>(Table2[[#This Row],[Current Week High]]/Table2[[#This Row],[Close Price]])-1</f>
        <v>5.8802018576757265E-2</v>
      </c>
      <c r="AG327" s="1">
        <f>(Table2[[#This Row],[Close Price]]/Table2[[#This Row],[Current Month Low]])-1</f>
        <v>2.4118043592240346E-2</v>
      </c>
      <c r="AH327" s="1">
        <f>(Table2[[#This Row],[Current Month High]]/Table2[[#This Row],[Close Price]])-1</f>
        <v>0.10451254296789303</v>
      </c>
      <c r="AI327">
        <v>13.3621004900168</v>
      </c>
      <c r="AJ327">
        <v>61.619385342789499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0.02</v>
      </c>
      <c r="AM327" t="s">
        <v>3175</v>
      </c>
      <c r="AN327">
        <v>-6.92</v>
      </c>
      <c r="AO327" t="s">
        <v>3174</v>
      </c>
      <c r="AP327">
        <v>-3.0951818341298998E-2</v>
      </c>
      <c r="AQ327">
        <f>(Table2[[#This Row],[Sharpe Ratio]]-AVERAGE(Table2[Sharpe Ratio]))/_xlfn.STDEV.P(Table2[Sharpe Ratio])</f>
        <v>-1.0791778372926444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-0.29528851359663388</v>
      </c>
      <c r="AS327">
        <f>_xlfn.RANK.AVG(Table2[[#This Row],[1Y Return vs Nifty Z-Score]],Table2[1Y Return vs Nifty Z-Score])</f>
        <v>268</v>
      </c>
      <c r="AT327">
        <f>_xlfn.RANK.AVG(Table2[[#This Row],[6M Return vs Nifty Z-Score]],Table2[6M Return vs Nifty Z-Score])</f>
        <v>108</v>
      </c>
      <c r="AU327">
        <f>_xlfn.RANK.AVG(Table2[[#This Row],[Sharpe Ratio Z-Score]],Table2[Sharpe Ratio Z-Score])</f>
        <v>629</v>
      </c>
      <c r="AV327">
        <f>(Table2[[#This Row],[Rank 1Y]]+Table2[[#This Row],[Rank 6M]]+Table2[[#This Row],[Rank Sharpe]])/3</f>
        <v>335</v>
      </c>
    </row>
    <row r="328" spans="1:48" x14ac:dyDescent="0.3">
      <c r="A328" t="s">
        <v>1650</v>
      </c>
      <c r="B328" t="s">
        <v>1651</v>
      </c>
      <c r="C328" t="s">
        <v>3133</v>
      </c>
      <c r="D328" t="s">
        <v>482</v>
      </c>
      <c r="E328">
        <v>5504.5279799999998</v>
      </c>
      <c r="F328">
        <v>488.05</v>
      </c>
      <c r="G328">
        <v>22.300231841508499</v>
      </c>
      <c r="H328">
        <f>(Table2[[#This Row],[1Y Return vs Nifty]]-AVERAGE(Table2[1Y Return vs Nifty]))/_xlfn.STDEV.P(Table2[1Y Return vs Nifty])</f>
        <v>-5.3740816214798315E-2</v>
      </c>
      <c r="I328">
        <v>2.3731169066605098</v>
      </c>
      <c r="J328">
        <f>(Table2[[#This Row],[1M Return vs Nifty]]-AVERAGE(Table2[1M Return vs Nifty]))/_xlfn.STDEV.P(Table2[1M Return vs Nifty])</f>
        <v>0.74130882583104007</v>
      </c>
      <c r="K328">
        <v>23.065984095724101</v>
      </c>
      <c r="L328">
        <f>(Table2[[#This Row],[6M Return vs Nifty]]-AVERAGE(Table2[6M Return vs Nifty]))/_xlfn.STDEV.P(Table2[6M Return vs Nifty])</f>
        <v>0.50273156982533662</v>
      </c>
      <c r="M328">
        <v>-4.6115774014476303</v>
      </c>
      <c r="N328">
        <f>(Table2[[#This Row],[1W Return vs Nifty]]-AVERAGE(Table2[1W Return vs Nifty]))/_xlfn.STDEV.P(Table2[1W Return vs Nifty])</f>
        <v>-0.52156450569793</v>
      </c>
      <c r="O328">
        <v>497.8</v>
      </c>
      <c r="P328">
        <v>471.63040317197903</v>
      </c>
      <c r="Q328">
        <v>405.93982326015902</v>
      </c>
      <c r="R328">
        <v>40.0656856741845</v>
      </c>
      <c r="S328" s="1">
        <f>(Table2[[#This Row],[Close Price]]-Table2[[#This Row],[20D EMA]])/Table2[[#This Row],[20D EMA]]</f>
        <v>-1.9586179188429087E-2</v>
      </c>
      <c r="T328" s="1">
        <f>(Table2[[#This Row],[Close Price]]-Table2[[#This Row],[50D EMA]])/Table2[[#This Row],[50D EMA]]</f>
        <v>3.481454273852997E-2</v>
      </c>
      <c r="U328" s="1">
        <f>(Table2[[#This Row],[Close Price]]-Table2[[#This Row],[200D EMA]])/Table2[[#This Row],[200D EMA]]</f>
        <v>0.20227179506657608</v>
      </c>
      <c r="V328">
        <v>0.503207854577714</v>
      </c>
      <c r="W328">
        <v>461</v>
      </c>
      <c r="X328">
        <v>492.05</v>
      </c>
      <c r="Y328">
        <v>461</v>
      </c>
      <c r="Z328">
        <v>496.85</v>
      </c>
      <c r="AA328">
        <v>461</v>
      </c>
      <c r="AB328">
        <v>525.6</v>
      </c>
      <c r="AC328" s="1">
        <f>(Table2[[#This Row],[Close Price]]/Table2[[#This Row],[Day Low]])-1</f>
        <v>5.8676789587852607E-2</v>
      </c>
      <c r="AD328" s="1">
        <f>(Table2[[#This Row],[Day High]]/Table2[[#This Row],[Close Price]])-1</f>
        <v>8.1958815695113429E-3</v>
      </c>
      <c r="AE328" s="1">
        <f>(Table2[[#This Row],[Close Price]]/Table2[[#This Row],[Current Week Low]])-1</f>
        <v>5.8676789587852607E-2</v>
      </c>
      <c r="AF328" s="1">
        <f>(Table2[[#This Row],[Current Week High]]/Table2[[#This Row],[Close Price]])-1</f>
        <v>1.8030939452924999E-2</v>
      </c>
      <c r="AG328" s="1">
        <f>(Table2[[#This Row],[Close Price]]/Table2[[#This Row],[Current Month Low]])-1</f>
        <v>5.8676789587852607E-2</v>
      </c>
      <c r="AH328" s="1">
        <f>(Table2[[#This Row],[Current Month High]]/Table2[[#This Row],[Close Price]])-1</f>
        <v>7.6938838233787443E-2</v>
      </c>
      <c r="AI328">
        <v>16.996209404774</v>
      </c>
      <c r="AJ328">
        <v>67.657162487117802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0.15</v>
      </c>
      <c r="AM328" t="s">
        <v>3175</v>
      </c>
      <c r="AN328">
        <v>-6.04</v>
      </c>
      <c r="AO328" t="s">
        <v>3174</v>
      </c>
      <c r="AP328">
        <v>3.6457737174999998E-5</v>
      </c>
      <c r="AQ328">
        <f>(Table2[[#This Row],[Sharpe Ratio]]-AVERAGE(Table2[Sharpe Ratio]))/_xlfn.STDEV.P(Table2[Sharpe Ratio])</f>
        <v>-0.71753988341928232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-4.8804809675633942E-2</v>
      </c>
      <c r="AS328">
        <f>_xlfn.RANK.AVG(Table2[[#This Row],[1Y Return vs Nifty Z-Score]],Table2[1Y Return vs Nifty Z-Score])</f>
        <v>320</v>
      </c>
      <c r="AT328">
        <f>_xlfn.RANK.AVG(Table2[[#This Row],[6M Return vs Nifty Z-Score]],Table2[6M Return vs Nifty Z-Score])</f>
        <v>171</v>
      </c>
      <c r="AU328">
        <f>_xlfn.RANK.AVG(Table2[[#This Row],[Sharpe Ratio Z-Score]],Table2[Sharpe Ratio Z-Score])</f>
        <v>516</v>
      </c>
      <c r="AV328">
        <f>(Table2[[#This Row],[Rank 1Y]]+Table2[[#This Row],[Rank 6M]]+Table2[[#This Row],[Rank Sharpe]])/3</f>
        <v>335.66666666666669</v>
      </c>
    </row>
    <row r="329" spans="1:48" x14ac:dyDescent="0.3">
      <c r="A329" t="s">
        <v>1799</v>
      </c>
      <c r="B329" t="s">
        <v>1800</v>
      </c>
      <c r="C329" t="s">
        <v>3145</v>
      </c>
      <c r="D329" t="s">
        <v>114</v>
      </c>
      <c r="E329">
        <v>4412.7542460300001</v>
      </c>
      <c r="F329">
        <v>257.3</v>
      </c>
      <c r="G329">
        <v>53.3540654849836</v>
      </c>
      <c r="H329">
        <f>(Table2[[#This Row],[1Y Return vs Nifty]]-AVERAGE(Table2[1Y Return vs Nifty]))/_xlfn.STDEV.P(Table2[1Y Return vs Nifty])</f>
        <v>0.48111862197774669</v>
      </c>
      <c r="I329">
        <v>-12.759744631556</v>
      </c>
      <c r="J329">
        <f>(Table2[[#This Row],[1M Return vs Nifty]]-AVERAGE(Table2[1M Return vs Nifty]))/_xlfn.STDEV.P(Table2[1M Return vs Nifty])</f>
        <v>-0.96561805646650134</v>
      </c>
      <c r="K329">
        <v>-11.2208024830993</v>
      </c>
      <c r="L329">
        <f>(Table2[[#This Row],[6M Return vs Nifty]]-AVERAGE(Table2[6M Return vs Nifty]))/_xlfn.STDEV.P(Table2[6M Return vs Nifty])</f>
        <v>-0.64092452611409856</v>
      </c>
      <c r="M329">
        <v>-8.2894712786466194</v>
      </c>
      <c r="N329">
        <f>(Table2[[#This Row],[1W Return vs Nifty]]-AVERAGE(Table2[1W Return vs Nifty]))/_xlfn.STDEV.P(Table2[1W Return vs Nifty])</f>
        <v>-1.4290466592124529</v>
      </c>
      <c r="O329">
        <v>267.87</v>
      </c>
      <c r="P329">
        <v>272.26182514898898</v>
      </c>
      <c r="Q329">
        <v>252.25682305480299</v>
      </c>
      <c r="R329">
        <v>30.150072352780001</v>
      </c>
      <c r="S329" s="1">
        <f>(Table2[[#This Row],[Close Price]]-Table2[[#This Row],[20D EMA]])/Table2[[#This Row],[20D EMA]]</f>
        <v>-3.9459439280247859E-2</v>
      </c>
      <c r="T329" s="1">
        <f>(Table2[[#This Row],[Close Price]]-Table2[[#This Row],[50D EMA]])/Table2[[#This Row],[50D EMA]]</f>
        <v>-5.495381198154186E-2</v>
      </c>
      <c r="U329" s="1">
        <f>(Table2[[#This Row],[Close Price]]-Table2[[#This Row],[200D EMA]])/Table2[[#This Row],[200D EMA]]</f>
        <v>1.9992232059869334E-2</v>
      </c>
      <c r="V329">
        <v>0.63851242072201797</v>
      </c>
      <c r="W329">
        <v>243.3</v>
      </c>
      <c r="X329">
        <v>258</v>
      </c>
      <c r="Y329">
        <v>242</v>
      </c>
      <c r="Z329">
        <v>259.85000000000002</v>
      </c>
      <c r="AA329">
        <v>242</v>
      </c>
      <c r="AB329">
        <v>278.45</v>
      </c>
      <c r="AC329" s="1">
        <f>(Table2[[#This Row],[Close Price]]/Table2[[#This Row],[Day Low]])-1</f>
        <v>5.7542129058775204E-2</v>
      </c>
      <c r="AD329" s="1">
        <f>(Table2[[#This Row],[Day High]]/Table2[[#This Row],[Close Price]])-1</f>
        <v>2.7205596579866764E-3</v>
      </c>
      <c r="AE329" s="1">
        <f>(Table2[[#This Row],[Close Price]]/Table2[[#This Row],[Current Week Low]])-1</f>
        <v>6.3223140495867858E-2</v>
      </c>
      <c r="AF329" s="1">
        <f>(Table2[[#This Row],[Current Week High]]/Table2[[#This Row],[Close Price]])-1</f>
        <v>9.9106101826662574E-3</v>
      </c>
      <c r="AG329" s="1">
        <f>(Table2[[#This Row],[Close Price]]/Table2[[#This Row],[Current Month Low]])-1</f>
        <v>6.3223140495867858E-2</v>
      </c>
      <c r="AH329" s="1">
        <f>(Table2[[#This Row],[Current Month High]]/Table2[[#This Row],[Close Price]])-1</f>
        <v>8.219976680917207E-2</v>
      </c>
      <c r="AI329">
        <v>24.543334628837901</v>
      </c>
      <c r="AJ329">
        <v>98.840803709428101</v>
      </c>
      <c r="AK329" t="str">
        <f>IF(AND(Table2[[#This Row],[20D EMA]]&gt;Table2[[#This Row],[50D EMA]],Table2[[#This Row],[50D EMA]]&gt;Table2[[#This Row],[200D EMA]]),"Uptrend","Downtrend/NoTrend")</f>
        <v>Downtrend/NoTrend</v>
      </c>
      <c r="AL329">
        <v>0</v>
      </c>
      <c r="AM329">
        <v>0</v>
      </c>
      <c r="AN329">
        <v>-6.11</v>
      </c>
      <c r="AO329" t="s">
        <v>3174</v>
      </c>
      <c r="AP329">
        <v>7.5608209577341004E-2</v>
      </c>
      <c r="AQ329">
        <f>(Table2[[#This Row],[Sharpe Ratio]]-AVERAGE(Table2[Sharpe Ratio]))/_xlfn.STDEV.P(Table2[Sharpe Ratio])</f>
        <v>0.16439409822249226</v>
      </c>
      <c r="AR3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9">
        <f>_xlfn.RANK.AVG(Table2[[#This Row],[1Y Return vs Nifty Z-Score]],Table2[1Y Return vs Nifty Z-Score])</f>
        <v>182</v>
      </c>
      <c r="AT329">
        <f>_xlfn.RANK.AVG(Table2[[#This Row],[6M Return vs Nifty Z-Score]],Table2[6M Return vs Nifty Z-Score])</f>
        <v>536</v>
      </c>
      <c r="AU329">
        <f>_xlfn.RANK.AVG(Table2[[#This Row],[Sharpe Ratio Z-Score]],Table2[Sharpe Ratio Z-Score])</f>
        <v>300</v>
      </c>
      <c r="AV329">
        <f>(Table2[[#This Row],[Rank 1Y]]+Table2[[#This Row],[Rank 6M]]+Table2[[#This Row],[Rank Sharpe]])/3</f>
        <v>339.33333333333331</v>
      </c>
    </row>
    <row r="330" spans="1:48" x14ac:dyDescent="0.3">
      <c r="A330" t="s">
        <v>61</v>
      </c>
      <c r="B330" t="s">
        <v>62</v>
      </c>
      <c r="C330" t="s">
        <v>3127</v>
      </c>
      <c r="D330" t="s">
        <v>63</v>
      </c>
      <c r="E330">
        <v>371432.74355715001</v>
      </c>
      <c r="F330">
        <v>293.45</v>
      </c>
      <c r="G330">
        <v>34.231761469999299</v>
      </c>
      <c r="H330">
        <f>(Table2[[#This Row],[1Y Return vs Nifty]]-AVERAGE(Table2[1Y Return vs Nifty]))/_xlfn.STDEV.P(Table2[1Y Return vs Nifty])</f>
        <v>0.15176331918888922</v>
      </c>
      <c r="I330">
        <v>-6.7924486541812898</v>
      </c>
      <c r="J330">
        <f>(Table2[[#This Row],[1M Return vs Nifty]]-AVERAGE(Table2[1M Return vs Nifty]))/_xlfn.STDEV.P(Table2[1M Return vs Nifty])</f>
        <v>-0.29253069009604821</v>
      </c>
      <c r="K330">
        <v>-1.82950920581808</v>
      </c>
      <c r="L330">
        <f>(Table2[[#This Row],[6M Return vs Nifty]]-AVERAGE(Table2[6M Return vs Nifty]))/_xlfn.STDEV.P(Table2[6M Return vs Nifty])</f>
        <v>-0.32767237048772913</v>
      </c>
      <c r="M330">
        <v>0.51247802387352603</v>
      </c>
      <c r="N330">
        <f>(Table2[[#This Row],[1W Return vs Nifty]]-AVERAGE(Table2[1W Return vs Nifty]))/_xlfn.STDEV.P(Table2[1W Return vs Nifty])</f>
        <v>0.74274300489276635</v>
      </c>
      <c r="O330">
        <v>297.04000000000002</v>
      </c>
      <c r="P330">
        <v>302.57951891885801</v>
      </c>
      <c r="Q330">
        <v>275.13172147606201</v>
      </c>
      <c r="R330">
        <v>48.172977140186802</v>
      </c>
      <c r="S330" s="1">
        <f>(Table2[[#This Row],[Close Price]]-Table2[[#This Row],[20D EMA]])/Table2[[#This Row],[20D EMA]]</f>
        <v>-1.2085914354969134E-2</v>
      </c>
      <c r="T330" s="1">
        <f>(Table2[[#This Row],[Close Price]]-Table2[[#This Row],[50D EMA]])/Table2[[#This Row],[50D EMA]]</f>
        <v>-3.0172296365195375E-2</v>
      </c>
      <c r="U330" s="1">
        <f>(Table2[[#This Row],[Close Price]]-Table2[[#This Row],[200D EMA]])/Table2[[#This Row],[200D EMA]]</f>
        <v>6.6580030923594422E-2</v>
      </c>
      <c r="V330">
        <v>0.83002307650695395</v>
      </c>
      <c r="W330">
        <v>280.55</v>
      </c>
      <c r="X330">
        <v>293.89999999999998</v>
      </c>
      <c r="Y330">
        <v>280.55</v>
      </c>
      <c r="Z330">
        <v>296.3</v>
      </c>
      <c r="AA330">
        <v>280.55</v>
      </c>
      <c r="AB330">
        <v>299.7</v>
      </c>
      <c r="AC330" s="1">
        <f>(Table2[[#This Row],[Close Price]]/Table2[[#This Row],[Day Low]])-1</f>
        <v>4.5981108536802706E-2</v>
      </c>
      <c r="AD330" s="1">
        <f>(Table2[[#This Row],[Day High]]/Table2[[#This Row],[Close Price]])-1</f>
        <v>1.5334810018741152E-3</v>
      </c>
      <c r="AE330" s="1">
        <f>(Table2[[#This Row],[Close Price]]/Table2[[#This Row],[Current Week Low]])-1</f>
        <v>4.5981108536802706E-2</v>
      </c>
      <c r="AF330" s="1">
        <f>(Table2[[#This Row],[Current Week High]]/Table2[[#This Row],[Close Price]])-1</f>
        <v>9.7120463452036176E-3</v>
      </c>
      <c r="AG330" s="1">
        <f>(Table2[[#This Row],[Close Price]]/Table2[[#This Row],[Current Month Low]])-1</f>
        <v>4.5981108536802706E-2</v>
      </c>
      <c r="AH330" s="1">
        <f>(Table2[[#This Row],[Current Month High]]/Table2[[#This Row],[Close Price]])-1</f>
        <v>2.1298347248253524E-2</v>
      </c>
      <c r="AI330">
        <v>17.566876810359499</v>
      </c>
      <c r="AJ330">
        <v>63.118399110616998</v>
      </c>
      <c r="AK330" t="str">
        <f>IF(AND(Table2[[#This Row],[20D EMA]]&gt;Table2[[#This Row],[50D EMA]],Table2[[#This Row],[50D EMA]]&gt;Table2[[#This Row],[200D EMA]]),"Uptrend","Downtrend/NoTrend")</f>
        <v>Downtrend/NoTrend</v>
      </c>
      <c r="AL330">
        <v>-7.0000000000000007E-2</v>
      </c>
      <c r="AM330" t="s">
        <v>3174</v>
      </c>
      <c r="AN330">
        <v>2.87</v>
      </c>
      <c r="AO330" t="s">
        <v>3175</v>
      </c>
      <c r="AP330">
        <v>6.7102791262273004E-2</v>
      </c>
      <c r="AQ330">
        <f>(Table2[[#This Row],[Sharpe Ratio]]-AVERAGE(Table2[Sharpe Ratio]))/_xlfn.STDEV.P(Table2[Sharpe Ratio])</f>
        <v>6.5134556694305346E-2</v>
      </c>
      <c r="AR3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0">
        <f>_xlfn.RANK.AVG(Table2[[#This Row],[1Y Return vs Nifty Z-Score]],Table2[1Y Return vs Nifty Z-Score])</f>
        <v>255</v>
      </c>
      <c r="AT330">
        <f>_xlfn.RANK.AVG(Table2[[#This Row],[6M Return vs Nifty Z-Score]],Table2[6M Return vs Nifty Z-Score])</f>
        <v>435</v>
      </c>
      <c r="AU330">
        <f>_xlfn.RANK.AVG(Table2[[#This Row],[Sharpe Ratio Z-Score]],Table2[Sharpe Ratio Z-Score])</f>
        <v>333</v>
      </c>
      <c r="AV330">
        <f>(Table2[[#This Row],[Rank 1Y]]+Table2[[#This Row],[Rank 6M]]+Table2[[#This Row],[Rank Sharpe]])/3</f>
        <v>341</v>
      </c>
    </row>
    <row r="331" spans="1:48" x14ac:dyDescent="0.3">
      <c r="A331" t="s">
        <v>1527</v>
      </c>
      <c r="B331" t="s">
        <v>1528</v>
      </c>
      <c r="C331" t="s">
        <v>607</v>
      </c>
      <c r="D331" t="s">
        <v>469</v>
      </c>
      <c r="E331">
        <v>6613.8151607350001</v>
      </c>
      <c r="F331">
        <v>2111.5500000000002</v>
      </c>
      <c r="G331">
        <v>23.575834367275402</v>
      </c>
      <c r="H331">
        <f>(Table2[[#This Row],[1Y Return vs Nifty]]-AVERAGE(Table2[1Y Return vs Nifty]))/_xlfn.STDEV.P(Table2[1Y Return vs Nifty])</f>
        <v>-3.1770322712395195E-2</v>
      </c>
      <c r="I331">
        <v>-10.7028367747054</v>
      </c>
      <c r="J331">
        <f>(Table2[[#This Row],[1M Return vs Nifty]]-AVERAGE(Table2[1M Return vs Nifty]))/_xlfn.STDEV.P(Table2[1M Return vs Nifty])</f>
        <v>-0.73360699191002865</v>
      </c>
      <c r="K331">
        <v>68.220229408547098</v>
      </c>
      <c r="L331">
        <f>(Table2[[#This Row],[6M Return vs Nifty]]-AVERAGE(Table2[6M Return vs Nifty]))/_xlfn.STDEV.P(Table2[6M Return vs Nifty])</f>
        <v>2.0088781954601154</v>
      </c>
      <c r="M331">
        <v>1.6868043960446499</v>
      </c>
      <c r="N331">
        <f>(Table2[[#This Row],[1W Return vs Nifty]]-AVERAGE(Table2[1W Return vs Nifty]))/_xlfn.STDEV.P(Table2[1W Return vs Nifty])</f>
        <v>1.0324958527803594</v>
      </c>
      <c r="O331">
        <v>2163.96</v>
      </c>
      <c r="P331">
        <v>2130.8397365775199</v>
      </c>
      <c r="Q331">
        <v>1752.20234013288</v>
      </c>
      <c r="R331">
        <v>55.154947606571596</v>
      </c>
      <c r="S331" s="1">
        <f>(Table2[[#This Row],[Close Price]]-Table2[[#This Row],[20D EMA]])/Table2[[#This Row],[20D EMA]]</f>
        <v>-2.4219486496977697E-2</v>
      </c>
      <c r="T331" s="1">
        <f>(Table2[[#This Row],[Close Price]]-Table2[[#This Row],[50D EMA]])/Table2[[#This Row],[50D EMA]]</f>
        <v>-9.0526454178587162E-3</v>
      </c>
      <c r="U331" s="1">
        <f>(Table2[[#This Row],[Close Price]]-Table2[[#This Row],[200D EMA]])/Table2[[#This Row],[200D EMA]]</f>
        <v>0.20508342651789219</v>
      </c>
      <c r="V331">
        <v>0.56762029415119697</v>
      </c>
      <c r="W331">
        <v>2007.55</v>
      </c>
      <c r="X331">
        <v>2122</v>
      </c>
      <c r="Y331">
        <v>2007.55</v>
      </c>
      <c r="Z331">
        <v>2245</v>
      </c>
      <c r="AA331">
        <v>2007.55</v>
      </c>
      <c r="AB331">
        <v>2299.8000000000002</v>
      </c>
      <c r="AC331" s="1">
        <f>(Table2[[#This Row],[Close Price]]/Table2[[#This Row],[Day Low]])-1</f>
        <v>5.1804438245622864E-2</v>
      </c>
      <c r="AD331" s="1">
        <f>(Table2[[#This Row],[Day High]]/Table2[[#This Row],[Close Price]])-1</f>
        <v>4.948971134948188E-3</v>
      </c>
      <c r="AE331" s="1">
        <f>(Table2[[#This Row],[Close Price]]/Table2[[#This Row],[Current Week Low]])-1</f>
        <v>5.1804438245622864E-2</v>
      </c>
      <c r="AF331" s="1">
        <f>(Table2[[#This Row],[Current Week High]]/Table2[[#This Row],[Close Price]])-1</f>
        <v>6.3200018943430081E-2</v>
      </c>
      <c r="AG331" s="1">
        <f>(Table2[[#This Row],[Close Price]]/Table2[[#This Row],[Current Month Low]])-1</f>
        <v>5.1804438245622864E-2</v>
      </c>
      <c r="AH331" s="1">
        <f>(Table2[[#This Row],[Current Month High]]/Table2[[#This Row],[Close Price]])-1</f>
        <v>8.9152518292249683E-2</v>
      </c>
      <c r="AI331">
        <v>18.064928606947401</v>
      </c>
      <c r="AJ331">
        <v>97.018894331700494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7.0000000000000007E-2</v>
      </c>
      <c r="AM331" t="s">
        <v>3175</v>
      </c>
      <c r="AN331">
        <v>-2.23</v>
      </c>
      <c r="AO331" t="s">
        <v>3174</v>
      </c>
      <c r="AP331">
        <v>-7.1708780690199994E-2</v>
      </c>
      <c r="AQ331">
        <f>(Table2[[#This Row],[Sharpe Ratio]]-AVERAGE(Table2[Sharpe Ratio]))/_xlfn.STDEV.P(Table2[Sharpe Ratio])</f>
        <v>-1.5548178642701003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0.72117886934795083</v>
      </c>
      <c r="AS331">
        <f>_xlfn.RANK.AVG(Table2[[#This Row],[1Y Return vs Nifty Z-Score]],Table2[1Y Return vs Nifty Z-Score])</f>
        <v>307</v>
      </c>
      <c r="AT331">
        <f>_xlfn.RANK.AVG(Table2[[#This Row],[6M Return vs Nifty Z-Score]],Table2[6M Return vs Nifty Z-Score])</f>
        <v>33</v>
      </c>
      <c r="AU331">
        <f>_xlfn.RANK.AVG(Table2[[#This Row],[Sharpe Ratio Z-Score]],Table2[Sharpe Ratio Z-Score])</f>
        <v>684</v>
      </c>
      <c r="AV331">
        <f>(Table2[[#This Row],[Rank 1Y]]+Table2[[#This Row],[Rank 6M]]+Table2[[#This Row],[Rank Sharpe]])/3</f>
        <v>341.33333333333331</v>
      </c>
    </row>
    <row r="332" spans="1:48" x14ac:dyDescent="0.3">
      <c r="A332" t="s">
        <v>185</v>
      </c>
      <c r="B332" t="s">
        <v>186</v>
      </c>
      <c r="C332" t="s">
        <v>3133</v>
      </c>
      <c r="D332" t="s">
        <v>187</v>
      </c>
      <c r="E332">
        <v>144031.3054219</v>
      </c>
      <c r="F332">
        <v>5547.05</v>
      </c>
      <c r="G332">
        <v>22.435111648857099</v>
      </c>
      <c r="H332">
        <f>(Table2[[#This Row],[1Y Return vs Nifty]]-AVERAGE(Table2[1Y Return vs Nifty]))/_xlfn.STDEV.P(Table2[1Y Return vs Nifty])</f>
        <v>-5.1417697632717904E-2</v>
      </c>
      <c r="I332">
        <v>4.4777802492308503</v>
      </c>
      <c r="J332">
        <f>(Table2[[#This Row],[1M Return vs Nifty]]-AVERAGE(Table2[1M Return vs Nifty]))/_xlfn.STDEV.P(Table2[1M Return vs Nifty])</f>
        <v>0.97870652014992354</v>
      </c>
      <c r="K332">
        <v>35.774902320484898</v>
      </c>
      <c r="L332">
        <f>(Table2[[#This Row],[6M Return vs Nifty]]-AVERAGE(Table2[6M Return vs Nifty]))/_xlfn.STDEV.P(Table2[6M Return vs Nifty])</f>
        <v>0.92664507268828844</v>
      </c>
      <c r="M332">
        <v>2.1378082609424802</v>
      </c>
      <c r="N332">
        <f>(Table2[[#This Row],[1W Return vs Nifty]]-AVERAGE(Table2[1W Return vs Nifty]))/_xlfn.STDEV.P(Table2[1W Return vs Nifty])</f>
        <v>1.1437763769679019</v>
      </c>
      <c r="O332">
        <v>5377.19</v>
      </c>
      <c r="P332">
        <v>5147.30959949097</v>
      </c>
      <c r="Q332">
        <v>4445.9460216549196</v>
      </c>
      <c r="R332">
        <v>58.201093388941203</v>
      </c>
      <c r="S332" s="1">
        <f>(Table2[[#This Row],[Close Price]]-Table2[[#This Row],[20D EMA]])/Table2[[#This Row],[20D EMA]]</f>
        <v>3.1588989788346809E-2</v>
      </c>
      <c r="T332" s="1">
        <f>(Table2[[#This Row],[Close Price]]-Table2[[#This Row],[50D EMA]])/Table2[[#This Row],[50D EMA]]</f>
        <v>7.7660065473536224E-2</v>
      </c>
      <c r="U332" s="1">
        <f>(Table2[[#This Row],[Close Price]]-Table2[[#This Row],[200D EMA]])/Table2[[#This Row],[200D EMA]]</f>
        <v>0.24766472039514673</v>
      </c>
      <c r="V332">
        <v>1.7990237724081899</v>
      </c>
      <c r="W332">
        <v>5398.65</v>
      </c>
      <c r="X332">
        <v>5566.5</v>
      </c>
      <c r="Y332">
        <v>5376.7</v>
      </c>
      <c r="Z332">
        <v>5566.5</v>
      </c>
      <c r="AA332">
        <v>5241.7</v>
      </c>
      <c r="AB332">
        <v>5566.5</v>
      </c>
      <c r="AC332" s="1">
        <f>(Table2[[#This Row],[Close Price]]/Table2[[#This Row],[Day Low]])-1</f>
        <v>2.7488353569874002E-2</v>
      </c>
      <c r="AD332" s="1">
        <f>(Table2[[#This Row],[Day High]]/Table2[[#This Row],[Close Price]])-1</f>
        <v>3.506368249790448E-3</v>
      </c>
      <c r="AE332" s="1">
        <f>(Table2[[#This Row],[Close Price]]/Table2[[#This Row],[Current Week Low]])-1</f>
        <v>3.1683002585228826E-2</v>
      </c>
      <c r="AF332" s="1">
        <f>(Table2[[#This Row],[Current Week High]]/Table2[[#This Row],[Close Price]])-1</f>
        <v>3.506368249790448E-3</v>
      </c>
      <c r="AG332" s="1">
        <f>(Table2[[#This Row],[Close Price]]/Table2[[#This Row],[Current Month Low]])-1</f>
        <v>5.8254001564377988E-2</v>
      </c>
      <c r="AH332" s="1">
        <f>(Table2[[#This Row],[Current Month High]]/Table2[[#This Row],[Close Price]])-1</f>
        <v>3.506368249790448E-3</v>
      </c>
      <c r="AI332">
        <v>0.64719084919009295</v>
      </c>
      <c r="AJ332">
        <v>68.332170060389004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0.08</v>
      </c>
      <c r="AM332" t="s">
        <v>3175</v>
      </c>
      <c r="AN332">
        <v>2.17</v>
      </c>
      <c r="AO332" t="s">
        <v>3175</v>
      </c>
      <c r="AP332">
        <v>-2.0456382854948999E-2</v>
      </c>
      <c r="AQ332">
        <f>(Table2[[#This Row],[Sharpe Ratio]]-AVERAGE(Table2[Sharpe Ratio]))/_xlfn.STDEV.P(Table2[Sharpe Ratio])</f>
        <v>-0.95669448892303099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2.0410157832503648</v>
      </c>
      <c r="AS332">
        <f>_xlfn.RANK.AVG(Table2[[#This Row],[1Y Return vs Nifty Z-Score]],Table2[1Y Return vs Nifty Z-Score])</f>
        <v>318</v>
      </c>
      <c r="AT332">
        <f>_xlfn.RANK.AVG(Table2[[#This Row],[6M Return vs Nifty Z-Score]],Table2[6M Return vs Nifty Z-Score])</f>
        <v>101</v>
      </c>
      <c r="AU332">
        <f>_xlfn.RANK.AVG(Table2[[#This Row],[Sharpe Ratio Z-Score]],Table2[Sharpe Ratio Z-Score])</f>
        <v>607</v>
      </c>
      <c r="AV332">
        <f>(Table2[[#This Row],[Rank 1Y]]+Table2[[#This Row],[Rank 6M]]+Table2[[#This Row],[Rank Sharpe]])/3</f>
        <v>342</v>
      </c>
    </row>
    <row r="333" spans="1:48" x14ac:dyDescent="0.3">
      <c r="A333" t="s">
        <v>813</v>
      </c>
      <c r="B333" t="s">
        <v>814</v>
      </c>
      <c r="C333" t="s">
        <v>3133</v>
      </c>
      <c r="D333" t="s">
        <v>51</v>
      </c>
      <c r="E333">
        <v>20099.388193499999</v>
      </c>
      <c r="F333">
        <v>1900.45</v>
      </c>
      <c r="G333">
        <v>38.692956155286403</v>
      </c>
      <c r="H333">
        <f>(Table2[[#This Row],[1Y Return vs Nifty]]-AVERAGE(Table2[1Y Return vs Nifty]))/_xlfn.STDEV.P(Table2[1Y Return vs Nifty])</f>
        <v>0.2286012423398554</v>
      </c>
      <c r="I333">
        <v>-0.80545281939001301</v>
      </c>
      <c r="J333">
        <f>(Table2[[#This Row],[1M Return vs Nifty]]-AVERAGE(Table2[1M Return vs Nifty]))/_xlfn.STDEV.P(Table2[1M Return vs Nifty])</f>
        <v>0.3827787422146004</v>
      </c>
      <c r="K333">
        <v>14.2208260452767</v>
      </c>
      <c r="L333">
        <f>(Table2[[#This Row],[6M Return vs Nifty]]-AVERAGE(Table2[6M Return vs Nifty]))/_xlfn.STDEV.P(Table2[6M Return vs Nifty])</f>
        <v>0.2076960785089883</v>
      </c>
      <c r="M333">
        <v>-6.4716964693527599</v>
      </c>
      <c r="N333">
        <f>(Table2[[#This Row],[1W Return vs Nifty]]-AVERAGE(Table2[1W Return vs Nifty]))/_xlfn.STDEV.P(Table2[1W Return vs Nifty])</f>
        <v>-0.98052958568592041</v>
      </c>
      <c r="O333">
        <v>2000.41</v>
      </c>
      <c r="P333">
        <v>1883.1484111877501</v>
      </c>
      <c r="Q333">
        <v>1589.14222990847</v>
      </c>
      <c r="R333">
        <v>35.0882038128264</v>
      </c>
      <c r="S333" s="1">
        <f>(Table2[[#This Row],[Close Price]]-Table2[[#This Row],[20D EMA]])/Table2[[#This Row],[20D EMA]]</f>
        <v>-4.9969756199979024E-2</v>
      </c>
      <c r="T333" s="1">
        <f>(Table2[[#This Row],[Close Price]]-Table2[[#This Row],[50D EMA]])/Table2[[#This Row],[50D EMA]]</f>
        <v>9.1875864427155892E-3</v>
      </c>
      <c r="U333" s="1">
        <f>(Table2[[#This Row],[Close Price]]-Table2[[#This Row],[200D EMA]])/Table2[[#This Row],[200D EMA]]</f>
        <v>0.19589673235822352</v>
      </c>
      <c r="V333">
        <v>0.65746455868370601</v>
      </c>
      <c r="W333">
        <v>1820</v>
      </c>
      <c r="X333">
        <v>1938.05</v>
      </c>
      <c r="Y333">
        <v>1820</v>
      </c>
      <c r="Z333">
        <v>1953.9</v>
      </c>
      <c r="AA333">
        <v>1820</v>
      </c>
      <c r="AB333">
        <v>2038.35</v>
      </c>
      <c r="AC333" s="1">
        <f>(Table2[[#This Row],[Close Price]]/Table2[[#This Row],[Day Low]])-1</f>
        <v>4.4203296703296813E-2</v>
      </c>
      <c r="AD333" s="1">
        <f>(Table2[[#This Row],[Day High]]/Table2[[#This Row],[Close Price]])-1</f>
        <v>1.978478781341253E-2</v>
      </c>
      <c r="AE333" s="1">
        <f>(Table2[[#This Row],[Close Price]]/Table2[[#This Row],[Current Week Low]])-1</f>
        <v>4.4203296703296813E-2</v>
      </c>
      <c r="AF333" s="1">
        <f>(Table2[[#This Row],[Current Week High]]/Table2[[#This Row],[Close Price]])-1</f>
        <v>2.8124917782630376E-2</v>
      </c>
      <c r="AG333" s="1">
        <f>(Table2[[#This Row],[Close Price]]/Table2[[#This Row],[Current Month Low]])-1</f>
        <v>4.4203296703296813E-2</v>
      </c>
      <c r="AH333" s="1">
        <f>(Table2[[#This Row],[Current Month High]]/Table2[[#This Row],[Close Price]])-1</f>
        <v>7.2561761688021198E-2</v>
      </c>
      <c r="AI333">
        <v>40.177326422689298</v>
      </c>
      <c r="AJ333">
        <v>75.642329020332696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0</v>
      </c>
      <c r="AM333" t="s">
        <v>3176</v>
      </c>
      <c r="AN333">
        <v>-15.56</v>
      </c>
      <c r="AO333" t="s">
        <v>3174</v>
      </c>
      <c r="AQ333">
        <f>(Table2[[#This Row],[Sharpe Ratio]]-AVERAGE(Table2[Sharpe Ratio]))/_xlfn.STDEV.P(Table2[Sharpe Ratio])</f>
        <v>-0.71796535082642143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-0.87941887344889769</v>
      </c>
      <c r="AS333">
        <f>_xlfn.RANK.AVG(Table2[[#This Row],[1Y Return vs Nifty Z-Score]],Table2[1Y Return vs Nifty Z-Score])</f>
        <v>233</v>
      </c>
      <c r="AT333">
        <f>_xlfn.RANK.AVG(Table2[[#This Row],[6M Return vs Nifty Z-Score]],Table2[6M Return vs Nifty Z-Score])</f>
        <v>254</v>
      </c>
      <c r="AU333">
        <f>_xlfn.RANK.AVG(Table2[[#This Row],[Sharpe Ratio Z-Score]],Table2[Sharpe Ratio Z-Score])</f>
        <v>540.5</v>
      </c>
      <c r="AV333">
        <f>(Table2[[#This Row],[Rank 1Y]]+Table2[[#This Row],[Rank 6M]]+Table2[[#This Row],[Rank Sharpe]])/3</f>
        <v>342.5</v>
      </c>
    </row>
    <row r="334" spans="1:48" x14ac:dyDescent="0.3">
      <c r="A334" t="s">
        <v>288</v>
      </c>
      <c r="B334" t="s">
        <v>289</v>
      </c>
      <c r="C334" t="s">
        <v>3140</v>
      </c>
      <c r="D334" t="s">
        <v>48</v>
      </c>
      <c r="E334">
        <v>94967.429712287994</v>
      </c>
      <c r="F334">
        <v>87.2</v>
      </c>
      <c r="G334">
        <v>20.382964513882602</v>
      </c>
      <c r="H334">
        <f>(Table2[[#This Row],[1Y Return vs Nifty]]-AVERAGE(Table2[1Y Return vs Nifty]))/_xlfn.STDEV.P(Table2[1Y Return vs Nifty])</f>
        <v>-8.6763100596565029E-2</v>
      </c>
      <c r="I334">
        <v>-6.1029815125409801</v>
      </c>
      <c r="J334">
        <f>(Table2[[#This Row],[1M Return vs Nifty]]-AVERAGE(Table2[1M Return vs Nifty]))/_xlfn.STDEV.P(Table2[1M Return vs Nifty])</f>
        <v>-0.21476152558247452</v>
      </c>
      <c r="K334">
        <v>-8.6036257745558693</v>
      </c>
      <c r="L334">
        <f>(Table2[[#This Row],[6M Return vs Nifty]]-AVERAGE(Table2[6M Return vs Nifty]))/_xlfn.STDEV.P(Table2[6M Return vs Nifty])</f>
        <v>-0.55362704520274764</v>
      </c>
      <c r="M334">
        <v>-6.68127252152936</v>
      </c>
      <c r="N334">
        <f>(Table2[[#This Row],[1W Return vs Nifty]]-AVERAGE(Table2[1W Return vs Nifty]))/_xlfn.STDEV.P(Table2[1W Return vs Nifty])</f>
        <v>-1.0322403020644841</v>
      </c>
      <c r="O334">
        <v>92.21</v>
      </c>
      <c r="P334">
        <v>93.436231243622501</v>
      </c>
      <c r="Q334">
        <v>85.738086763848997</v>
      </c>
      <c r="R334">
        <v>33.245087799021</v>
      </c>
      <c r="S334" s="1">
        <f>(Table2[[#This Row],[Close Price]]-Table2[[#This Row],[20D EMA]])/Table2[[#This Row],[20D EMA]]</f>
        <v>-5.4332501897841785E-2</v>
      </c>
      <c r="T334" s="1">
        <f>(Table2[[#This Row],[Close Price]]-Table2[[#This Row],[50D EMA]])/Table2[[#This Row],[50D EMA]]</f>
        <v>-6.6743180462430662E-2</v>
      </c>
      <c r="U334" s="1">
        <f>(Table2[[#This Row],[Close Price]]-Table2[[#This Row],[200D EMA]])/Table2[[#This Row],[200D EMA]]</f>
        <v>1.7050919740926773E-2</v>
      </c>
      <c r="V334">
        <v>0.81124010732535201</v>
      </c>
      <c r="W334">
        <v>85</v>
      </c>
      <c r="X334">
        <v>87.81</v>
      </c>
      <c r="Y334">
        <v>84.57</v>
      </c>
      <c r="Z334">
        <v>90.48</v>
      </c>
      <c r="AA334">
        <v>84.57</v>
      </c>
      <c r="AB334">
        <v>94.93</v>
      </c>
      <c r="AC334" s="1">
        <f>(Table2[[#This Row],[Close Price]]/Table2[[#This Row],[Day Low]])-1</f>
        <v>2.5882352941176467E-2</v>
      </c>
      <c r="AD334" s="1">
        <f>(Table2[[#This Row],[Day High]]/Table2[[#This Row],[Close Price]])-1</f>
        <v>6.995412844036597E-3</v>
      </c>
      <c r="AE334" s="1">
        <f>(Table2[[#This Row],[Close Price]]/Table2[[#This Row],[Current Week Low]])-1</f>
        <v>3.1098498285444087E-2</v>
      </c>
      <c r="AF334" s="1">
        <f>(Table2[[#This Row],[Current Week High]]/Table2[[#This Row],[Close Price]])-1</f>
        <v>3.7614678899082543E-2</v>
      </c>
      <c r="AG334" s="1">
        <f>(Table2[[#This Row],[Close Price]]/Table2[[#This Row],[Current Month Low]])-1</f>
        <v>3.1098498285444087E-2</v>
      </c>
      <c r="AH334" s="1">
        <f>(Table2[[#This Row],[Current Month High]]/Table2[[#This Row],[Close Price]])-1</f>
        <v>8.8646788990825787E-2</v>
      </c>
      <c r="AI334">
        <v>18.9793577981651</v>
      </c>
      <c r="AJ334">
        <v>67.692307692307693</v>
      </c>
      <c r="AK334" t="str">
        <f>IF(AND(Table2[[#This Row],[20D EMA]]&gt;Table2[[#This Row],[50D EMA]],Table2[[#This Row],[50D EMA]]&gt;Table2[[#This Row],[200D EMA]]),"Uptrend","Downtrend/NoTrend")</f>
        <v>Downtrend/NoTrend</v>
      </c>
      <c r="AL334">
        <v>-0.06</v>
      </c>
      <c r="AM334" t="s">
        <v>3174</v>
      </c>
      <c r="AN334">
        <v>-5.88</v>
      </c>
      <c r="AO334" t="s">
        <v>3174</v>
      </c>
      <c r="AP334">
        <v>0.11455377553648</v>
      </c>
      <c r="AQ334">
        <f>(Table2[[#This Row],[Sharpe Ratio]]-AVERAGE(Table2[Sharpe Ratio]))/_xlfn.STDEV.P(Table2[Sharpe Ratio])</f>
        <v>0.61889485038555547</v>
      </c>
      <c r="AR3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4">
        <f>_xlfn.RANK.AVG(Table2[[#This Row],[1Y Return vs Nifty Z-Score]],Table2[1Y Return vs Nifty Z-Score])</f>
        <v>329</v>
      </c>
      <c r="AT334">
        <f>_xlfn.RANK.AVG(Table2[[#This Row],[6M Return vs Nifty Z-Score]],Table2[6M Return vs Nifty Z-Score])</f>
        <v>510</v>
      </c>
      <c r="AU334">
        <f>_xlfn.RANK.AVG(Table2[[#This Row],[Sharpe Ratio Z-Score]],Table2[Sharpe Ratio Z-Score])</f>
        <v>189</v>
      </c>
      <c r="AV334">
        <f>(Table2[[#This Row],[Rank 1Y]]+Table2[[#This Row],[Rank 6M]]+Table2[[#This Row],[Rank Sharpe]])/3</f>
        <v>342.66666666666669</v>
      </c>
    </row>
    <row r="335" spans="1:48" x14ac:dyDescent="0.3">
      <c r="A335" t="s">
        <v>28</v>
      </c>
      <c r="B335" t="s">
        <v>29</v>
      </c>
      <c r="C335" t="s">
        <v>3129</v>
      </c>
      <c r="D335" t="s">
        <v>24</v>
      </c>
      <c r="E335">
        <v>873581.00837242499</v>
      </c>
      <c r="F335">
        <v>1236.5999999999999</v>
      </c>
      <c r="G335">
        <v>4.47869888108516</v>
      </c>
      <c r="H335">
        <f>(Table2[[#This Row],[1Y Return vs Nifty]]-AVERAGE(Table2[1Y Return vs Nifty]))/_xlfn.STDEV.P(Table2[1Y Return vs Nifty])</f>
        <v>-0.36069213231888181</v>
      </c>
      <c r="I335">
        <v>1.8653577758176401</v>
      </c>
      <c r="J335">
        <f>(Table2[[#This Row],[1M Return vs Nifty]]-AVERAGE(Table2[1M Return vs Nifty]))/_xlfn.STDEV.P(Table2[1M Return vs Nifty])</f>
        <v>0.68403560569491795</v>
      </c>
      <c r="K335">
        <v>3.3930355525166802</v>
      </c>
      <c r="L335">
        <f>(Table2[[#This Row],[6M Return vs Nifty]]-AVERAGE(Table2[6M Return vs Nifty]))/_xlfn.STDEV.P(Table2[6M Return vs Nifty])</f>
        <v>-0.15347129347939034</v>
      </c>
      <c r="M335">
        <v>-0.151205203527839</v>
      </c>
      <c r="N335">
        <f>(Table2[[#This Row],[1W Return vs Nifty]]-AVERAGE(Table2[1W Return vs Nifty]))/_xlfn.STDEV.P(Table2[1W Return vs Nifty])</f>
        <v>0.578986054702473</v>
      </c>
      <c r="O335">
        <v>1265.53</v>
      </c>
      <c r="P335">
        <v>1241.70847739633</v>
      </c>
      <c r="Q335">
        <v>1142.53081580242</v>
      </c>
      <c r="R335">
        <v>30.064462413390402</v>
      </c>
      <c r="S335" s="1">
        <f>(Table2[[#This Row],[Close Price]]-Table2[[#This Row],[20D EMA]])/Table2[[#This Row],[20D EMA]]</f>
        <v>-2.2859987515112295E-2</v>
      </c>
      <c r="T335" s="1">
        <f>(Table2[[#This Row],[Close Price]]-Table2[[#This Row],[50D EMA]])/Table2[[#This Row],[50D EMA]]</f>
        <v>-4.1140714502020071E-3</v>
      </c>
      <c r="U335" s="1">
        <f>(Table2[[#This Row],[Close Price]]-Table2[[#This Row],[200D EMA]])/Table2[[#This Row],[200D EMA]]</f>
        <v>8.2334045521138488E-2</v>
      </c>
      <c r="V335">
        <v>0.96366232912851602</v>
      </c>
      <c r="W335">
        <v>1229.75</v>
      </c>
      <c r="X335">
        <v>1247.8</v>
      </c>
      <c r="Y335">
        <v>1225</v>
      </c>
      <c r="Z335">
        <v>1262.95</v>
      </c>
      <c r="AA335">
        <v>1225</v>
      </c>
      <c r="AB335">
        <v>1280.25</v>
      </c>
      <c r="AC335" s="1">
        <f>(Table2[[#This Row],[Close Price]]/Table2[[#This Row],[Day Low]])-1</f>
        <v>5.570237853222082E-3</v>
      </c>
      <c r="AD335" s="1">
        <f>(Table2[[#This Row],[Day High]]/Table2[[#This Row],[Close Price]])-1</f>
        <v>9.0570920265242716E-3</v>
      </c>
      <c r="AE335" s="1">
        <f>(Table2[[#This Row],[Close Price]]/Table2[[#This Row],[Current Week Low]])-1</f>
        <v>9.4693877551019767E-3</v>
      </c>
      <c r="AF335" s="1">
        <f>(Table2[[#This Row],[Current Week High]]/Table2[[#This Row],[Close Price]])-1</f>
        <v>2.1308426330260533E-2</v>
      </c>
      <c r="AG335" s="1">
        <f>(Table2[[#This Row],[Close Price]]/Table2[[#This Row],[Current Month Low]])-1</f>
        <v>9.4693877551019767E-3</v>
      </c>
      <c r="AH335" s="1">
        <f>(Table2[[#This Row],[Current Month High]]/Table2[[#This Row],[Close Price]])-1</f>
        <v>3.5298398835516887E-2</v>
      </c>
      <c r="AI335">
        <v>10.169011806566299</v>
      </c>
      <c r="AJ335">
        <v>37.552836484983303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0.01</v>
      </c>
      <c r="AM335" t="s">
        <v>3175</v>
      </c>
      <c r="AN335">
        <v>-4.29</v>
      </c>
      <c r="AO335" t="s">
        <v>3174</v>
      </c>
      <c r="AP335">
        <v>9.6204301035009002E-2</v>
      </c>
      <c r="AQ335">
        <f>(Table2[[#This Row],[Sharpe Ratio]]-AVERAGE(Table2[Sharpe Ratio]))/_xlfn.STDEV.P(Table2[Sharpe Ratio])</f>
        <v>0.40475365722724982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1.1536118918263685</v>
      </c>
      <c r="AS335">
        <f>_xlfn.RANK.AVG(Table2[[#This Row],[1Y Return vs Nifty Z-Score]],Table2[1Y Return vs Nifty Z-Score])</f>
        <v>415</v>
      </c>
      <c r="AT335">
        <f>_xlfn.RANK.AVG(Table2[[#This Row],[6M Return vs Nifty Z-Score]],Table2[6M Return vs Nifty Z-Score])</f>
        <v>373</v>
      </c>
      <c r="AU335">
        <f>_xlfn.RANK.AVG(Table2[[#This Row],[Sharpe Ratio Z-Score]],Table2[Sharpe Ratio Z-Score])</f>
        <v>241</v>
      </c>
      <c r="AV335">
        <f>(Table2[[#This Row],[Rank 1Y]]+Table2[[#This Row],[Rank 6M]]+Table2[[#This Row],[Rank Sharpe]])/3</f>
        <v>343</v>
      </c>
    </row>
    <row r="336" spans="1:48" x14ac:dyDescent="0.3">
      <c r="A336" t="s">
        <v>1948</v>
      </c>
      <c r="B336" t="s">
        <v>1949</v>
      </c>
      <c r="C336" t="s">
        <v>3138</v>
      </c>
      <c r="D336" t="s">
        <v>48</v>
      </c>
      <c r="E336">
        <v>3640.9517298000001</v>
      </c>
      <c r="F336">
        <v>2157.8000000000002</v>
      </c>
      <c r="G336">
        <v>-1.0540562722255999</v>
      </c>
      <c r="H336">
        <f>(Table2[[#This Row],[1Y Return vs Nifty]]-AVERAGE(Table2[1Y Return vs Nifty]))/_xlfn.STDEV.P(Table2[1Y Return vs Nifty])</f>
        <v>-0.45598620605326878</v>
      </c>
      <c r="I336">
        <v>1.85964458250428</v>
      </c>
      <c r="J336">
        <f>(Table2[[#This Row],[1M Return vs Nifty]]-AVERAGE(Table2[1M Return vs Nifty]))/_xlfn.STDEV.P(Table2[1M Return vs Nifty])</f>
        <v>0.68339118010325384</v>
      </c>
      <c r="K336">
        <v>15.53505891108</v>
      </c>
      <c r="L336">
        <f>(Table2[[#This Row],[6M Return vs Nifty]]-AVERAGE(Table2[6M Return vs Nifty]))/_xlfn.STDEV.P(Table2[6M Return vs Nifty])</f>
        <v>0.25153309499358989</v>
      </c>
      <c r="M336">
        <v>4.7948894878763202</v>
      </c>
      <c r="N336">
        <f>(Table2[[#This Row],[1W Return vs Nifty]]-AVERAGE(Table2[1W Return vs Nifty]))/_xlfn.STDEV.P(Table2[1W Return vs Nifty])</f>
        <v>1.7993836006644417</v>
      </c>
      <c r="O336">
        <v>2061.0100000000002</v>
      </c>
      <c r="P336">
        <v>2001.41436849775</v>
      </c>
      <c r="Q336">
        <v>1805.4796597545801</v>
      </c>
      <c r="R336">
        <v>69.333672610290805</v>
      </c>
      <c r="S336" s="1">
        <f>(Table2[[#This Row],[Close Price]]-Table2[[#This Row],[20D EMA]])/Table2[[#This Row],[20D EMA]]</f>
        <v>4.6962411633131307E-2</v>
      </c>
      <c r="T336" s="1">
        <f>(Table2[[#This Row],[Close Price]]-Table2[[#This Row],[50D EMA]])/Table2[[#This Row],[50D EMA]]</f>
        <v>7.8137558100790636E-2</v>
      </c>
      <c r="U336" s="1">
        <f>(Table2[[#This Row],[Close Price]]-Table2[[#This Row],[200D EMA]])/Table2[[#This Row],[200D EMA]]</f>
        <v>0.19513946797567977</v>
      </c>
      <c r="V336">
        <v>0.69880847140092195</v>
      </c>
      <c r="W336">
        <v>2060.6999999999998</v>
      </c>
      <c r="X336">
        <v>2176.6</v>
      </c>
      <c r="Y336">
        <v>2050.1</v>
      </c>
      <c r="Z336">
        <v>2176.6</v>
      </c>
      <c r="AA336">
        <v>2010</v>
      </c>
      <c r="AB336">
        <v>2180</v>
      </c>
      <c r="AC336" s="1">
        <f>(Table2[[#This Row],[Close Price]]/Table2[[#This Row],[Day Low]])-1</f>
        <v>4.7119910709953139E-2</v>
      </c>
      <c r="AD336" s="1">
        <f>(Table2[[#This Row],[Day High]]/Table2[[#This Row],[Close Price]])-1</f>
        <v>8.7125776253589304E-3</v>
      </c>
      <c r="AE336" s="1">
        <f>(Table2[[#This Row],[Close Price]]/Table2[[#This Row],[Current Week Low]])-1</f>
        <v>5.2534022730598595E-2</v>
      </c>
      <c r="AF336" s="1">
        <f>(Table2[[#This Row],[Current Week High]]/Table2[[#This Row],[Close Price]])-1</f>
        <v>8.7125776253589304E-3</v>
      </c>
      <c r="AG336" s="1">
        <f>(Table2[[#This Row],[Close Price]]/Table2[[#This Row],[Current Month Low]])-1</f>
        <v>7.3532338308457845E-2</v>
      </c>
      <c r="AH336" s="1">
        <f>(Table2[[#This Row],[Current Month High]]/Table2[[#This Row],[Close Price]])-1</f>
        <v>1.0288256557604791E-2</v>
      </c>
      <c r="AI336">
        <v>4.9448512373713802</v>
      </c>
      <c r="AJ336">
        <v>52.602545968882602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0.14000000000000001</v>
      </c>
      <c r="AM336" t="s">
        <v>3175</v>
      </c>
      <c r="AN336">
        <v>7.57</v>
      </c>
      <c r="AO336" t="s">
        <v>3175</v>
      </c>
      <c r="AP336">
        <v>6.6187728605051996E-2</v>
      </c>
      <c r="AQ336">
        <f>(Table2[[#This Row],[Sharpe Ratio]]-AVERAGE(Table2[Sharpe Ratio]))/_xlfn.STDEV.P(Table2[Sharpe Ratio])</f>
        <v>5.4455634569521461E-2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2.3327773042775384</v>
      </c>
      <c r="AS336">
        <f>_xlfn.RANK.AVG(Table2[[#This Row],[1Y Return vs Nifty Z-Score]],Table2[1Y Return vs Nifty Z-Score])</f>
        <v>456</v>
      </c>
      <c r="AT336">
        <f>_xlfn.RANK.AVG(Table2[[#This Row],[6M Return vs Nifty Z-Score]],Table2[6M Return vs Nifty Z-Score])</f>
        <v>238</v>
      </c>
      <c r="AU336">
        <f>_xlfn.RANK.AVG(Table2[[#This Row],[Sharpe Ratio Z-Score]],Table2[Sharpe Ratio Z-Score])</f>
        <v>335</v>
      </c>
      <c r="AV336">
        <f>(Table2[[#This Row],[Rank 1Y]]+Table2[[#This Row],[Rank 6M]]+Table2[[#This Row],[Rank Sharpe]])/3</f>
        <v>343</v>
      </c>
    </row>
    <row r="337" spans="1:48" x14ac:dyDescent="0.3">
      <c r="A337" t="s">
        <v>863</v>
      </c>
      <c r="B337" t="s">
        <v>864</v>
      </c>
      <c r="C337" t="s">
        <v>3129</v>
      </c>
      <c r="D337" t="s">
        <v>865</v>
      </c>
      <c r="E337">
        <v>18491.484302875</v>
      </c>
      <c r="F337">
        <v>204.59</v>
      </c>
      <c r="G337">
        <v>28.311033909632599</v>
      </c>
      <c r="H337">
        <f>(Table2[[#This Row],[1Y Return vs Nifty]]-AVERAGE(Table2[1Y Return vs Nifty]))/_xlfn.STDEV.P(Table2[1Y Return vs Nifty])</f>
        <v>4.9786956045260532E-2</v>
      </c>
      <c r="I337">
        <v>-5.2688945021885303</v>
      </c>
      <c r="J337">
        <f>(Table2[[#This Row],[1M Return vs Nifty]]-AVERAGE(Table2[1M Return vs Nifty]))/_xlfn.STDEV.P(Table2[1M Return vs Nifty])</f>
        <v>-0.12067981231560101</v>
      </c>
      <c r="K337">
        <v>30.257766358955401</v>
      </c>
      <c r="L337">
        <f>(Table2[[#This Row],[6M Return vs Nifty]]-AVERAGE(Table2[6M Return vs Nifty]))/_xlfn.STDEV.P(Table2[6M Return vs Nifty])</f>
        <v>0.74261773142595622</v>
      </c>
      <c r="M337">
        <v>2.09984067838009E-2</v>
      </c>
      <c r="N337">
        <f>(Table2[[#This Row],[1W Return vs Nifty]]-AVERAGE(Table2[1W Return vs Nifty]))/_xlfn.STDEV.P(Table2[1W Return vs Nifty])</f>
        <v>0.6214755088157049</v>
      </c>
      <c r="O337">
        <v>209.58</v>
      </c>
      <c r="P337">
        <v>202.89333593009599</v>
      </c>
      <c r="Q337">
        <v>174.83526494377199</v>
      </c>
      <c r="R337">
        <v>43.774147539780898</v>
      </c>
      <c r="S337" s="1">
        <f>(Table2[[#This Row],[Close Price]]-Table2[[#This Row],[20D EMA]])/Table2[[#This Row],[20D EMA]]</f>
        <v>-2.380952380952385E-2</v>
      </c>
      <c r="T337" s="1">
        <f>(Table2[[#This Row],[Close Price]]-Table2[[#This Row],[50D EMA]])/Table2[[#This Row],[50D EMA]]</f>
        <v>8.3623449835167497E-3</v>
      </c>
      <c r="U337" s="1">
        <f>(Table2[[#This Row],[Close Price]]-Table2[[#This Row],[200D EMA]])/Table2[[#This Row],[200D EMA]]</f>
        <v>0.17018726208237969</v>
      </c>
      <c r="V337">
        <v>2.0412298248078602</v>
      </c>
      <c r="W337">
        <v>197.5</v>
      </c>
      <c r="X337">
        <v>205.4</v>
      </c>
      <c r="Y337">
        <v>197.2</v>
      </c>
      <c r="Z337">
        <v>212.39</v>
      </c>
      <c r="AA337">
        <v>197.2</v>
      </c>
      <c r="AB337">
        <v>212.39</v>
      </c>
      <c r="AC337" s="1">
        <f>(Table2[[#This Row],[Close Price]]/Table2[[#This Row],[Day Low]])-1</f>
        <v>3.589873417721523E-2</v>
      </c>
      <c r="AD337" s="1">
        <f>(Table2[[#This Row],[Day High]]/Table2[[#This Row],[Close Price]])-1</f>
        <v>3.9591377877705725E-3</v>
      </c>
      <c r="AE337" s="1">
        <f>(Table2[[#This Row],[Close Price]]/Table2[[#This Row],[Current Week Low]])-1</f>
        <v>3.7474645030425968E-2</v>
      </c>
      <c r="AF337" s="1">
        <f>(Table2[[#This Row],[Current Week High]]/Table2[[#This Row],[Close Price]])-1</f>
        <v>3.8125030548902705E-2</v>
      </c>
      <c r="AG337" s="1">
        <f>(Table2[[#This Row],[Close Price]]/Table2[[#This Row],[Current Month Low]])-1</f>
        <v>3.7474645030425968E-2</v>
      </c>
      <c r="AH337" s="1">
        <f>(Table2[[#This Row],[Current Month High]]/Table2[[#This Row],[Close Price]])-1</f>
        <v>3.8125030548902705E-2</v>
      </c>
      <c r="AI337">
        <v>19.4584290532284</v>
      </c>
      <c r="AJ337">
        <v>68.594973217964494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0.22</v>
      </c>
      <c r="AM337" t="s">
        <v>3175</v>
      </c>
      <c r="AN337">
        <v>-9.24</v>
      </c>
      <c r="AO337" t="s">
        <v>3174</v>
      </c>
      <c r="AP337">
        <v>-3.0452026236934E-2</v>
      </c>
      <c r="AQ337">
        <f>(Table2[[#This Row],[Sharpe Ratio]]-AVERAGE(Table2[Sharpe Ratio]))/_xlfn.STDEV.P(Table2[Sharpe Ratio])</f>
        <v>-1.0733451864692523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0.2198551975020685</v>
      </c>
      <c r="AS337">
        <f>_xlfn.RANK.AVG(Table2[[#This Row],[1Y Return vs Nifty Z-Score]],Table2[1Y Return vs Nifty Z-Score])</f>
        <v>277</v>
      </c>
      <c r="AT337">
        <f>_xlfn.RANK.AVG(Table2[[#This Row],[6M Return vs Nifty Z-Score]],Table2[6M Return vs Nifty Z-Score])</f>
        <v>127</v>
      </c>
      <c r="AU337">
        <f>_xlfn.RANK.AVG(Table2[[#This Row],[Sharpe Ratio Z-Score]],Table2[Sharpe Ratio Z-Score])</f>
        <v>626</v>
      </c>
      <c r="AV337">
        <f>(Table2[[#This Row],[Rank 1Y]]+Table2[[#This Row],[Rank 6M]]+Table2[[#This Row],[Rank Sharpe]])/3</f>
        <v>343.33333333333331</v>
      </c>
    </row>
    <row r="338" spans="1:48" x14ac:dyDescent="0.3">
      <c r="A338" t="s">
        <v>1956</v>
      </c>
      <c r="B338" t="s">
        <v>1957</v>
      </c>
      <c r="C338" t="s">
        <v>3141</v>
      </c>
      <c r="D338" t="s">
        <v>117</v>
      </c>
      <c r="E338">
        <v>3596.2302060000002</v>
      </c>
      <c r="F338">
        <v>644.45000000000005</v>
      </c>
      <c r="G338">
        <v>-2.7272809915701002</v>
      </c>
      <c r="H338">
        <f>(Table2[[#This Row],[1Y Return vs Nifty]]-AVERAGE(Table2[1Y Return vs Nifty]))/_xlfn.STDEV.P(Table2[1Y Return vs Nifty])</f>
        <v>-0.48480519322352172</v>
      </c>
      <c r="I338">
        <v>11.268389759712701</v>
      </c>
      <c r="J338">
        <f>(Table2[[#This Row],[1M Return vs Nifty]]-AVERAGE(Table2[1M Return vs Nifty]))/_xlfn.STDEV.P(Table2[1M Return vs Nifty])</f>
        <v>1.7446603941977852</v>
      </c>
      <c r="K338">
        <v>0.35730051393766399</v>
      </c>
      <c r="L338">
        <f>(Table2[[#This Row],[6M Return vs Nifty]]-AVERAGE(Table2[6M Return vs Nifty]))/_xlfn.STDEV.P(Table2[6M Return vs Nifty])</f>
        <v>-0.25473003566411706</v>
      </c>
      <c r="M338">
        <v>-0.51791184092964404</v>
      </c>
      <c r="N338">
        <f>(Table2[[#This Row],[1W Return vs Nifty]]-AVERAGE(Table2[1W Return vs Nifty]))/_xlfn.STDEV.P(Table2[1W Return vs Nifty])</f>
        <v>0.48850499675772946</v>
      </c>
      <c r="O338">
        <v>612.11</v>
      </c>
      <c r="P338">
        <v>598.96875524623601</v>
      </c>
      <c r="Q338">
        <v>573.27035852891197</v>
      </c>
      <c r="R338">
        <v>56.644270488270401</v>
      </c>
      <c r="S338" s="1">
        <f>(Table2[[#This Row],[Close Price]]-Table2[[#This Row],[20D EMA]])/Table2[[#This Row],[20D EMA]]</f>
        <v>5.2833641012236414E-2</v>
      </c>
      <c r="T338" s="1">
        <f>(Table2[[#This Row],[Close Price]]-Table2[[#This Row],[50D EMA]])/Table2[[#This Row],[50D EMA]]</f>
        <v>7.5932583052794961E-2</v>
      </c>
      <c r="U338" s="1">
        <f>(Table2[[#This Row],[Close Price]]-Table2[[#This Row],[200D EMA]])/Table2[[#This Row],[200D EMA]]</f>
        <v>0.12416417561470387</v>
      </c>
      <c r="V338">
        <v>1.3596302447223501</v>
      </c>
      <c r="W338">
        <v>617.54999999999995</v>
      </c>
      <c r="X338">
        <v>653.45000000000005</v>
      </c>
      <c r="Y338">
        <v>600</v>
      </c>
      <c r="Z338">
        <v>653.45000000000005</v>
      </c>
      <c r="AA338">
        <v>600</v>
      </c>
      <c r="AB338">
        <v>657</v>
      </c>
      <c r="AC338" s="1">
        <f>(Table2[[#This Row],[Close Price]]/Table2[[#This Row],[Day Low]])-1</f>
        <v>4.3559225973605509E-2</v>
      </c>
      <c r="AD338" s="1">
        <f>(Table2[[#This Row],[Day High]]/Table2[[#This Row],[Close Price]])-1</f>
        <v>1.3965396850027068E-2</v>
      </c>
      <c r="AE338" s="1">
        <f>(Table2[[#This Row],[Close Price]]/Table2[[#This Row],[Current Week Low]])-1</f>
        <v>7.4083333333333501E-2</v>
      </c>
      <c r="AF338" s="1">
        <f>(Table2[[#This Row],[Current Week High]]/Table2[[#This Row],[Close Price]])-1</f>
        <v>1.3965396850027068E-2</v>
      </c>
      <c r="AG338" s="1">
        <f>(Table2[[#This Row],[Close Price]]/Table2[[#This Row],[Current Month Low]])-1</f>
        <v>7.4083333333333501E-2</v>
      </c>
      <c r="AH338" s="1">
        <f>(Table2[[#This Row],[Current Month High]]/Table2[[#This Row],[Close Price]])-1</f>
        <v>1.9473970051982148E-2</v>
      </c>
      <c r="AI338">
        <v>7.3706261152921098</v>
      </c>
      <c r="AJ338">
        <v>40.097826086956502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-0.05</v>
      </c>
      <c r="AM338" t="s">
        <v>3174</v>
      </c>
      <c r="AN338">
        <v>12.91</v>
      </c>
      <c r="AO338" t="s">
        <v>3175</v>
      </c>
      <c r="AP338">
        <v>0.13068803395839501</v>
      </c>
      <c r="AQ338">
        <f>(Table2[[#This Row],[Sharpe Ratio]]-AVERAGE(Table2[Sharpe Ratio]))/_xlfn.STDEV.P(Table2[Sharpe Ratio])</f>
        <v>0.80718413076338602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2.3008142928312618</v>
      </c>
      <c r="AS338">
        <f>_xlfn.RANK.AVG(Table2[[#This Row],[1Y Return vs Nifty Z-Score]],Table2[1Y Return vs Nifty Z-Score])</f>
        <v>471</v>
      </c>
      <c r="AT338">
        <f>_xlfn.RANK.AVG(Table2[[#This Row],[6M Return vs Nifty Z-Score]],Table2[6M Return vs Nifty Z-Score])</f>
        <v>411</v>
      </c>
      <c r="AU338">
        <f>_xlfn.RANK.AVG(Table2[[#This Row],[Sharpe Ratio Z-Score]],Table2[Sharpe Ratio Z-Score])</f>
        <v>148</v>
      </c>
      <c r="AV338">
        <f>(Table2[[#This Row],[Rank 1Y]]+Table2[[#This Row],[Rank 6M]]+Table2[[#This Row],[Rank Sharpe]])/3</f>
        <v>343.33333333333331</v>
      </c>
    </row>
    <row r="339" spans="1:48" x14ac:dyDescent="0.3">
      <c r="A339" t="s">
        <v>712</v>
      </c>
      <c r="B339" t="s">
        <v>713</v>
      </c>
      <c r="C339" t="s">
        <v>3129</v>
      </c>
      <c r="D339" t="s">
        <v>579</v>
      </c>
      <c r="E339">
        <v>24551.251776735</v>
      </c>
      <c r="F339">
        <v>939.1</v>
      </c>
      <c r="G339">
        <v>4.8108601063352197</v>
      </c>
      <c r="H339">
        <f>(Table2[[#This Row],[1Y Return vs Nifty]]-AVERAGE(Table2[1Y Return vs Nifty]))/_xlfn.STDEV.P(Table2[1Y Return vs Nifty])</f>
        <v>-0.35497111351114685</v>
      </c>
      <c r="I339">
        <v>-9.2601779186638797</v>
      </c>
      <c r="J339">
        <f>(Table2[[#This Row],[1M Return vs Nifty]]-AVERAGE(Table2[1M Return vs Nifty]))/_xlfn.STDEV.P(Table2[1M Return vs Nifty])</f>
        <v>-0.57088078331140624</v>
      </c>
      <c r="K339">
        <v>12.581021638316299</v>
      </c>
      <c r="L339">
        <f>(Table2[[#This Row],[6M Return vs Nifty]]-AVERAGE(Table2[6M Return vs Nifty]))/_xlfn.STDEV.P(Table2[6M Return vs Nifty])</f>
        <v>0.15299943022854248</v>
      </c>
      <c r="M339">
        <v>-1.7874996356531101</v>
      </c>
      <c r="N339">
        <f>(Table2[[#This Row],[1W Return vs Nifty]]-AVERAGE(Table2[1W Return vs Nifty]))/_xlfn.STDEV.P(Table2[1W Return vs Nifty])</f>
        <v>0.17524738125827324</v>
      </c>
      <c r="O339">
        <v>979.8</v>
      </c>
      <c r="P339">
        <v>942.54581081820697</v>
      </c>
      <c r="Q339">
        <v>817.79036107360901</v>
      </c>
      <c r="R339">
        <v>31.511889114784999</v>
      </c>
      <c r="S339" s="1">
        <f>(Table2[[#This Row],[Close Price]]-Table2[[#This Row],[20D EMA]])/Table2[[#This Row],[20D EMA]]</f>
        <v>-4.1539089610124445E-2</v>
      </c>
      <c r="T339" s="1">
        <f>(Table2[[#This Row],[Close Price]]-Table2[[#This Row],[50D EMA]])/Table2[[#This Row],[50D EMA]]</f>
        <v>-3.6558550031809117E-3</v>
      </c>
      <c r="U339" s="1">
        <f>(Table2[[#This Row],[Close Price]]-Table2[[#This Row],[200D EMA]])/Table2[[#This Row],[200D EMA]]</f>
        <v>0.14833830856985605</v>
      </c>
      <c r="V339">
        <v>0.47568446036017298</v>
      </c>
      <c r="W339">
        <v>933.55</v>
      </c>
      <c r="X339">
        <v>955.9</v>
      </c>
      <c r="Y339">
        <v>916.75</v>
      </c>
      <c r="Z339">
        <v>955.9</v>
      </c>
      <c r="AA339">
        <v>916.75</v>
      </c>
      <c r="AB339">
        <v>992</v>
      </c>
      <c r="AC339" s="1">
        <f>(Table2[[#This Row],[Close Price]]/Table2[[#This Row],[Day Low]])-1</f>
        <v>5.9450484708907236E-3</v>
      </c>
      <c r="AD339" s="1">
        <f>(Table2[[#This Row],[Day High]]/Table2[[#This Row],[Close Price]])-1</f>
        <v>1.7889468640187367E-2</v>
      </c>
      <c r="AE339" s="1">
        <f>(Table2[[#This Row],[Close Price]]/Table2[[#This Row],[Current Week Low]])-1</f>
        <v>2.4379601854376931E-2</v>
      </c>
      <c r="AF339" s="1">
        <f>(Table2[[#This Row],[Current Week High]]/Table2[[#This Row],[Close Price]])-1</f>
        <v>1.7889468640187367E-2</v>
      </c>
      <c r="AG339" s="1">
        <f>(Table2[[#This Row],[Close Price]]/Table2[[#This Row],[Current Month Low]])-1</f>
        <v>2.4379601854376931E-2</v>
      </c>
      <c r="AH339" s="1">
        <f>(Table2[[#This Row],[Current Month High]]/Table2[[#This Row],[Close Price]])-1</f>
        <v>5.6330529230113946E-2</v>
      </c>
      <c r="AI339">
        <v>28.016185709721999</v>
      </c>
      <c r="AJ339">
        <v>55.480132450331098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0.21</v>
      </c>
      <c r="AM339" t="s">
        <v>3175</v>
      </c>
      <c r="AN339">
        <v>-7.51</v>
      </c>
      <c r="AO339" t="s">
        <v>3174</v>
      </c>
      <c r="AP339">
        <v>5.7604277612072999E-2</v>
      </c>
      <c r="AQ339">
        <f>(Table2[[#This Row],[Sharpe Ratio]]-AVERAGE(Table2[Sharpe Ratio]))/_xlfn.STDEV.P(Table2[Sharpe Ratio])</f>
        <v>-4.571456032652399E-2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-0.64331964566226141</v>
      </c>
      <c r="AS339">
        <f>_xlfn.RANK.AVG(Table2[[#This Row],[1Y Return vs Nifty Z-Score]],Table2[1Y Return vs Nifty Z-Score])</f>
        <v>409</v>
      </c>
      <c r="AT339">
        <f>_xlfn.RANK.AVG(Table2[[#This Row],[6M Return vs Nifty Z-Score]],Table2[6M Return vs Nifty Z-Score])</f>
        <v>268</v>
      </c>
      <c r="AU339">
        <f>_xlfn.RANK.AVG(Table2[[#This Row],[Sharpe Ratio Z-Score]],Table2[Sharpe Ratio Z-Score])</f>
        <v>354</v>
      </c>
      <c r="AV339">
        <f>(Table2[[#This Row],[Rank 1Y]]+Table2[[#This Row],[Rank 6M]]+Table2[[#This Row],[Rank Sharpe]])/3</f>
        <v>343.66666666666669</v>
      </c>
    </row>
    <row r="340" spans="1:48" x14ac:dyDescent="0.3">
      <c r="A340" t="s">
        <v>326</v>
      </c>
      <c r="B340" t="s">
        <v>327</v>
      </c>
      <c r="C340" t="s">
        <v>3142</v>
      </c>
      <c r="D340" t="s">
        <v>135</v>
      </c>
      <c r="E340">
        <v>80567.106641439997</v>
      </c>
      <c r="F340">
        <v>2951.9</v>
      </c>
      <c r="G340">
        <v>53.755256098666102</v>
      </c>
      <c r="H340">
        <f>(Table2[[#This Row],[1Y Return vs Nifty]]-AVERAGE(Table2[1Y Return vs Nifty]))/_xlfn.STDEV.P(Table2[1Y Return vs Nifty])</f>
        <v>0.48802857675840006</v>
      </c>
      <c r="I340">
        <v>-0.78246548873081601</v>
      </c>
      <c r="J340">
        <f>(Table2[[#This Row],[1M Return vs Nifty]]-AVERAGE(Table2[1M Return vs Nifty]))/_xlfn.STDEV.P(Table2[1M Return vs Nifty])</f>
        <v>0.38537162212401838</v>
      </c>
      <c r="K340">
        <v>3.68069581464716</v>
      </c>
      <c r="L340">
        <f>(Table2[[#This Row],[6M Return vs Nifty]]-AVERAGE(Table2[6M Return vs Nifty]))/_xlfn.STDEV.P(Table2[6M Return vs Nifty])</f>
        <v>-0.14387621487414565</v>
      </c>
      <c r="M340">
        <v>-8.2133204164426399</v>
      </c>
      <c r="N340">
        <f>(Table2[[#This Row],[1W Return vs Nifty]]-AVERAGE(Table2[1W Return vs Nifty]))/_xlfn.STDEV.P(Table2[1W Return vs Nifty])</f>
        <v>-1.4102572240813109</v>
      </c>
      <c r="O340">
        <v>3026.95</v>
      </c>
      <c r="P340">
        <v>3001.0698707725601</v>
      </c>
      <c r="Q340">
        <v>2681.1369783041901</v>
      </c>
      <c r="R340">
        <v>35.3039354824406</v>
      </c>
      <c r="S340" s="1">
        <f>(Table2[[#This Row],[Close Price]]-Table2[[#This Row],[20D EMA]])/Table2[[#This Row],[20D EMA]]</f>
        <v>-2.479393448851145E-2</v>
      </c>
      <c r="T340" s="1">
        <f>(Table2[[#This Row],[Close Price]]-Table2[[#This Row],[50D EMA]])/Table2[[#This Row],[50D EMA]]</f>
        <v>-1.6384113962632358E-2</v>
      </c>
      <c r="U340" s="1">
        <f>(Table2[[#This Row],[Close Price]]-Table2[[#This Row],[200D EMA]])/Table2[[#This Row],[200D EMA]]</f>
        <v>0.10098813446937975</v>
      </c>
      <c r="V340">
        <v>1.3464076894763</v>
      </c>
      <c r="W340">
        <v>2849.15</v>
      </c>
      <c r="X340">
        <v>2969.95</v>
      </c>
      <c r="Y340">
        <v>2833.4</v>
      </c>
      <c r="Z340">
        <v>2976.95</v>
      </c>
      <c r="AA340">
        <v>2833.4</v>
      </c>
      <c r="AB340">
        <v>3279.95</v>
      </c>
      <c r="AC340" s="1">
        <f>(Table2[[#This Row],[Close Price]]/Table2[[#This Row],[Day Low]])-1</f>
        <v>3.6063387326044527E-2</v>
      </c>
      <c r="AD340" s="1">
        <f>(Table2[[#This Row],[Day High]]/Table2[[#This Row],[Close Price]])-1</f>
        <v>6.1147057827162232E-3</v>
      </c>
      <c r="AE340" s="1">
        <f>(Table2[[#This Row],[Close Price]]/Table2[[#This Row],[Current Week Low]])-1</f>
        <v>4.182254535187413E-2</v>
      </c>
      <c r="AF340" s="1">
        <f>(Table2[[#This Row],[Current Week High]]/Table2[[#This Row],[Close Price]])-1</f>
        <v>8.4860598258746922E-3</v>
      </c>
      <c r="AG340" s="1">
        <f>(Table2[[#This Row],[Close Price]]/Table2[[#This Row],[Current Month Low]])-1</f>
        <v>4.182254535187413E-2</v>
      </c>
      <c r="AH340" s="1">
        <f>(Table2[[#This Row],[Current Month High]]/Table2[[#This Row],[Close Price]])-1</f>
        <v>0.11113181340831324</v>
      </c>
      <c r="AI340">
        <v>15.271520037941601</v>
      </c>
      <c r="AJ340">
        <v>90.592716942148698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-0.03</v>
      </c>
      <c r="AM340" t="s">
        <v>3174</v>
      </c>
      <c r="AN340">
        <v>1.4</v>
      </c>
      <c r="AO340" t="s">
        <v>3175</v>
      </c>
      <c r="AP340">
        <v>8.9610592766379994E-3</v>
      </c>
      <c r="AQ340">
        <f>(Table2[[#This Row],[Sharpe Ratio]]-AVERAGE(Table2[Sharpe Ratio]))/_xlfn.STDEV.P(Table2[Sharpe Ratio])</f>
        <v>-0.61338840911031223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-1.2941216491833503</v>
      </c>
      <c r="AS340">
        <f>_xlfn.RANK.AVG(Table2[[#This Row],[1Y Return vs Nifty Z-Score]],Table2[1Y Return vs Nifty Z-Score])</f>
        <v>180</v>
      </c>
      <c r="AT340">
        <f>_xlfn.RANK.AVG(Table2[[#This Row],[6M Return vs Nifty Z-Score]],Table2[6M Return vs Nifty Z-Score])</f>
        <v>366</v>
      </c>
      <c r="AU340">
        <f>_xlfn.RANK.AVG(Table2[[#This Row],[Sharpe Ratio Z-Score]],Table2[Sharpe Ratio Z-Score])</f>
        <v>487</v>
      </c>
      <c r="AV340">
        <f>(Table2[[#This Row],[Rank 1Y]]+Table2[[#This Row],[Rank 6M]]+Table2[[#This Row],[Rank Sharpe]])/3</f>
        <v>344.33333333333331</v>
      </c>
    </row>
    <row r="341" spans="1:48" x14ac:dyDescent="0.3">
      <c r="A341" t="s">
        <v>567</v>
      </c>
      <c r="B341" t="s">
        <v>568</v>
      </c>
      <c r="C341" t="s">
        <v>3132</v>
      </c>
      <c r="D341" t="s">
        <v>48</v>
      </c>
      <c r="E341">
        <v>36046.790999999997</v>
      </c>
      <c r="F341">
        <v>58.91</v>
      </c>
      <c r="G341">
        <v>61.5433874243055</v>
      </c>
      <c r="H341">
        <f>(Table2[[#This Row],[1Y Return vs Nifty]]-AVERAGE(Table2[1Y Return vs Nifty]))/_xlfn.STDEV.P(Table2[1Y Return vs Nifty])</f>
        <v>0.62216839322117357</v>
      </c>
      <c r="I341">
        <v>-9.5374437782256898</v>
      </c>
      <c r="J341">
        <f>(Table2[[#This Row],[1M Return vs Nifty]]-AVERAGE(Table2[1M Return vs Nifty]))/_xlfn.STDEV.P(Table2[1M Return vs Nifty])</f>
        <v>-0.60215527479037645</v>
      </c>
      <c r="K341">
        <v>-26.196774632698901</v>
      </c>
      <c r="L341">
        <f>(Table2[[#This Row],[6M Return vs Nifty]]-AVERAGE(Table2[6M Return vs Nifty]))/_xlfn.STDEV.P(Table2[6M Return vs Nifty])</f>
        <v>-1.1404569568402603</v>
      </c>
      <c r="M341">
        <v>-5.9403738557269499</v>
      </c>
      <c r="N341">
        <f>(Table2[[#This Row],[1W Return vs Nifty]]-AVERAGE(Table2[1W Return vs Nifty]))/_xlfn.STDEV.P(Table2[1W Return vs Nifty])</f>
        <v>-0.84943124361213473</v>
      </c>
      <c r="O341">
        <v>60.81</v>
      </c>
      <c r="P341">
        <v>62.472519586095203</v>
      </c>
      <c r="Q341">
        <v>59.122648369496702</v>
      </c>
      <c r="R341">
        <v>37.315628223753997</v>
      </c>
      <c r="S341" s="1">
        <f>(Table2[[#This Row],[Close Price]]-Table2[[#This Row],[20D EMA]])/Table2[[#This Row],[20D EMA]]</f>
        <v>-3.1244861042591773E-2</v>
      </c>
      <c r="T341" s="1">
        <f>(Table2[[#This Row],[Close Price]]-Table2[[#This Row],[50D EMA]])/Table2[[#This Row],[50D EMA]]</f>
        <v>-5.7025386677186825E-2</v>
      </c>
      <c r="U341" s="1">
        <f>(Table2[[#This Row],[Close Price]]-Table2[[#This Row],[200D EMA]])/Table2[[#This Row],[200D EMA]]</f>
        <v>-3.5967328149396158E-3</v>
      </c>
      <c r="V341">
        <v>0.46766567536084203</v>
      </c>
      <c r="W341">
        <v>55.06</v>
      </c>
      <c r="X341">
        <v>59.39</v>
      </c>
      <c r="Y341">
        <v>55.06</v>
      </c>
      <c r="Z341">
        <v>60.2</v>
      </c>
      <c r="AA341">
        <v>55.06</v>
      </c>
      <c r="AB341">
        <v>61.82</v>
      </c>
      <c r="AC341" s="1">
        <f>(Table2[[#This Row],[Close Price]]/Table2[[#This Row],[Day Low]])-1</f>
        <v>6.9923719578641297E-2</v>
      </c>
      <c r="AD341" s="1">
        <f>(Table2[[#This Row],[Day High]]/Table2[[#This Row],[Close Price]])-1</f>
        <v>8.1480224070615836E-3</v>
      </c>
      <c r="AE341" s="1">
        <f>(Table2[[#This Row],[Close Price]]/Table2[[#This Row],[Current Week Low]])-1</f>
        <v>6.9923719578641297E-2</v>
      </c>
      <c r="AF341" s="1">
        <f>(Table2[[#This Row],[Current Week High]]/Table2[[#This Row],[Close Price]])-1</f>
        <v>2.1897810218978186E-2</v>
      </c>
      <c r="AG341" s="1">
        <f>(Table2[[#This Row],[Close Price]]/Table2[[#This Row],[Current Month Low]])-1</f>
        <v>6.9923719578641297E-2</v>
      </c>
      <c r="AH341" s="1">
        <f>(Table2[[#This Row],[Current Month High]]/Table2[[#This Row],[Close Price]])-1</f>
        <v>4.939738584281117E-2</v>
      </c>
      <c r="AI341">
        <v>32.659989814972</v>
      </c>
      <c r="AJ341">
        <v>90.0322580645161</v>
      </c>
      <c r="AK341" t="str">
        <f>IF(AND(Table2[[#This Row],[20D EMA]]&gt;Table2[[#This Row],[50D EMA]],Table2[[#This Row],[50D EMA]]&gt;Table2[[#This Row],[200D EMA]]),"Uptrend","Downtrend/NoTrend")</f>
        <v>Downtrend/NoTrend</v>
      </c>
      <c r="AL341">
        <v>-0.12</v>
      </c>
      <c r="AM341" t="s">
        <v>3174</v>
      </c>
      <c r="AN341">
        <v>-0.17</v>
      </c>
      <c r="AO341" t="s">
        <v>3174</v>
      </c>
      <c r="AP341">
        <v>0.106430190465157</v>
      </c>
      <c r="AQ341">
        <f>(Table2[[#This Row],[Sharpe Ratio]]-AVERAGE(Table2[Sharpe Ratio]))/_xlfn.STDEV.P(Table2[Sharpe Ratio])</f>
        <v>0.52409136161225855</v>
      </c>
      <c r="AR3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1">
        <f>_xlfn.RANK.AVG(Table2[[#This Row],[1Y Return vs Nifty Z-Score]],Table2[1Y Return vs Nifty Z-Score])</f>
        <v>148</v>
      </c>
      <c r="AT341">
        <f>_xlfn.RANK.AVG(Table2[[#This Row],[6M Return vs Nifty Z-Score]],Table2[6M Return vs Nifty Z-Score])</f>
        <v>670</v>
      </c>
      <c r="AU341">
        <f>_xlfn.RANK.AVG(Table2[[#This Row],[Sharpe Ratio Z-Score]],Table2[Sharpe Ratio Z-Score])</f>
        <v>215</v>
      </c>
      <c r="AV341">
        <f>(Table2[[#This Row],[Rank 1Y]]+Table2[[#This Row],[Rank 6M]]+Table2[[#This Row],[Rank Sharpe]])/3</f>
        <v>344.33333333333331</v>
      </c>
    </row>
    <row r="342" spans="1:48" x14ac:dyDescent="0.3">
      <c r="A342" t="s">
        <v>610</v>
      </c>
      <c r="B342" t="s">
        <v>611</v>
      </c>
      <c r="C342" t="s">
        <v>3146</v>
      </c>
      <c r="D342" t="s">
        <v>612</v>
      </c>
      <c r="E342">
        <v>31993.759874700001</v>
      </c>
      <c r="F342">
        <v>799.05</v>
      </c>
      <c r="G342">
        <v>3.4104525762877098</v>
      </c>
      <c r="H342">
        <f>(Table2[[#This Row],[1Y Return vs Nifty]]-AVERAGE(Table2[1Y Return vs Nifty]))/_xlfn.STDEV.P(Table2[1Y Return vs Nifty])</f>
        <v>-0.37909120101342542</v>
      </c>
      <c r="I342">
        <v>-1.0924427088099999</v>
      </c>
      <c r="J342">
        <f>(Table2[[#This Row],[1M Return vs Nifty]]-AVERAGE(Table2[1M Return vs Nifty]))/_xlfn.STDEV.P(Table2[1M Return vs Nifty])</f>
        <v>0.35040741865748887</v>
      </c>
      <c r="K342">
        <v>20.885303993282101</v>
      </c>
      <c r="L342">
        <f>(Table2[[#This Row],[6M Return vs Nifty]]-AVERAGE(Table2[6M Return vs Nifty]))/_xlfn.STDEV.P(Table2[6M Return vs Nifty])</f>
        <v>0.42999369202164744</v>
      </c>
      <c r="M342">
        <v>-1.67294470813025</v>
      </c>
      <c r="N342">
        <f>(Table2[[#This Row],[1W Return vs Nifty]]-AVERAGE(Table2[1W Return vs Nifty]))/_xlfn.STDEV.P(Table2[1W Return vs Nifty])</f>
        <v>0.20351262103819762</v>
      </c>
      <c r="O342">
        <v>818.74</v>
      </c>
      <c r="P342">
        <v>812.26896492944002</v>
      </c>
      <c r="Q342">
        <v>729.94134339988602</v>
      </c>
      <c r="R342">
        <v>40.195382249375101</v>
      </c>
      <c r="S342" s="1">
        <f>(Table2[[#This Row],[Close Price]]-Table2[[#This Row],[20D EMA]])/Table2[[#This Row],[20D EMA]]</f>
        <v>-2.4049148691892487E-2</v>
      </c>
      <c r="T342" s="1">
        <f>(Table2[[#This Row],[Close Price]]-Table2[[#This Row],[50D EMA]])/Table2[[#This Row],[50D EMA]]</f>
        <v>-1.6274122858539061E-2</v>
      </c>
      <c r="U342" s="1">
        <f>(Table2[[#This Row],[Close Price]]-Table2[[#This Row],[200D EMA]])/Table2[[#This Row],[200D EMA]]</f>
        <v>9.4677000042527965E-2</v>
      </c>
      <c r="V342">
        <v>0.52540465105273204</v>
      </c>
      <c r="W342">
        <v>786.05</v>
      </c>
      <c r="X342">
        <v>814</v>
      </c>
      <c r="Y342">
        <v>786.05</v>
      </c>
      <c r="Z342">
        <v>817.6</v>
      </c>
      <c r="AA342">
        <v>786.05</v>
      </c>
      <c r="AB342">
        <v>853</v>
      </c>
      <c r="AC342" s="1">
        <f>(Table2[[#This Row],[Close Price]]/Table2[[#This Row],[Day Low]])-1</f>
        <v>1.6538388143247928E-2</v>
      </c>
      <c r="AD342" s="1">
        <f>(Table2[[#This Row],[Day High]]/Table2[[#This Row],[Close Price]])-1</f>
        <v>1.8709717789875624E-2</v>
      </c>
      <c r="AE342" s="1">
        <f>(Table2[[#This Row],[Close Price]]/Table2[[#This Row],[Current Week Low]])-1</f>
        <v>1.6538388143247928E-2</v>
      </c>
      <c r="AF342" s="1">
        <f>(Table2[[#This Row],[Current Week High]]/Table2[[#This Row],[Close Price]])-1</f>
        <v>2.3215067893123109E-2</v>
      </c>
      <c r="AG342" s="1">
        <f>(Table2[[#This Row],[Close Price]]/Table2[[#This Row],[Current Month Low]])-1</f>
        <v>1.6538388143247928E-2</v>
      </c>
      <c r="AH342" s="1">
        <f>(Table2[[#This Row],[Current Month High]]/Table2[[#This Row],[Close Price]])-1</f>
        <v>6.7517677241724527E-2</v>
      </c>
      <c r="AI342">
        <v>15.2618734747512</v>
      </c>
      <c r="AJ342">
        <v>40.776955602536901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-0.03</v>
      </c>
      <c r="AM342" t="s">
        <v>3174</v>
      </c>
      <c r="AN342">
        <v>-1.28</v>
      </c>
      <c r="AO342" t="s">
        <v>3174</v>
      </c>
      <c r="AP342">
        <v>3.5657537914263002E-2</v>
      </c>
      <c r="AQ342">
        <f>(Table2[[#This Row],[Sharpe Ratio]]-AVERAGE(Table2[Sharpe Ratio]))/_xlfn.STDEV.P(Table2[Sharpe Ratio])</f>
        <v>-0.3018363922867271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0.30298613841718142</v>
      </c>
      <c r="AS342">
        <f>_xlfn.RANK.AVG(Table2[[#This Row],[1Y Return vs Nifty Z-Score]],Table2[1Y Return vs Nifty Z-Score])</f>
        <v>425</v>
      </c>
      <c r="AT342">
        <f>_xlfn.RANK.AVG(Table2[[#This Row],[6M Return vs Nifty Z-Score]],Table2[6M Return vs Nifty Z-Score])</f>
        <v>192</v>
      </c>
      <c r="AU342">
        <f>_xlfn.RANK.AVG(Table2[[#This Row],[Sharpe Ratio Z-Score]],Table2[Sharpe Ratio Z-Score])</f>
        <v>418</v>
      </c>
      <c r="AV342">
        <f>(Table2[[#This Row],[Rank 1Y]]+Table2[[#This Row],[Rank 6M]]+Table2[[#This Row],[Rank Sharpe]])/3</f>
        <v>345</v>
      </c>
    </row>
    <row r="343" spans="1:48" x14ac:dyDescent="0.3">
      <c r="A343" t="s">
        <v>653</v>
      </c>
      <c r="B343" t="s">
        <v>654</v>
      </c>
      <c r="C343" t="s">
        <v>3133</v>
      </c>
      <c r="D343" t="s">
        <v>284</v>
      </c>
      <c r="E343">
        <v>29090.944987499999</v>
      </c>
      <c r="F343">
        <v>3572.4</v>
      </c>
      <c r="G343">
        <v>16.827060307432902</v>
      </c>
      <c r="H343">
        <f>(Table2[[#This Row],[1Y Return vs Nifty]]-AVERAGE(Table2[1Y Return vs Nifty]))/_xlfn.STDEV.P(Table2[1Y Return vs Nifty])</f>
        <v>-0.14800864431795399</v>
      </c>
      <c r="I343">
        <v>2.1770442738051199</v>
      </c>
      <c r="J343">
        <f>(Table2[[#This Row],[1M Return vs Nifty]]-AVERAGE(Table2[1M Return vs Nifty]))/_xlfn.STDEV.P(Table2[1M Return vs Nifty])</f>
        <v>0.71919260894380321</v>
      </c>
      <c r="K343">
        <v>45.591603725454199</v>
      </c>
      <c r="L343">
        <f>(Table2[[#This Row],[6M Return vs Nifty]]-AVERAGE(Table2[6M Return vs Nifty]))/_xlfn.STDEV.P(Table2[6M Return vs Nifty])</f>
        <v>1.2540869686501708</v>
      </c>
      <c r="M343">
        <v>7.4392480994230503</v>
      </c>
      <c r="N343">
        <f>(Table2[[#This Row],[1W Return vs Nifty]]-AVERAGE(Table2[1W Return vs Nifty]))/_xlfn.STDEV.P(Table2[1W Return vs Nifty])</f>
        <v>2.4518516510201169</v>
      </c>
      <c r="O343">
        <v>3378.5</v>
      </c>
      <c r="P343">
        <v>3270.81281423462</v>
      </c>
      <c r="Q343">
        <v>2842.9730952168502</v>
      </c>
      <c r="R343">
        <v>75.548006990251196</v>
      </c>
      <c r="S343" s="1">
        <f>(Table2[[#This Row],[Close Price]]-Table2[[#This Row],[20D EMA]])/Table2[[#This Row],[20D EMA]]</f>
        <v>5.7392333875980493E-2</v>
      </c>
      <c r="T343" s="1">
        <f>(Table2[[#This Row],[Close Price]]-Table2[[#This Row],[50D EMA]])/Table2[[#This Row],[50D EMA]]</f>
        <v>9.2205577907995454E-2</v>
      </c>
      <c r="U343" s="1">
        <f>(Table2[[#This Row],[Close Price]]-Table2[[#This Row],[200D EMA]])/Table2[[#This Row],[200D EMA]]</f>
        <v>0.25657186345181093</v>
      </c>
      <c r="V343">
        <v>1.06106844091441</v>
      </c>
      <c r="W343">
        <v>3425</v>
      </c>
      <c r="X343">
        <v>3589.2</v>
      </c>
      <c r="Y343">
        <v>3375.05</v>
      </c>
      <c r="Z343">
        <v>3589.2</v>
      </c>
      <c r="AA343">
        <v>3303.1</v>
      </c>
      <c r="AB343">
        <v>3589.2</v>
      </c>
      <c r="AC343" s="1">
        <f>(Table2[[#This Row],[Close Price]]/Table2[[#This Row],[Day Low]])-1</f>
        <v>4.3036496350364883E-2</v>
      </c>
      <c r="AD343" s="1">
        <f>(Table2[[#This Row],[Day High]]/Table2[[#This Row],[Close Price]])-1</f>
        <v>4.7027208599259573E-3</v>
      </c>
      <c r="AE343" s="1">
        <f>(Table2[[#This Row],[Close Price]]/Table2[[#This Row],[Current Week Low]])-1</f>
        <v>5.8473207804328853E-2</v>
      </c>
      <c r="AF343" s="1">
        <f>(Table2[[#This Row],[Current Week High]]/Table2[[#This Row],[Close Price]])-1</f>
        <v>4.7027208599259573E-3</v>
      </c>
      <c r="AG343" s="1">
        <f>(Table2[[#This Row],[Close Price]]/Table2[[#This Row],[Current Month Low]])-1</f>
        <v>8.1529472313887075E-2</v>
      </c>
      <c r="AH343" s="1">
        <f>(Table2[[#This Row],[Current Month High]]/Table2[[#This Row],[Close Price]])-1</f>
        <v>4.7027208599259573E-3</v>
      </c>
      <c r="AI343">
        <v>0.47027208599259501</v>
      </c>
      <c r="AJ343">
        <v>83.793795338786794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0.05</v>
      </c>
      <c r="AM343" t="s">
        <v>3175</v>
      </c>
      <c r="AN343">
        <v>9.09</v>
      </c>
      <c r="AO343" t="s">
        <v>3175</v>
      </c>
      <c r="AP343">
        <v>-2.6166031963339002E-2</v>
      </c>
      <c r="AQ343">
        <f>(Table2[[#This Row],[Sharpe Ratio]]-AVERAGE(Table2[Sharpe Ratio]))/_xlfn.STDEV.P(Table2[Sharpe Ratio])</f>
        <v>-1.0233269732749875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3.2537956110211494</v>
      </c>
      <c r="AS343">
        <f>_xlfn.RANK.AVG(Table2[[#This Row],[1Y Return vs Nifty Z-Score]],Table2[1Y Return vs Nifty Z-Score])</f>
        <v>346</v>
      </c>
      <c r="AT343">
        <f>_xlfn.RANK.AVG(Table2[[#This Row],[6M Return vs Nifty Z-Score]],Table2[6M Return vs Nifty Z-Score])</f>
        <v>72</v>
      </c>
      <c r="AU343">
        <f>_xlfn.RANK.AVG(Table2[[#This Row],[Sharpe Ratio Z-Score]],Table2[Sharpe Ratio Z-Score])</f>
        <v>617</v>
      </c>
      <c r="AV343">
        <f>(Table2[[#This Row],[Rank 1Y]]+Table2[[#This Row],[Rank 6M]]+Table2[[#This Row],[Rank Sharpe]])/3</f>
        <v>345</v>
      </c>
    </row>
    <row r="344" spans="1:48" x14ac:dyDescent="0.3">
      <c r="A344" t="s">
        <v>376</v>
      </c>
      <c r="B344" t="s">
        <v>377</v>
      </c>
      <c r="C344" t="s">
        <v>3141</v>
      </c>
      <c r="D344" t="s">
        <v>202</v>
      </c>
      <c r="E344">
        <v>66184.134373763998</v>
      </c>
      <c r="F344">
        <v>222.47</v>
      </c>
      <c r="G344">
        <v>2.2983005853049399</v>
      </c>
      <c r="H344">
        <f>(Table2[[#This Row],[1Y Return vs Nifty]]-AVERAGE(Table2[1Y Return vs Nifty]))/_xlfn.STDEV.P(Table2[1Y Return vs Nifty])</f>
        <v>-0.39824648457393846</v>
      </c>
      <c r="I344">
        <v>-10.889962024760599</v>
      </c>
      <c r="J344">
        <f>(Table2[[#This Row],[1M Return vs Nifty]]-AVERAGE(Table2[1M Return vs Nifty]))/_xlfn.STDEV.P(Table2[1M Return vs Nifty])</f>
        <v>-0.75471397943312424</v>
      </c>
      <c r="K344">
        <v>15.1934865733636</v>
      </c>
      <c r="L344">
        <f>(Table2[[#This Row],[6M Return vs Nifty]]-AVERAGE(Table2[6M Return vs Nifty]))/_xlfn.STDEV.P(Table2[6M Return vs Nifty])</f>
        <v>0.24013974714118666</v>
      </c>
      <c r="M344">
        <v>-2.9908273106123602</v>
      </c>
      <c r="N344">
        <f>(Table2[[#This Row],[1W Return vs Nifty]]-AVERAGE(Table2[1W Return vs Nifty]))/_xlfn.STDEV.P(Table2[1W Return vs Nifty])</f>
        <v>-0.12166123718378156</v>
      </c>
      <c r="O344">
        <v>236.17</v>
      </c>
      <c r="P344">
        <v>239.73216576215401</v>
      </c>
      <c r="Q344">
        <v>215.28731578363201</v>
      </c>
      <c r="R344">
        <v>23.450778033161502</v>
      </c>
      <c r="S344" s="1">
        <f>(Table2[[#This Row],[Close Price]]-Table2[[#This Row],[20D EMA]])/Table2[[#This Row],[20D EMA]]</f>
        <v>-5.8009061269424525E-2</v>
      </c>
      <c r="T344" s="1">
        <f>(Table2[[#This Row],[Close Price]]-Table2[[#This Row],[50D EMA]])/Table2[[#This Row],[50D EMA]]</f>
        <v>-7.2006047696079142E-2</v>
      </c>
      <c r="U344" s="1">
        <f>(Table2[[#This Row],[Close Price]]-Table2[[#This Row],[200D EMA]])/Table2[[#This Row],[200D EMA]]</f>
        <v>3.3363248504555312E-2</v>
      </c>
      <c r="V344">
        <v>0.91632433417296599</v>
      </c>
      <c r="W344">
        <v>220.09</v>
      </c>
      <c r="X344">
        <v>224.6</v>
      </c>
      <c r="Y344">
        <v>219.2</v>
      </c>
      <c r="Z344">
        <v>227.39</v>
      </c>
      <c r="AA344">
        <v>219.2</v>
      </c>
      <c r="AB344">
        <v>242.19</v>
      </c>
      <c r="AC344" s="1">
        <f>(Table2[[#This Row],[Close Price]]/Table2[[#This Row],[Day Low]])-1</f>
        <v>1.0813758008087593E-2</v>
      </c>
      <c r="AD344" s="1">
        <f>(Table2[[#This Row],[Day High]]/Table2[[#This Row],[Close Price]])-1</f>
        <v>9.5743246280397543E-3</v>
      </c>
      <c r="AE344" s="1">
        <f>(Table2[[#This Row],[Close Price]]/Table2[[#This Row],[Current Week Low]])-1</f>
        <v>1.4917883211678973E-2</v>
      </c>
      <c r="AF344" s="1">
        <f>(Table2[[#This Row],[Current Week High]]/Table2[[#This Row],[Close Price]])-1</f>
        <v>2.2115341394345345E-2</v>
      </c>
      <c r="AG344" s="1">
        <f>(Table2[[#This Row],[Close Price]]/Table2[[#This Row],[Current Month Low]])-1</f>
        <v>1.4917883211678973E-2</v>
      </c>
      <c r="AH344" s="1">
        <f>(Table2[[#This Row],[Current Month High]]/Table2[[#This Row],[Close Price]])-1</f>
        <v>8.8641165100912467E-2</v>
      </c>
      <c r="AI344">
        <v>18.9598597563716</v>
      </c>
      <c r="AJ344">
        <v>41.2059663598857</v>
      </c>
      <c r="AK344" t="str">
        <f>IF(AND(Table2[[#This Row],[20D EMA]]&gt;Table2[[#This Row],[50D EMA]],Table2[[#This Row],[50D EMA]]&gt;Table2[[#This Row],[200D EMA]]),"Uptrend","Downtrend/NoTrend")</f>
        <v>Downtrend/NoTrend</v>
      </c>
      <c r="AL344">
        <v>-0.05</v>
      </c>
      <c r="AM344" t="s">
        <v>3174</v>
      </c>
      <c r="AN344">
        <v>-6.35</v>
      </c>
      <c r="AO344" t="s">
        <v>3174</v>
      </c>
      <c r="AP344">
        <v>5.6230257749042001E-2</v>
      </c>
      <c r="AQ344">
        <f>(Table2[[#This Row],[Sharpe Ratio]]-AVERAGE(Table2[Sharpe Ratio]))/_xlfn.STDEV.P(Table2[Sharpe Ratio])</f>
        <v>-6.1749583720195685E-2</v>
      </c>
      <c r="AR3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4">
        <f>_xlfn.RANK.AVG(Table2[[#This Row],[1Y Return vs Nifty Z-Score]],Table2[1Y Return vs Nifty Z-Score])</f>
        <v>434</v>
      </c>
      <c r="AT344">
        <f>_xlfn.RANK.AVG(Table2[[#This Row],[6M Return vs Nifty Z-Score]],Table2[6M Return vs Nifty Z-Score])</f>
        <v>243</v>
      </c>
      <c r="AU344">
        <f>_xlfn.RANK.AVG(Table2[[#This Row],[Sharpe Ratio Z-Score]],Table2[Sharpe Ratio Z-Score])</f>
        <v>359</v>
      </c>
      <c r="AV344">
        <f>(Table2[[#This Row],[Rank 1Y]]+Table2[[#This Row],[Rank 6M]]+Table2[[#This Row],[Rank Sharpe]])/3</f>
        <v>345.33333333333331</v>
      </c>
    </row>
    <row r="345" spans="1:48" x14ac:dyDescent="0.3">
      <c r="A345" t="s">
        <v>597</v>
      </c>
      <c r="B345" t="s">
        <v>598</v>
      </c>
      <c r="C345" t="s">
        <v>3135</v>
      </c>
      <c r="D345" t="s">
        <v>415</v>
      </c>
      <c r="E345">
        <v>32488.588892629999</v>
      </c>
      <c r="F345">
        <v>508.95</v>
      </c>
      <c r="G345">
        <v>9.8756066063630605</v>
      </c>
      <c r="H345">
        <f>(Table2[[#This Row],[1Y Return vs Nifty]]-AVERAGE(Table2[1Y Return vs Nifty]))/_xlfn.STDEV.P(Table2[1Y Return vs Nifty])</f>
        <v>-0.26773784309779364</v>
      </c>
      <c r="I345">
        <v>-1.86722354478176</v>
      </c>
      <c r="J345">
        <f>(Table2[[#This Row],[1M Return vs Nifty]]-AVERAGE(Table2[1M Return vs Nifty]))/_xlfn.STDEV.P(Table2[1M Return vs Nifty])</f>
        <v>0.26301520711380078</v>
      </c>
      <c r="K345">
        <v>-2.0436387071220201</v>
      </c>
      <c r="L345">
        <f>(Table2[[#This Row],[6M Return vs Nifty]]-AVERAGE(Table2[6M Return vs Nifty]))/_xlfn.STDEV.P(Table2[6M Return vs Nifty])</f>
        <v>-0.33481478696714267</v>
      </c>
      <c r="M345">
        <v>-5.7762959592125496</v>
      </c>
      <c r="N345">
        <f>(Table2[[#This Row],[1W Return vs Nifty]]-AVERAGE(Table2[1W Return vs Nifty]))/_xlfn.STDEV.P(Table2[1W Return vs Nifty])</f>
        <v>-0.80894672506848964</v>
      </c>
      <c r="O345">
        <v>523.58000000000004</v>
      </c>
      <c r="P345">
        <v>518.62029017102896</v>
      </c>
      <c r="Q345">
        <v>490.50215681928802</v>
      </c>
      <c r="R345">
        <v>36.345424881872397</v>
      </c>
      <c r="S345" s="1">
        <f>(Table2[[#This Row],[Close Price]]-Table2[[#This Row],[20D EMA]])/Table2[[#This Row],[20D EMA]]</f>
        <v>-2.7942243783185092E-2</v>
      </c>
      <c r="T345" s="1">
        <f>(Table2[[#This Row],[Close Price]]-Table2[[#This Row],[50D EMA]])/Table2[[#This Row],[50D EMA]]</f>
        <v>-1.8646185570255897E-2</v>
      </c>
      <c r="U345" s="1">
        <f>(Table2[[#This Row],[Close Price]]-Table2[[#This Row],[200D EMA]])/Table2[[#This Row],[200D EMA]]</f>
        <v>3.761011633534686E-2</v>
      </c>
      <c r="V345">
        <v>1.0458799522259401</v>
      </c>
      <c r="W345">
        <v>491.4</v>
      </c>
      <c r="X345">
        <v>511</v>
      </c>
      <c r="Y345">
        <v>491.4</v>
      </c>
      <c r="Z345">
        <v>515</v>
      </c>
      <c r="AA345">
        <v>491.4</v>
      </c>
      <c r="AB345">
        <v>552.15</v>
      </c>
      <c r="AC345" s="1">
        <f>(Table2[[#This Row],[Close Price]]/Table2[[#This Row],[Day Low]])-1</f>
        <v>3.5714285714285809E-2</v>
      </c>
      <c r="AD345" s="1">
        <f>(Table2[[#This Row],[Day High]]/Table2[[#This Row],[Close Price]])-1</f>
        <v>4.0279005796246548E-3</v>
      </c>
      <c r="AE345" s="1">
        <f>(Table2[[#This Row],[Close Price]]/Table2[[#This Row],[Current Week Low]])-1</f>
        <v>3.5714285714285809E-2</v>
      </c>
      <c r="AF345" s="1">
        <f>(Table2[[#This Row],[Current Week High]]/Table2[[#This Row],[Close Price]])-1</f>
        <v>1.1887218783770637E-2</v>
      </c>
      <c r="AG345" s="1">
        <f>(Table2[[#This Row],[Close Price]]/Table2[[#This Row],[Current Month Low]])-1</f>
        <v>3.5714285714285809E-2</v>
      </c>
      <c r="AH345" s="1">
        <f>(Table2[[#This Row],[Current Month High]]/Table2[[#This Row],[Close Price]])-1</f>
        <v>8.4880636604774518E-2</v>
      </c>
      <c r="AI345">
        <v>14.9228804401218</v>
      </c>
      <c r="AJ345">
        <v>38.264058679706501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-0.08</v>
      </c>
      <c r="AM345" t="s">
        <v>3174</v>
      </c>
      <c r="AN345">
        <v>-1.83</v>
      </c>
      <c r="AO345" t="s">
        <v>3174</v>
      </c>
      <c r="AP345">
        <v>0.10621392418172999</v>
      </c>
      <c r="AQ345">
        <f>(Table2[[#This Row],[Sharpe Ratio]]-AVERAGE(Table2[Sharpe Ratio]))/_xlfn.STDEV.P(Table2[Sharpe Ratio])</f>
        <v>0.52156750078075298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-0.6269166472388723</v>
      </c>
      <c r="AS345">
        <f>_xlfn.RANK.AVG(Table2[[#This Row],[1Y Return vs Nifty Z-Score]],Table2[1Y Return vs Nifty Z-Score])</f>
        <v>387</v>
      </c>
      <c r="AT345">
        <f>_xlfn.RANK.AVG(Table2[[#This Row],[6M Return vs Nifty Z-Score]],Table2[6M Return vs Nifty Z-Score])</f>
        <v>437</v>
      </c>
      <c r="AU345">
        <f>_xlfn.RANK.AVG(Table2[[#This Row],[Sharpe Ratio Z-Score]],Table2[Sharpe Ratio Z-Score])</f>
        <v>216</v>
      </c>
      <c r="AV345">
        <f>(Table2[[#This Row],[Rank 1Y]]+Table2[[#This Row],[Rank 6M]]+Table2[[#This Row],[Rank Sharpe]])/3</f>
        <v>346.66666666666669</v>
      </c>
    </row>
    <row r="346" spans="1:48" x14ac:dyDescent="0.3">
      <c r="A346" t="s">
        <v>1063</v>
      </c>
      <c r="B346" t="s">
        <v>1064</v>
      </c>
      <c r="C346" t="s">
        <v>3140</v>
      </c>
      <c r="D346" t="s">
        <v>72</v>
      </c>
      <c r="E346">
        <v>12864</v>
      </c>
      <c r="F346">
        <v>85.15</v>
      </c>
      <c r="G346">
        <v>24.782856288774401</v>
      </c>
      <c r="H346">
        <f>(Table2[[#This Row],[1Y Return vs Nifty]]-AVERAGE(Table2[1Y Return vs Nifty]))/_xlfn.STDEV.P(Table2[1Y Return vs Nifty])</f>
        <v>-1.0981035494883206E-2</v>
      </c>
      <c r="I346">
        <v>-15.205926712899601</v>
      </c>
      <c r="J346">
        <f>(Table2[[#This Row],[1M Return vs Nifty]]-AVERAGE(Table2[1M Return vs Nifty]))/_xlfn.STDEV.P(Table2[1M Return vs Nifty])</f>
        <v>-1.2415377127122984</v>
      </c>
      <c r="K346">
        <v>0.95327205264190995</v>
      </c>
      <c r="L346">
        <f>(Table2[[#This Row],[6M Return vs Nifty]]-AVERAGE(Table2[6M Return vs Nifty]))/_xlfn.STDEV.P(Table2[6M Return vs Nifty])</f>
        <v>-0.23485105162230302</v>
      </c>
      <c r="M346">
        <v>-7.2383929251703698</v>
      </c>
      <c r="N346">
        <f>(Table2[[#This Row],[1W Return vs Nifty]]-AVERAGE(Table2[1W Return vs Nifty]))/_xlfn.STDEV.P(Table2[1W Return vs Nifty])</f>
        <v>-1.1697039811546652</v>
      </c>
      <c r="O346">
        <v>90.34</v>
      </c>
      <c r="P346">
        <v>92.7131098482037</v>
      </c>
      <c r="Q346">
        <v>80.964677487564401</v>
      </c>
      <c r="R346">
        <v>22.153167170849802</v>
      </c>
      <c r="S346" s="1">
        <f>(Table2[[#This Row],[Close Price]]-Table2[[#This Row],[20D EMA]])/Table2[[#This Row],[20D EMA]]</f>
        <v>-5.7449634713305262E-2</v>
      </c>
      <c r="T346" s="1">
        <f>(Table2[[#This Row],[Close Price]]-Table2[[#This Row],[50D EMA]])/Table2[[#This Row],[50D EMA]]</f>
        <v>-8.1575408920987982E-2</v>
      </c>
      <c r="U346" s="1">
        <f>(Table2[[#This Row],[Close Price]]-Table2[[#This Row],[200D EMA]])/Table2[[#This Row],[200D EMA]]</f>
        <v>5.169319068896977E-2</v>
      </c>
      <c r="V346">
        <v>0.142278808343027</v>
      </c>
      <c r="W346">
        <v>80.05</v>
      </c>
      <c r="X346">
        <v>85.54</v>
      </c>
      <c r="Y346">
        <v>80.05</v>
      </c>
      <c r="Z346">
        <v>87.24</v>
      </c>
      <c r="AA346">
        <v>80.05</v>
      </c>
      <c r="AB346">
        <v>91.17</v>
      </c>
      <c r="AC346" s="1">
        <f>(Table2[[#This Row],[Close Price]]/Table2[[#This Row],[Day Low]])-1</f>
        <v>6.3710181136789723E-2</v>
      </c>
      <c r="AD346" s="1">
        <f>(Table2[[#This Row],[Day High]]/Table2[[#This Row],[Close Price]])-1</f>
        <v>4.5801526717557106E-3</v>
      </c>
      <c r="AE346" s="1">
        <f>(Table2[[#This Row],[Close Price]]/Table2[[#This Row],[Current Week Low]])-1</f>
        <v>6.3710181136789723E-2</v>
      </c>
      <c r="AF346" s="1">
        <f>(Table2[[#This Row],[Current Week High]]/Table2[[#This Row],[Close Price]])-1</f>
        <v>2.4544920728126751E-2</v>
      </c>
      <c r="AG346" s="1">
        <f>(Table2[[#This Row],[Close Price]]/Table2[[#This Row],[Current Month Low]])-1</f>
        <v>6.3710181136789723E-2</v>
      </c>
      <c r="AH346" s="1">
        <f>(Table2[[#This Row],[Current Month High]]/Table2[[#This Row],[Close Price]])-1</f>
        <v>7.0698766881972963E-2</v>
      </c>
      <c r="AI346">
        <v>54.785672342924201</v>
      </c>
      <c r="AJ346">
        <v>71.327967806841002</v>
      </c>
      <c r="AK346" t="str">
        <f>IF(AND(Table2[[#This Row],[20D EMA]]&gt;Table2[[#This Row],[50D EMA]],Table2[[#This Row],[50D EMA]]&gt;Table2[[#This Row],[200D EMA]]),"Uptrend","Downtrend/NoTrend")</f>
        <v>Downtrend/NoTrend</v>
      </c>
      <c r="AL346">
        <v>-0.04</v>
      </c>
      <c r="AM346" t="s">
        <v>3174</v>
      </c>
      <c r="AN346">
        <v>-5.4</v>
      </c>
      <c r="AO346" t="s">
        <v>3174</v>
      </c>
      <c r="AP346">
        <v>6.6023560965046996E-2</v>
      </c>
      <c r="AQ346">
        <f>(Table2[[#This Row],[Sharpe Ratio]]-AVERAGE(Table2[Sharpe Ratio]))/_xlfn.STDEV.P(Table2[Sharpe Ratio])</f>
        <v>5.2539772929678007E-2</v>
      </c>
      <c r="AR3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6">
        <f>_xlfn.RANK.AVG(Table2[[#This Row],[1Y Return vs Nifty Z-Score]],Table2[1Y Return vs Nifty Z-Score])</f>
        <v>300</v>
      </c>
      <c r="AT346">
        <f>_xlfn.RANK.AVG(Table2[[#This Row],[6M Return vs Nifty Z-Score]],Table2[6M Return vs Nifty Z-Score])</f>
        <v>406</v>
      </c>
      <c r="AU346">
        <f>_xlfn.RANK.AVG(Table2[[#This Row],[Sharpe Ratio Z-Score]],Table2[Sharpe Ratio Z-Score])</f>
        <v>337</v>
      </c>
      <c r="AV346">
        <f>(Table2[[#This Row],[Rank 1Y]]+Table2[[#This Row],[Rank 6M]]+Table2[[#This Row],[Rank Sharpe]])/3</f>
        <v>347.66666666666669</v>
      </c>
    </row>
    <row r="347" spans="1:48" x14ac:dyDescent="0.3">
      <c r="A347" t="s">
        <v>215</v>
      </c>
      <c r="B347" t="s">
        <v>216</v>
      </c>
      <c r="C347" t="s">
        <v>3138</v>
      </c>
      <c r="D347" t="s">
        <v>217</v>
      </c>
      <c r="E347">
        <v>121274.35949615001</v>
      </c>
      <c r="F347">
        <v>1948.45</v>
      </c>
      <c r="G347">
        <v>13.4573192396042</v>
      </c>
      <c r="H347">
        <f>(Table2[[#This Row],[1Y Return vs Nifty]]-AVERAGE(Table2[1Y Return vs Nifty]))/_xlfn.STDEV.P(Table2[1Y Return vs Nifty])</f>
        <v>-0.20604778483392394</v>
      </c>
      <c r="I347">
        <v>1.1601023640452099</v>
      </c>
      <c r="J347">
        <f>(Table2[[#This Row],[1M Return vs Nifty]]-AVERAGE(Table2[1M Return vs Nifty]))/_xlfn.STDEV.P(Table2[1M Return vs Nifty])</f>
        <v>0.60448558680390663</v>
      </c>
      <c r="K347">
        <v>16.9832716746192</v>
      </c>
      <c r="L347">
        <f>(Table2[[#This Row],[6M Return vs Nifty]]-AVERAGE(Table2[6M Return vs Nifty]))/_xlfn.STDEV.P(Table2[6M Return vs Nifty])</f>
        <v>0.29983909040763246</v>
      </c>
      <c r="M347">
        <v>-2.19374050563572</v>
      </c>
      <c r="N347">
        <f>(Table2[[#This Row],[1W Return vs Nifty]]-AVERAGE(Table2[1W Return vs Nifty]))/_xlfn.STDEV.P(Table2[1W Return vs Nifty])</f>
        <v>7.5011661619131961E-2</v>
      </c>
      <c r="O347">
        <v>1974.97</v>
      </c>
      <c r="P347">
        <v>1931.1494515337399</v>
      </c>
      <c r="Q347">
        <v>1721.65947784591</v>
      </c>
      <c r="R347">
        <v>29.784463400271999</v>
      </c>
      <c r="S347" s="1">
        <f>(Table2[[#This Row],[Close Price]]-Table2[[#This Row],[20D EMA]])/Table2[[#This Row],[20D EMA]]</f>
        <v>-1.3428052071677028E-2</v>
      </c>
      <c r="T347" s="1">
        <f>(Table2[[#This Row],[Close Price]]-Table2[[#This Row],[50D EMA]])/Table2[[#This Row],[50D EMA]]</f>
        <v>8.9586792221181231E-3</v>
      </c>
      <c r="U347" s="1">
        <f>(Table2[[#This Row],[Close Price]]-Table2[[#This Row],[200D EMA]])/Table2[[#This Row],[200D EMA]]</f>
        <v>0.13172786202637682</v>
      </c>
      <c r="V347">
        <v>1.1092494224428699</v>
      </c>
      <c r="W347">
        <v>1910</v>
      </c>
      <c r="X347">
        <v>1954.7</v>
      </c>
      <c r="Y347">
        <v>1900.95</v>
      </c>
      <c r="Z347">
        <v>1954.7</v>
      </c>
      <c r="AA347">
        <v>1900.95</v>
      </c>
      <c r="AB347">
        <v>2065.4</v>
      </c>
      <c r="AC347" s="1">
        <f>(Table2[[#This Row],[Close Price]]/Table2[[#This Row],[Day Low]])-1</f>
        <v>2.0130890052356021E-2</v>
      </c>
      <c r="AD347" s="1">
        <f>(Table2[[#This Row],[Day High]]/Table2[[#This Row],[Close Price]])-1</f>
        <v>3.2076778978162857E-3</v>
      </c>
      <c r="AE347" s="1">
        <f>(Table2[[#This Row],[Close Price]]/Table2[[#This Row],[Current Week Low]])-1</f>
        <v>2.4987506246876512E-2</v>
      </c>
      <c r="AF347" s="1">
        <f>(Table2[[#This Row],[Current Week High]]/Table2[[#This Row],[Close Price]])-1</f>
        <v>3.2076778978162857E-3</v>
      </c>
      <c r="AG347" s="1">
        <f>(Table2[[#This Row],[Close Price]]/Table2[[#This Row],[Current Month Low]])-1</f>
        <v>2.4987506246876512E-2</v>
      </c>
      <c r="AH347" s="1">
        <f>(Table2[[#This Row],[Current Month High]]/Table2[[#This Row],[Close Price]])-1</f>
        <v>6.0022068823937014E-2</v>
      </c>
      <c r="AI347">
        <v>8.0859144448150992</v>
      </c>
      <c r="AJ347">
        <v>58.044368739100399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0.1</v>
      </c>
      <c r="AM347" t="s">
        <v>3175</v>
      </c>
      <c r="AN347">
        <v>-2.5099999999999998</v>
      </c>
      <c r="AO347" t="s">
        <v>3174</v>
      </c>
      <c r="AP347">
        <v>2.2421265515005999E-2</v>
      </c>
      <c r="AQ347">
        <f>(Table2[[#This Row],[Sharpe Ratio]]-AVERAGE(Table2[Sharpe Ratio]))/_xlfn.STDEV.P(Table2[Sharpe Ratio])</f>
        <v>-0.45630572950496839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0.31698282449177873</v>
      </c>
      <c r="AS347">
        <f>_xlfn.RANK.AVG(Table2[[#This Row],[1Y Return vs Nifty Z-Score]],Table2[1Y Return vs Nifty Z-Score])</f>
        <v>368</v>
      </c>
      <c r="AT347">
        <f>_xlfn.RANK.AVG(Table2[[#This Row],[6M Return vs Nifty Z-Score]],Table2[6M Return vs Nifty Z-Score])</f>
        <v>228</v>
      </c>
      <c r="AU347">
        <f>_xlfn.RANK.AVG(Table2[[#This Row],[Sharpe Ratio Z-Score]],Table2[Sharpe Ratio Z-Score])</f>
        <v>448</v>
      </c>
      <c r="AV347">
        <f>(Table2[[#This Row],[Rank 1Y]]+Table2[[#This Row],[Rank 6M]]+Table2[[#This Row],[Rank Sharpe]])/3</f>
        <v>348</v>
      </c>
    </row>
    <row r="348" spans="1:48" x14ac:dyDescent="0.3">
      <c r="A348" t="s">
        <v>641</v>
      </c>
      <c r="B348" t="s">
        <v>642</v>
      </c>
      <c r="C348" t="s">
        <v>3138</v>
      </c>
      <c r="D348" t="s">
        <v>325</v>
      </c>
      <c r="E348">
        <v>29974.738555799999</v>
      </c>
      <c r="F348">
        <v>2361.15</v>
      </c>
      <c r="G348">
        <v>16.089940597907901</v>
      </c>
      <c r="H348">
        <f>(Table2[[#This Row],[1Y Return vs Nifty]]-AVERAGE(Table2[1Y Return vs Nifty]))/_xlfn.STDEV.P(Table2[1Y Return vs Nifty])</f>
        <v>-0.16070451427860322</v>
      </c>
      <c r="I348">
        <v>3.84050718182004</v>
      </c>
      <c r="J348">
        <f>(Table2[[#This Row],[1M Return vs Nifty]]-AVERAGE(Table2[1M Return vs Nifty]))/_xlfn.STDEV.P(Table2[1M Return vs Nifty])</f>
        <v>0.90682464061374657</v>
      </c>
      <c r="K348">
        <v>56.824897959586501</v>
      </c>
      <c r="L348">
        <f>(Table2[[#This Row],[6M Return vs Nifty]]-AVERAGE(Table2[6M Return vs Nifty]))/_xlfn.STDEV.P(Table2[6M Return vs Nifty])</f>
        <v>1.628780158366627</v>
      </c>
      <c r="M348">
        <v>3.8404929906698699</v>
      </c>
      <c r="N348">
        <f>(Table2[[#This Row],[1W Return vs Nifty]]-AVERAGE(Table2[1W Return vs Nifty]))/_xlfn.STDEV.P(Table2[1W Return vs Nifty])</f>
        <v>1.5638961675003207</v>
      </c>
      <c r="O348">
        <v>2205.7399999999998</v>
      </c>
      <c r="P348">
        <v>2115.55853767909</v>
      </c>
      <c r="Q348">
        <v>1796.5318814924899</v>
      </c>
      <c r="R348">
        <v>84.779988875171597</v>
      </c>
      <c r="S348" s="1">
        <f>(Table2[[#This Row],[Close Price]]-Table2[[#This Row],[20D EMA]])/Table2[[#This Row],[20D EMA]]</f>
        <v>7.0457080163573368E-2</v>
      </c>
      <c r="T348" s="1">
        <f>(Table2[[#This Row],[Close Price]]-Table2[[#This Row],[50D EMA]])/Table2[[#This Row],[50D EMA]]</f>
        <v>0.11608823766717437</v>
      </c>
      <c r="U348" s="1">
        <f>(Table2[[#This Row],[Close Price]]-Table2[[#This Row],[200D EMA]])/Table2[[#This Row],[200D EMA]]</f>
        <v>0.31428227036997924</v>
      </c>
      <c r="V348">
        <v>1.3558522518749101</v>
      </c>
      <c r="W348">
        <v>2283.75</v>
      </c>
      <c r="X348">
        <v>2370</v>
      </c>
      <c r="Y348">
        <v>2259.5500000000002</v>
      </c>
      <c r="Z348">
        <v>2379.3000000000002</v>
      </c>
      <c r="AA348">
        <v>2241.1</v>
      </c>
      <c r="AB348">
        <v>2379.3000000000002</v>
      </c>
      <c r="AC348" s="1">
        <f>(Table2[[#This Row],[Close Price]]/Table2[[#This Row],[Day Low]])-1</f>
        <v>3.3891625615763532E-2</v>
      </c>
      <c r="AD348" s="1">
        <f>(Table2[[#This Row],[Day High]]/Table2[[#This Row],[Close Price]])-1</f>
        <v>3.7481735594941945E-3</v>
      </c>
      <c r="AE348" s="1">
        <f>(Table2[[#This Row],[Close Price]]/Table2[[#This Row],[Current Week Low]])-1</f>
        <v>4.4964705361687063E-2</v>
      </c>
      <c r="AF348" s="1">
        <f>(Table2[[#This Row],[Current Week High]]/Table2[[#This Row],[Close Price]])-1</f>
        <v>7.686932215234199E-3</v>
      </c>
      <c r="AG348" s="1">
        <f>(Table2[[#This Row],[Close Price]]/Table2[[#This Row],[Current Month Low]])-1</f>
        <v>5.356744455847573E-2</v>
      </c>
      <c r="AH348" s="1">
        <f>(Table2[[#This Row],[Current Month High]]/Table2[[#This Row],[Close Price]])-1</f>
        <v>7.686932215234199E-3</v>
      </c>
      <c r="AI348">
        <v>0.76869322152341901</v>
      </c>
      <c r="AJ348">
        <v>99.068375347778399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0.08</v>
      </c>
      <c r="AM348" t="s">
        <v>3175</v>
      </c>
      <c r="AN348">
        <v>16.559999999999999</v>
      </c>
      <c r="AO348" t="s">
        <v>3175</v>
      </c>
      <c r="AP348">
        <v>-4.2358461525733998E-2</v>
      </c>
      <c r="AQ348">
        <f>(Table2[[#This Row],[Sharpe Ratio]]-AVERAGE(Table2[Sharpe Ratio]))/_xlfn.STDEV.P(Table2[Sharpe Ratio])</f>
        <v>-1.2122951198202805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2.7265013323818108</v>
      </c>
      <c r="AS348">
        <f>_xlfn.RANK.AVG(Table2[[#This Row],[1Y Return vs Nifty Z-Score]],Table2[1Y Return vs Nifty Z-Score])</f>
        <v>350</v>
      </c>
      <c r="AT348">
        <f>_xlfn.RANK.AVG(Table2[[#This Row],[6M Return vs Nifty Z-Score]],Table2[6M Return vs Nifty Z-Score])</f>
        <v>46</v>
      </c>
      <c r="AU348">
        <f>_xlfn.RANK.AVG(Table2[[#This Row],[Sharpe Ratio Z-Score]],Table2[Sharpe Ratio Z-Score])</f>
        <v>648</v>
      </c>
      <c r="AV348">
        <f>(Table2[[#This Row],[Rank 1Y]]+Table2[[#This Row],[Rank 6M]]+Table2[[#This Row],[Rank Sharpe]])/3</f>
        <v>348</v>
      </c>
    </row>
    <row r="349" spans="1:48" x14ac:dyDescent="0.3">
      <c r="A349" t="s">
        <v>671</v>
      </c>
      <c r="B349" t="s">
        <v>672</v>
      </c>
      <c r="C349" t="s">
        <v>3143</v>
      </c>
      <c r="D349" t="s">
        <v>276</v>
      </c>
      <c r="E349">
        <v>27480.46849548</v>
      </c>
      <c r="F349">
        <v>548.04999999999995</v>
      </c>
      <c r="G349">
        <v>1.5609726834282101</v>
      </c>
      <c r="H349">
        <f>(Table2[[#This Row],[1Y Return vs Nifty]]-AVERAGE(Table2[1Y Return vs Nifty]))/_xlfn.STDEV.P(Table2[1Y Return vs Nifty])</f>
        <v>-0.41094594036059418</v>
      </c>
      <c r="I349">
        <v>-3.44294913495848</v>
      </c>
      <c r="J349">
        <f>(Table2[[#This Row],[1M Return vs Nifty]]-AVERAGE(Table2[1M Return vs Nifty]))/_xlfn.STDEV.P(Table2[1M Return vs Nifty])</f>
        <v>8.5279597612295241E-2</v>
      </c>
      <c r="K349">
        <v>29.937903833593499</v>
      </c>
      <c r="L349">
        <f>(Table2[[#This Row],[6M Return vs Nifty]]-AVERAGE(Table2[6M Return vs Nifty]))/_xlfn.STDEV.P(Table2[6M Return vs Nifty])</f>
        <v>0.73194852723699733</v>
      </c>
      <c r="M349">
        <v>-3.6684524972610602</v>
      </c>
      <c r="N349">
        <f>(Table2[[#This Row],[1W Return vs Nifty]]-AVERAGE(Table2[1W Return vs Nifty]))/_xlfn.STDEV.P(Table2[1W Return vs Nifty])</f>
        <v>-0.28885822116091669</v>
      </c>
      <c r="O349">
        <v>554.75</v>
      </c>
      <c r="P349">
        <v>540.54843851460203</v>
      </c>
      <c r="Q349">
        <v>475.40581569847598</v>
      </c>
      <c r="R349">
        <v>42.618049500979197</v>
      </c>
      <c r="S349" s="1">
        <f>(Table2[[#This Row],[Close Price]]-Table2[[#This Row],[20D EMA]])/Table2[[#This Row],[20D EMA]]</f>
        <v>-1.2077512392969888E-2</v>
      </c>
      <c r="T349" s="1">
        <f>(Table2[[#This Row],[Close Price]]-Table2[[#This Row],[50D EMA]])/Table2[[#This Row],[50D EMA]]</f>
        <v>1.3877685977618981E-2</v>
      </c>
      <c r="U349" s="1">
        <f>(Table2[[#This Row],[Close Price]]-Table2[[#This Row],[200D EMA]])/Table2[[#This Row],[200D EMA]]</f>
        <v>0.15280457643286011</v>
      </c>
      <c r="V349">
        <v>0.50993138866998999</v>
      </c>
      <c r="W349">
        <v>518</v>
      </c>
      <c r="X349">
        <v>552.45000000000005</v>
      </c>
      <c r="Y349">
        <v>518</v>
      </c>
      <c r="Z349">
        <v>554.29999999999995</v>
      </c>
      <c r="AA349">
        <v>518</v>
      </c>
      <c r="AB349">
        <v>577.25</v>
      </c>
      <c r="AC349" s="1">
        <f>(Table2[[#This Row],[Close Price]]/Table2[[#This Row],[Day Low]])-1</f>
        <v>5.8011583011582823E-2</v>
      </c>
      <c r="AD349" s="1">
        <f>(Table2[[#This Row],[Day High]]/Table2[[#This Row],[Close Price]])-1</f>
        <v>8.0284645561536916E-3</v>
      </c>
      <c r="AE349" s="1">
        <f>(Table2[[#This Row],[Close Price]]/Table2[[#This Row],[Current Week Low]])-1</f>
        <v>5.8011583011582823E-2</v>
      </c>
      <c r="AF349" s="1">
        <f>(Table2[[#This Row],[Current Week High]]/Table2[[#This Row],[Close Price]])-1</f>
        <v>1.1404068971809123E-2</v>
      </c>
      <c r="AG349" s="1">
        <f>(Table2[[#This Row],[Close Price]]/Table2[[#This Row],[Current Month Low]])-1</f>
        <v>5.8011583011582823E-2</v>
      </c>
      <c r="AH349" s="1">
        <f>(Table2[[#This Row],[Current Month High]]/Table2[[#This Row],[Close Price]])-1</f>
        <v>5.3279810236292358E-2</v>
      </c>
      <c r="AI349">
        <v>14.6428245598029</v>
      </c>
      <c r="AJ349">
        <v>63.061588812853202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7.0000000000000007E-2</v>
      </c>
      <c r="AM349" t="s">
        <v>3175</v>
      </c>
      <c r="AN349">
        <v>-6.56</v>
      </c>
      <c r="AO349" t="s">
        <v>3174</v>
      </c>
      <c r="AP349">
        <v>1.4205548681585E-2</v>
      </c>
      <c r="AQ349">
        <f>(Table2[[#This Row],[Sharpe Ratio]]-AVERAGE(Table2[Sharpe Ratio]))/_xlfn.STDEV.P(Table2[Sharpe Ratio])</f>
        <v>-0.55218441012977393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-0.43476044680199227</v>
      </c>
      <c r="AS349">
        <f>_xlfn.RANK.AVG(Table2[[#This Row],[1Y Return vs Nifty Z-Score]],Table2[1Y Return vs Nifty Z-Score])</f>
        <v>442</v>
      </c>
      <c r="AT349">
        <f>_xlfn.RANK.AVG(Table2[[#This Row],[6M Return vs Nifty Z-Score]],Table2[6M Return vs Nifty Z-Score])</f>
        <v>130</v>
      </c>
      <c r="AU349">
        <f>_xlfn.RANK.AVG(Table2[[#This Row],[Sharpe Ratio Z-Score]],Table2[Sharpe Ratio Z-Score])</f>
        <v>473</v>
      </c>
      <c r="AV349">
        <f>(Table2[[#This Row],[Rank 1Y]]+Table2[[#This Row],[Rank 6M]]+Table2[[#This Row],[Rank Sharpe]])/3</f>
        <v>348.33333333333331</v>
      </c>
    </row>
    <row r="350" spans="1:48" x14ac:dyDescent="0.3">
      <c r="A350" t="s">
        <v>1638</v>
      </c>
      <c r="B350" t="s">
        <v>1639</v>
      </c>
      <c r="C350" t="s">
        <v>3133</v>
      </c>
      <c r="D350" t="s">
        <v>187</v>
      </c>
      <c r="E350">
        <v>5629.2344869199997</v>
      </c>
      <c r="F350">
        <v>602.79999999999995</v>
      </c>
      <c r="G350">
        <v>17.511319206305998</v>
      </c>
      <c r="H350">
        <f>(Table2[[#This Row],[1Y Return vs Nifty]]-AVERAGE(Table2[1Y Return vs Nifty]))/_xlfn.STDEV.P(Table2[1Y Return vs Nifty])</f>
        <v>-0.1362232288864389</v>
      </c>
      <c r="I350">
        <v>-15.470393305315101</v>
      </c>
      <c r="J350">
        <f>(Table2[[#This Row],[1M Return vs Nifty]]-AVERAGE(Table2[1M Return vs Nifty]))/_xlfn.STDEV.P(Table2[1M Return vs Nifty])</f>
        <v>-1.2713684975194952</v>
      </c>
      <c r="K350">
        <v>24.124610117520199</v>
      </c>
      <c r="L350">
        <f>(Table2[[#This Row],[6M Return vs Nifty]]-AVERAGE(Table2[6M Return vs Nifty]))/_xlfn.STDEV.P(Table2[6M Return vs Nifty])</f>
        <v>0.53804266847157101</v>
      </c>
      <c r="M350">
        <v>-4.6102371516420702</v>
      </c>
      <c r="N350">
        <f>(Table2[[#This Row],[1W Return vs Nifty]]-AVERAGE(Table2[1W Return vs Nifty]))/_xlfn.STDEV.P(Table2[1W Return vs Nifty])</f>
        <v>-0.52123381296442362</v>
      </c>
      <c r="O350">
        <v>630.98</v>
      </c>
      <c r="P350">
        <v>632.53779581301899</v>
      </c>
      <c r="Q350">
        <v>562.51370246953695</v>
      </c>
      <c r="R350">
        <v>39.493142544961202</v>
      </c>
      <c r="S350" s="1">
        <f>(Table2[[#This Row],[Close Price]]-Table2[[#This Row],[20D EMA]])/Table2[[#This Row],[20D EMA]]</f>
        <v>-4.4660686551079375E-2</v>
      </c>
      <c r="T350" s="1">
        <f>(Table2[[#This Row],[Close Price]]-Table2[[#This Row],[50D EMA]])/Table2[[#This Row],[50D EMA]]</f>
        <v>-4.7013468617786214E-2</v>
      </c>
      <c r="U350" s="1">
        <f>(Table2[[#This Row],[Close Price]]-Table2[[#This Row],[200D EMA]])/Table2[[#This Row],[200D EMA]]</f>
        <v>7.1618339879720022E-2</v>
      </c>
      <c r="V350">
        <v>0.56092203332454804</v>
      </c>
      <c r="W350">
        <v>581.85</v>
      </c>
      <c r="X350">
        <v>609.6</v>
      </c>
      <c r="Y350">
        <v>581.85</v>
      </c>
      <c r="Z350">
        <v>621.1</v>
      </c>
      <c r="AA350">
        <v>581.85</v>
      </c>
      <c r="AB350">
        <v>643.9</v>
      </c>
      <c r="AC350" s="1">
        <f>(Table2[[#This Row],[Close Price]]/Table2[[#This Row],[Day Low]])-1</f>
        <v>3.6005843430437334E-2</v>
      </c>
      <c r="AD350" s="1">
        <f>(Table2[[#This Row],[Day High]]/Table2[[#This Row],[Close Price]])-1</f>
        <v>1.1280690112807079E-2</v>
      </c>
      <c r="AE350" s="1">
        <f>(Table2[[#This Row],[Close Price]]/Table2[[#This Row],[Current Week Low]])-1</f>
        <v>3.6005843430437334E-2</v>
      </c>
      <c r="AF350" s="1">
        <f>(Table2[[#This Row],[Current Week High]]/Table2[[#This Row],[Close Price]])-1</f>
        <v>3.0358327803583496E-2</v>
      </c>
      <c r="AG350" s="1">
        <f>(Table2[[#This Row],[Close Price]]/Table2[[#This Row],[Current Month Low]])-1</f>
        <v>3.6005843430437334E-2</v>
      </c>
      <c r="AH350" s="1">
        <f>(Table2[[#This Row],[Current Month High]]/Table2[[#This Row],[Close Price]])-1</f>
        <v>6.8181818181818121E-2</v>
      </c>
      <c r="AI350">
        <v>19.724618447246201</v>
      </c>
      <c r="AJ350">
        <v>62.436001077876497</v>
      </c>
      <c r="AK350" t="str">
        <f>IF(AND(Table2[[#This Row],[20D EMA]]&gt;Table2[[#This Row],[50D EMA]],Table2[[#This Row],[50D EMA]]&gt;Table2[[#This Row],[200D EMA]]),"Uptrend","Downtrend/NoTrend")</f>
        <v>Downtrend/NoTrend</v>
      </c>
      <c r="AL350">
        <v>-0.09</v>
      </c>
      <c r="AM350" t="s">
        <v>3174</v>
      </c>
      <c r="AN350">
        <v>-7.89</v>
      </c>
      <c r="AO350" t="s">
        <v>3174</v>
      </c>
      <c r="AQ350">
        <f>(Table2[[#This Row],[Sharpe Ratio]]-AVERAGE(Table2[Sharpe Ratio]))/_xlfn.STDEV.P(Table2[Sharpe Ratio])</f>
        <v>-0.71796535082642143</v>
      </c>
      <c r="AR3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0">
        <f>_xlfn.RANK.AVG(Table2[[#This Row],[1Y Return vs Nifty Z-Score]],Table2[1Y Return vs Nifty Z-Score])</f>
        <v>343</v>
      </c>
      <c r="AT350">
        <f>_xlfn.RANK.AVG(Table2[[#This Row],[6M Return vs Nifty Z-Score]],Table2[6M Return vs Nifty Z-Score])</f>
        <v>162</v>
      </c>
      <c r="AU350">
        <f>_xlfn.RANK.AVG(Table2[[#This Row],[Sharpe Ratio Z-Score]],Table2[Sharpe Ratio Z-Score])</f>
        <v>540.5</v>
      </c>
      <c r="AV350">
        <f>(Table2[[#This Row],[Rank 1Y]]+Table2[[#This Row],[Rank 6M]]+Table2[[#This Row],[Rank Sharpe]])/3</f>
        <v>348.5</v>
      </c>
    </row>
    <row r="351" spans="1:48" x14ac:dyDescent="0.3">
      <c r="A351" t="s">
        <v>455</v>
      </c>
      <c r="B351" t="s">
        <v>456</v>
      </c>
      <c r="C351" t="s">
        <v>3128</v>
      </c>
      <c r="D351" t="s">
        <v>21</v>
      </c>
      <c r="E351">
        <v>47522.984982790003</v>
      </c>
      <c r="F351">
        <v>7321.95</v>
      </c>
      <c r="G351">
        <v>15.214324996422899</v>
      </c>
      <c r="H351">
        <f>(Table2[[#This Row],[1Y Return vs Nifty]]-AVERAGE(Table2[1Y Return vs Nifty]))/_xlfn.STDEV.P(Table2[1Y Return vs Nifty])</f>
        <v>-0.17578578488949603</v>
      </c>
      <c r="I351">
        <v>8.6577916786530906</v>
      </c>
      <c r="J351">
        <f>(Table2[[#This Row],[1M Return vs Nifty]]-AVERAGE(Table2[1M Return vs Nifty]))/_xlfn.STDEV.P(Table2[1M Return vs Nifty])</f>
        <v>1.4501952639789171</v>
      </c>
      <c r="K351">
        <v>18.5037432753548</v>
      </c>
      <c r="L351">
        <f>(Table2[[#This Row],[6M Return vs Nifty]]-AVERAGE(Table2[6M Return vs Nifty]))/_xlfn.STDEV.P(Table2[6M Return vs Nifty])</f>
        <v>0.3505553221806636</v>
      </c>
      <c r="M351">
        <v>5.5737897625884703</v>
      </c>
      <c r="N351">
        <f>(Table2[[#This Row],[1W Return vs Nifty]]-AVERAGE(Table2[1W Return vs Nifty]))/_xlfn.STDEV.P(Table2[1W Return vs Nifty])</f>
        <v>1.9915691618223808</v>
      </c>
      <c r="O351">
        <v>6939.45</v>
      </c>
      <c r="P351">
        <v>6567.9120062975298</v>
      </c>
      <c r="Q351">
        <v>5898.8514204473904</v>
      </c>
      <c r="R351">
        <v>68.038399549740006</v>
      </c>
      <c r="S351" s="1">
        <f>(Table2[[#This Row],[Close Price]]-Table2[[#This Row],[20D EMA]])/Table2[[#This Row],[20D EMA]]</f>
        <v>5.5119642046559884E-2</v>
      </c>
      <c r="T351" s="1">
        <f>(Table2[[#This Row],[Close Price]]-Table2[[#This Row],[50D EMA]])/Table2[[#This Row],[50D EMA]]</f>
        <v>0.11480634834624361</v>
      </c>
      <c r="U351" s="1">
        <f>(Table2[[#This Row],[Close Price]]-Table2[[#This Row],[200D EMA]])/Table2[[#This Row],[200D EMA]]</f>
        <v>0.24125011432220078</v>
      </c>
      <c r="V351">
        <v>0.984849660365822</v>
      </c>
      <c r="W351">
        <v>7075.05</v>
      </c>
      <c r="X351">
        <v>7347.05</v>
      </c>
      <c r="Y351">
        <v>7075.05</v>
      </c>
      <c r="Z351">
        <v>7347.05</v>
      </c>
      <c r="AA351">
        <v>6952</v>
      </c>
      <c r="AB351">
        <v>7347.05</v>
      </c>
      <c r="AC351" s="1">
        <f>(Table2[[#This Row],[Close Price]]/Table2[[#This Row],[Day Low]])-1</f>
        <v>3.4897279877880605E-2</v>
      </c>
      <c r="AD351" s="1">
        <f>(Table2[[#This Row],[Day High]]/Table2[[#This Row],[Close Price]])-1</f>
        <v>3.4280485389821536E-3</v>
      </c>
      <c r="AE351" s="1">
        <f>(Table2[[#This Row],[Close Price]]/Table2[[#This Row],[Current Week Low]])-1</f>
        <v>3.4897279877880605E-2</v>
      </c>
      <c r="AF351" s="1">
        <f>(Table2[[#This Row],[Current Week High]]/Table2[[#This Row],[Close Price]])-1</f>
        <v>3.4280485389821536E-3</v>
      </c>
      <c r="AG351" s="1">
        <f>(Table2[[#This Row],[Close Price]]/Table2[[#This Row],[Current Month Low]])-1</f>
        <v>5.321490218642122E-2</v>
      </c>
      <c r="AH351" s="1">
        <f>(Table2[[#This Row],[Current Month High]]/Table2[[#This Row],[Close Price]])-1</f>
        <v>3.4280485389821536E-3</v>
      </c>
      <c r="AI351">
        <v>0.34280485389821502</v>
      </c>
      <c r="AJ351">
        <v>70.784302291678799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0.15</v>
      </c>
      <c r="AM351" t="s">
        <v>3175</v>
      </c>
      <c r="AN351">
        <v>5.88</v>
      </c>
      <c r="AO351" t="s">
        <v>3175</v>
      </c>
      <c r="AP351">
        <v>1.1139310694897001E-2</v>
      </c>
      <c r="AQ351">
        <f>(Table2[[#This Row],[Sharpe Ratio]]-AVERAGE(Table2[Sharpe Ratio]))/_xlfn.STDEV.P(Table2[Sharpe Ratio])</f>
        <v>-0.58796787961954333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3.028566083472922</v>
      </c>
      <c r="AS351">
        <f>_xlfn.RANK.AVG(Table2[[#This Row],[1Y Return vs Nifty Z-Score]],Table2[1Y Return vs Nifty Z-Score])</f>
        <v>357</v>
      </c>
      <c r="AT351">
        <f>_xlfn.RANK.AVG(Table2[[#This Row],[6M Return vs Nifty Z-Score]],Table2[6M Return vs Nifty Z-Score])</f>
        <v>213</v>
      </c>
      <c r="AU351">
        <f>_xlfn.RANK.AVG(Table2[[#This Row],[Sharpe Ratio Z-Score]],Table2[Sharpe Ratio Z-Score])</f>
        <v>478</v>
      </c>
      <c r="AV351">
        <f>(Table2[[#This Row],[Rank 1Y]]+Table2[[#This Row],[Rank 6M]]+Table2[[#This Row],[Rank Sharpe]])/3</f>
        <v>349.33333333333331</v>
      </c>
    </row>
    <row r="352" spans="1:48" x14ac:dyDescent="0.3">
      <c r="A352" t="s">
        <v>675</v>
      </c>
      <c r="B352" t="s">
        <v>676</v>
      </c>
      <c r="C352" t="s">
        <v>3141</v>
      </c>
      <c r="D352" t="s">
        <v>271</v>
      </c>
      <c r="E352">
        <v>27441.29853788</v>
      </c>
      <c r="F352">
        <v>3591.05</v>
      </c>
      <c r="G352">
        <v>-7.2389611496574302</v>
      </c>
      <c r="H352">
        <f>(Table2[[#This Row],[1Y Return vs Nifty]]-AVERAGE(Table2[1Y Return vs Nifty]))/_xlfn.STDEV.P(Table2[1Y Return vs Nifty])</f>
        <v>-0.56251265898648317</v>
      </c>
      <c r="I352">
        <v>-3.4686486363536999</v>
      </c>
      <c r="J352">
        <f>(Table2[[#This Row],[1M Return vs Nifty]]-AVERAGE(Table2[1M Return vs Nifty]))/_xlfn.STDEV.P(Table2[1M Return vs Nifty])</f>
        <v>8.2380795579225563E-2</v>
      </c>
      <c r="K352">
        <v>12.9248892181347</v>
      </c>
      <c r="L352">
        <f>(Table2[[#This Row],[6M Return vs Nifty]]-AVERAGE(Table2[6M Return vs Nifty]))/_xlfn.STDEV.P(Table2[6M Return vs Nifty])</f>
        <v>0.16446933724217169</v>
      </c>
      <c r="M352">
        <v>-1.1852104417309799</v>
      </c>
      <c r="N352">
        <f>(Table2[[#This Row],[1W Return vs Nifty]]-AVERAGE(Table2[1W Return vs Nifty]))/_xlfn.STDEV.P(Table2[1W Return vs Nifty])</f>
        <v>0.3238559906929846</v>
      </c>
      <c r="O352">
        <v>3746.04</v>
      </c>
      <c r="P352">
        <v>3816.9268065566198</v>
      </c>
      <c r="Q352">
        <v>3629.6753816170899</v>
      </c>
      <c r="R352">
        <v>35.453278097826498</v>
      </c>
      <c r="S352" s="1">
        <f>(Table2[[#This Row],[Close Price]]-Table2[[#This Row],[20D EMA]])/Table2[[#This Row],[20D EMA]]</f>
        <v>-4.1374357988702676E-2</v>
      </c>
      <c r="T352" s="1">
        <f>(Table2[[#This Row],[Close Price]]-Table2[[#This Row],[50D EMA]])/Table2[[#This Row],[50D EMA]]</f>
        <v>-5.9177662555282479E-2</v>
      </c>
      <c r="U352" s="1">
        <f>(Table2[[#This Row],[Close Price]]-Table2[[#This Row],[200D EMA]])/Table2[[#This Row],[200D EMA]]</f>
        <v>-1.0641552633800924E-2</v>
      </c>
      <c r="V352">
        <v>0.49005677040450302</v>
      </c>
      <c r="W352">
        <v>3576</v>
      </c>
      <c r="X352">
        <v>3672</v>
      </c>
      <c r="Y352">
        <v>3575</v>
      </c>
      <c r="Z352">
        <v>3672</v>
      </c>
      <c r="AA352">
        <v>3575</v>
      </c>
      <c r="AB352">
        <v>3823.6</v>
      </c>
      <c r="AC352" s="1">
        <f>(Table2[[#This Row],[Close Price]]/Table2[[#This Row],[Day Low]])-1</f>
        <v>4.2086129753915458E-3</v>
      </c>
      <c r="AD352" s="1">
        <f>(Table2[[#This Row],[Day High]]/Table2[[#This Row],[Close Price]])-1</f>
        <v>2.2542153409169874E-2</v>
      </c>
      <c r="AE352" s="1">
        <f>(Table2[[#This Row],[Close Price]]/Table2[[#This Row],[Current Week Low]])-1</f>
        <v>4.4895104895106286E-3</v>
      </c>
      <c r="AF352" s="1">
        <f>(Table2[[#This Row],[Current Week High]]/Table2[[#This Row],[Close Price]])-1</f>
        <v>2.2542153409169874E-2</v>
      </c>
      <c r="AG352" s="1">
        <f>(Table2[[#This Row],[Close Price]]/Table2[[#This Row],[Current Month Low]])-1</f>
        <v>4.4895104895106286E-3</v>
      </c>
      <c r="AH352" s="1">
        <f>(Table2[[#This Row],[Current Month High]]/Table2[[#This Row],[Close Price]])-1</f>
        <v>6.4758218348393903E-2</v>
      </c>
      <c r="AI352">
        <v>34.164102421297301</v>
      </c>
      <c r="AJ352">
        <v>42.247969895028703</v>
      </c>
      <c r="AK352" t="str">
        <f>IF(AND(Table2[[#This Row],[20D EMA]]&gt;Table2[[#This Row],[50D EMA]],Table2[[#This Row],[50D EMA]]&gt;Table2[[#This Row],[200D EMA]]),"Uptrend","Downtrend/NoTrend")</f>
        <v>Downtrend/NoTrend</v>
      </c>
      <c r="AL352">
        <v>-0.13</v>
      </c>
      <c r="AM352" t="s">
        <v>3174</v>
      </c>
      <c r="AN352">
        <v>-5.89</v>
      </c>
      <c r="AO352" t="s">
        <v>3174</v>
      </c>
      <c r="AP352">
        <v>8.1446007043703E-2</v>
      </c>
      <c r="AQ352">
        <f>(Table2[[#This Row],[Sharpe Ratio]]-AVERAGE(Table2[Sharpe Ratio]))/_xlfn.STDEV.P(Table2[Sharpe Ratio])</f>
        <v>0.23252209364618007</v>
      </c>
      <c r="AR3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2">
        <f>_xlfn.RANK.AVG(Table2[[#This Row],[1Y Return vs Nifty Z-Score]],Table2[1Y Return vs Nifty Z-Score])</f>
        <v>502</v>
      </c>
      <c r="AT352">
        <f>_xlfn.RANK.AVG(Table2[[#This Row],[6M Return vs Nifty Z-Score]],Table2[6M Return vs Nifty Z-Score])</f>
        <v>265</v>
      </c>
      <c r="AU352">
        <f>_xlfn.RANK.AVG(Table2[[#This Row],[Sharpe Ratio Z-Score]],Table2[Sharpe Ratio Z-Score])</f>
        <v>282</v>
      </c>
      <c r="AV352">
        <f>(Table2[[#This Row],[Rank 1Y]]+Table2[[#This Row],[Rank 6M]]+Table2[[#This Row],[Rank Sharpe]])/3</f>
        <v>349.66666666666669</v>
      </c>
    </row>
    <row r="353" spans="1:48" x14ac:dyDescent="0.3">
      <c r="A353" t="s">
        <v>620</v>
      </c>
      <c r="B353" t="s">
        <v>621</v>
      </c>
      <c r="C353" t="s">
        <v>3127</v>
      </c>
      <c r="D353" t="s">
        <v>18</v>
      </c>
      <c r="E353">
        <v>31439.869460603</v>
      </c>
      <c r="F353">
        <v>175.12</v>
      </c>
      <c r="G353">
        <v>62.048203779121899</v>
      </c>
      <c r="H353">
        <f>(Table2[[#This Row],[1Y Return vs Nifty]]-AVERAGE(Table2[1Y Return vs Nifty]))/_xlfn.STDEV.P(Table2[1Y Return vs Nifty])</f>
        <v>0.63086315841594487</v>
      </c>
      <c r="I353">
        <v>-12.895537696173699</v>
      </c>
      <c r="J353">
        <f>(Table2[[#This Row],[1M Return vs Nifty]]-AVERAGE(Table2[1M Return vs Nifty]))/_xlfn.STDEV.P(Table2[1M Return vs Nifty])</f>
        <v>-0.98093497665639107</v>
      </c>
      <c r="K353">
        <v>-35.2434735696187</v>
      </c>
      <c r="L353">
        <f>(Table2[[#This Row],[6M Return vs Nifty]]-AVERAGE(Table2[6M Return vs Nifty]))/_xlfn.STDEV.P(Table2[6M Return vs Nifty])</f>
        <v>-1.4422149639241715</v>
      </c>
      <c r="M353">
        <v>-3.3861064407664001</v>
      </c>
      <c r="N353">
        <f>(Table2[[#This Row],[1W Return vs Nifty]]-AVERAGE(Table2[1W Return vs Nifty]))/_xlfn.STDEV.P(Table2[1W Return vs Nifty])</f>
        <v>-0.21919226125583038</v>
      </c>
      <c r="O353">
        <v>183.73</v>
      </c>
      <c r="P353">
        <v>194.73066124949699</v>
      </c>
      <c r="Q353">
        <v>190.27989543763201</v>
      </c>
      <c r="R353">
        <v>38.174646186494797</v>
      </c>
      <c r="S353" s="1">
        <f>(Table2[[#This Row],[Close Price]]-Table2[[#This Row],[20D EMA]])/Table2[[#This Row],[20D EMA]]</f>
        <v>-4.6862243509497553E-2</v>
      </c>
      <c r="T353" s="1">
        <f>(Table2[[#This Row],[Close Price]]-Table2[[#This Row],[50D EMA]])/Table2[[#This Row],[50D EMA]]</f>
        <v>-0.1007065919853833</v>
      </c>
      <c r="U353" s="1">
        <f>(Table2[[#This Row],[Close Price]]-Table2[[#This Row],[200D EMA]])/Table2[[#This Row],[200D EMA]]</f>
        <v>-7.9671556486643952E-2</v>
      </c>
      <c r="V353">
        <v>0.380845490671603</v>
      </c>
      <c r="W353">
        <v>168.5</v>
      </c>
      <c r="X353">
        <v>176.2</v>
      </c>
      <c r="Y353">
        <v>167.77</v>
      </c>
      <c r="Z353">
        <v>180.99</v>
      </c>
      <c r="AA353">
        <v>167.77</v>
      </c>
      <c r="AB353">
        <v>186.45</v>
      </c>
      <c r="AC353" s="1">
        <f>(Table2[[#This Row],[Close Price]]/Table2[[#This Row],[Day Low]])-1</f>
        <v>3.9287833827893248E-2</v>
      </c>
      <c r="AD353" s="1">
        <f>(Table2[[#This Row],[Day High]]/Table2[[#This Row],[Close Price]])-1</f>
        <v>6.167199634536269E-3</v>
      </c>
      <c r="AE353" s="1">
        <f>(Table2[[#This Row],[Close Price]]/Table2[[#This Row],[Current Week Low]])-1</f>
        <v>4.3809977945997503E-2</v>
      </c>
      <c r="AF353" s="1">
        <f>(Table2[[#This Row],[Current Week High]]/Table2[[#This Row],[Close Price]])-1</f>
        <v>3.3519872087711233E-2</v>
      </c>
      <c r="AG353" s="1">
        <f>(Table2[[#This Row],[Close Price]]/Table2[[#This Row],[Current Month Low]])-1</f>
        <v>4.3809977945997503E-2</v>
      </c>
      <c r="AH353" s="1">
        <f>(Table2[[#This Row],[Current Month High]]/Table2[[#This Row],[Close Price]])-1</f>
        <v>6.4698492462311519E-2</v>
      </c>
      <c r="AI353">
        <v>65.172453174965696</v>
      </c>
      <c r="AJ353">
        <v>93.5027624309392</v>
      </c>
      <c r="AK353" t="str">
        <f>IF(AND(Table2[[#This Row],[20D EMA]]&gt;Table2[[#This Row],[50D EMA]],Table2[[#This Row],[50D EMA]]&gt;Table2[[#This Row],[200D EMA]]),"Uptrend","Downtrend/NoTrend")</f>
        <v>Downtrend/NoTrend</v>
      </c>
      <c r="AL353">
        <v>-0.18</v>
      </c>
      <c r="AM353" t="s">
        <v>3174</v>
      </c>
      <c r="AN353">
        <v>-4.82</v>
      </c>
      <c r="AO353" t="s">
        <v>3174</v>
      </c>
      <c r="AP353">
        <v>0.11305486220697999</v>
      </c>
      <c r="AQ353">
        <f>(Table2[[#This Row],[Sharpe Ratio]]-AVERAGE(Table2[Sharpe Ratio]))/_xlfn.STDEV.P(Table2[Sharpe Ratio])</f>
        <v>0.60140230100522929</v>
      </c>
      <c r="AR3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3">
        <f>_xlfn.RANK.AVG(Table2[[#This Row],[1Y Return vs Nifty Z-Score]],Table2[1Y Return vs Nifty Z-Score])</f>
        <v>146</v>
      </c>
      <c r="AT353">
        <f>_xlfn.RANK.AVG(Table2[[#This Row],[6M Return vs Nifty Z-Score]],Table2[6M Return vs Nifty Z-Score])</f>
        <v>711</v>
      </c>
      <c r="AU353">
        <f>_xlfn.RANK.AVG(Table2[[#This Row],[Sharpe Ratio Z-Score]],Table2[Sharpe Ratio Z-Score])</f>
        <v>194</v>
      </c>
      <c r="AV353">
        <f>(Table2[[#This Row],[Rank 1Y]]+Table2[[#This Row],[Rank 6M]]+Table2[[#This Row],[Rank Sharpe]])/3</f>
        <v>350.33333333333331</v>
      </c>
    </row>
    <row r="354" spans="1:48" x14ac:dyDescent="0.3">
      <c r="A354" t="s">
        <v>401</v>
      </c>
      <c r="B354" t="s">
        <v>402</v>
      </c>
      <c r="C354" t="s">
        <v>3131</v>
      </c>
      <c r="D354" t="s">
        <v>403</v>
      </c>
      <c r="E354">
        <v>59081.17995813</v>
      </c>
      <c r="F354">
        <v>1690.1</v>
      </c>
      <c r="G354">
        <v>8.2843057135876705</v>
      </c>
      <c r="H354">
        <f>(Table2[[#This Row],[1Y Return vs Nifty]]-AVERAGE(Table2[1Y Return vs Nifty]))/_xlfn.STDEV.P(Table2[1Y Return vs Nifty])</f>
        <v>-0.29514580538923763</v>
      </c>
      <c r="I354">
        <v>-15.022831274155299</v>
      </c>
      <c r="J354">
        <f>(Table2[[#This Row],[1M Return vs Nifty]]-AVERAGE(Table2[1M Return vs Nifty]))/_xlfn.STDEV.P(Table2[1M Return vs Nifty])</f>
        <v>-1.2208852719541874</v>
      </c>
      <c r="K354">
        <v>13.1733446063429</v>
      </c>
      <c r="L354">
        <f>(Table2[[#This Row],[6M Return vs Nifty]]-AVERAGE(Table2[6M Return vs Nifty]))/_xlfn.STDEV.P(Table2[6M Return vs Nifty])</f>
        <v>0.17275671403206325</v>
      </c>
      <c r="M354">
        <v>0.39856183876655998</v>
      </c>
      <c r="N354">
        <f>(Table2[[#This Row],[1W Return vs Nifty]]-AVERAGE(Table2[1W Return vs Nifty]))/_xlfn.STDEV.P(Table2[1W Return vs Nifty])</f>
        <v>0.71463536817657103</v>
      </c>
      <c r="O354">
        <v>1738.97</v>
      </c>
      <c r="P354">
        <v>1754.04098708214</v>
      </c>
      <c r="Q354">
        <v>1592.1760311109699</v>
      </c>
      <c r="R354">
        <v>17.694203397530298</v>
      </c>
      <c r="S354" s="1">
        <f>(Table2[[#This Row],[Close Price]]-Table2[[#This Row],[20D EMA]])/Table2[[#This Row],[20D EMA]]</f>
        <v>-2.8102842487219514E-2</v>
      </c>
      <c r="T354" s="1">
        <f>(Table2[[#This Row],[Close Price]]-Table2[[#This Row],[50D EMA]])/Table2[[#This Row],[50D EMA]]</f>
        <v>-3.6453530762987671E-2</v>
      </c>
      <c r="U354" s="1">
        <f>(Table2[[#This Row],[Close Price]]-Table2[[#This Row],[200D EMA]])/Table2[[#This Row],[200D EMA]]</f>
        <v>6.1503230155212016E-2</v>
      </c>
      <c r="V354">
        <v>0.59428412862884505</v>
      </c>
      <c r="W354">
        <v>1606.6</v>
      </c>
      <c r="X354">
        <v>1700</v>
      </c>
      <c r="Y354">
        <v>1593.75</v>
      </c>
      <c r="Z354">
        <v>1700</v>
      </c>
      <c r="AA354">
        <v>1593.75</v>
      </c>
      <c r="AB354">
        <v>1712</v>
      </c>
      <c r="AC354" s="1">
        <f>(Table2[[#This Row],[Close Price]]/Table2[[#This Row],[Day Low]])-1</f>
        <v>5.1973110917465482E-2</v>
      </c>
      <c r="AD354" s="1">
        <f>(Table2[[#This Row],[Day High]]/Table2[[#This Row],[Close Price]])-1</f>
        <v>5.8576415596711673E-3</v>
      </c>
      <c r="AE354" s="1">
        <f>(Table2[[#This Row],[Close Price]]/Table2[[#This Row],[Current Week Low]])-1</f>
        <v>6.0454901960784291E-2</v>
      </c>
      <c r="AF354" s="1">
        <f>(Table2[[#This Row],[Current Week High]]/Table2[[#This Row],[Close Price]])-1</f>
        <v>5.8576415596711673E-3</v>
      </c>
      <c r="AG354" s="1">
        <f>(Table2[[#This Row],[Close Price]]/Table2[[#This Row],[Current Month Low]])-1</f>
        <v>6.0454901960784291E-2</v>
      </c>
      <c r="AH354" s="1">
        <f>(Table2[[#This Row],[Current Month High]]/Table2[[#This Row],[Close Price]])-1</f>
        <v>1.2957813147151054E-2</v>
      </c>
      <c r="AI354">
        <v>17.8746819714809</v>
      </c>
      <c r="AJ354">
        <v>44.459164921577802</v>
      </c>
      <c r="AK354" t="str">
        <f>IF(AND(Table2[[#This Row],[20D EMA]]&gt;Table2[[#This Row],[50D EMA]],Table2[[#This Row],[50D EMA]]&gt;Table2[[#This Row],[200D EMA]]),"Uptrend","Downtrend/NoTrend")</f>
        <v>Downtrend/NoTrend</v>
      </c>
      <c r="AL354">
        <v>0.02</v>
      </c>
      <c r="AM354" t="s">
        <v>3175</v>
      </c>
      <c r="AN354">
        <v>-3.36</v>
      </c>
      <c r="AO354" t="s">
        <v>3174</v>
      </c>
      <c r="AP354">
        <v>4.3825327792750002E-2</v>
      </c>
      <c r="AQ354">
        <f>(Table2[[#This Row],[Sharpe Ratio]]-AVERAGE(Table2[Sharpe Ratio]))/_xlfn.STDEV.P(Table2[Sharpe Ratio])</f>
        <v>-0.2065170266065097</v>
      </c>
      <c r="AR3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4">
        <f>_xlfn.RANK.AVG(Table2[[#This Row],[1Y Return vs Nifty Z-Score]],Table2[1Y Return vs Nifty Z-Score])</f>
        <v>394</v>
      </c>
      <c r="AT354">
        <f>_xlfn.RANK.AVG(Table2[[#This Row],[6M Return vs Nifty Z-Score]],Table2[6M Return vs Nifty Z-Score])</f>
        <v>261</v>
      </c>
      <c r="AU354">
        <f>_xlfn.RANK.AVG(Table2[[#This Row],[Sharpe Ratio Z-Score]],Table2[Sharpe Ratio Z-Score])</f>
        <v>397</v>
      </c>
      <c r="AV354">
        <f>(Table2[[#This Row],[Rank 1Y]]+Table2[[#This Row],[Rank 6M]]+Table2[[#This Row],[Rank Sharpe]])/3</f>
        <v>350.66666666666669</v>
      </c>
    </row>
    <row r="355" spans="1:48" x14ac:dyDescent="0.3">
      <c r="A355" t="s">
        <v>552</v>
      </c>
      <c r="B355" t="s">
        <v>553</v>
      </c>
      <c r="C355" t="s">
        <v>3133</v>
      </c>
      <c r="D355" t="s">
        <v>51</v>
      </c>
      <c r="E355">
        <v>37837.447072520001</v>
      </c>
      <c r="F355">
        <v>1537.75</v>
      </c>
      <c r="G355">
        <v>37.001264349573802</v>
      </c>
      <c r="H355">
        <f>(Table2[[#This Row],[1Y Return vs Nifty]]-AVERAGE(Table2[1Y Return vs Nifty]))/_xlfn.STDEV.P(Table2[1Y Return vs Nifty])</f>
        <v>0.19946418508674907</v>
      </c>
      <c r="I355">
        <v>4.9989348949988699</v>
      </c>
      <c r="J355">
        <f>(Table2[[#This Row],[1M Return vs Nifty]]-AVERAGE(Table2[1M Return vs Nifty]))/_xlfn.STDEV.P(Table2[1M Return vs Nifty])</f>
        <v>1.0374907013471917</v>
      </c>
      <c r="K355">
        <v>8.4371215213594706</v>
      </c>
      <c r="L355">
        <f>(Table2[[#This Row],[6M Return vs Nifty]]-AVERAGE(Table2[6M Return vs Nifty]))/_xlfn.STDEV.P(Table2[6M Return vs Nifty])</f>
        <v>1.4777184792194337E-2</v>
      </c>
      <c r="M355">
        <v>2.5094978024701202</v>
      </c>
      <c r="N355">
        <f>(Table2[[#This Row],[1W Return vs Nifty]]-AVERAGE(Table2[1W Return vs Nifty]))/_xlfn.STDEV.P(Table2[1W Return vs Nifty])</f>
        <v>1.2354869148046299</v>
      </c>
      <c r="O355">
        <v>1469.05</v>
      </c>
      <c r="P355">
        <v>1409.26324514002</v>
      </c>
      <c r="Q355">
        <v>1253.4036636482799</v>
      </c>
      <c r="R355">
        <v>59.853578203461403</v>
      </c>
      <c r="S355" s="1">
        <f>(Table2[[#This Row],[Close Price]]-Table2[[#This Row],[20D EMA]])/Table2[[#This Row],[20D EMA]]</f>
        <v>4.6764916102242982E-2</v>
      </c>
      <c r="T355" s="1">
        <f>(Table2[[#This Row],[Close Price]]-Table2[[#This Row],[50D EMA]])/Table2[[#This Row],[50D EMA]]</f>
        <v>9.1172997878912226E-2</v>
      </c>
      <c r="U355" s="1">
        <f>(Table2[[#This Row],[Close Price]]-Table2[[#This Row],[200D EMA]])/Table2[[#This Row],[200D EMA]]</f>
        <v>0.22685934675192643</v>
      </c>
      <c r="V355">
        <v>1.00590267639232</v>
      </c>
      <c r="W355">
        <v>1470.3</v>
      </c>
      <c r="X355">
        <v>1544</v>
      </c>
      <c r="Y355">
        <v>1464.1</v>
      </c>
      <c r="Z355">
        <v>1544</v>
      </c>
      <c r="AA355">
        <v>1453.1</v>
      </c>
      <c r="AB355">
        <v>1544</v>
      </c>
      <c r="AC355" s="1">
        <f>(Table2[[#This Row],[Close Price]]/Table2[[#This Row],[Day Low]])-1</f>
        <v>4.5874991498333628E-2</v>
      </c>
      <c r="AD355" s="1">
        <f>(Table2[[#This Row],[Day High]]/Table2[[#This Row],[Close Price]])-1</f>
        <v>4.0643797756463318E-3</v>
      </c>
      <c r="AE355" s="1">
        <f>(Table2[[#This Row],[Close Price]]/Table2[[#This Row],[Current Week Low]])-1</f>
        <v>5.0303940987637574E-2</v>
      </c>
      <c r="AF355" s="1">
        <f>(Table2[[#This Row],[Current Week High]]/Table2[[#This Row],[Close Price]])-1</f>
        <v>4.0643797756463318E-3</v>
      </c>
      <c r="AG355" s="1">
        <f>(Table2[[#This Row],[Close Price]]/Table2[[#This Row],[Current Month Low]])-1</f>
        <v>5.8254765673388054E-2</v>
      </c>
      <c r="AH355" s="1">
        <f>(Table2[[#This Row],[Current Month High]]/Table2[[#This Row],[Close Price]])-1</f>
        <v>4.0643797756463318E-3</v>
      </c>
      <c r="AI355">
        <v>0.40643797756463301</v>
      </c>
      <c r="AJ355">
        <v>66.198324777087194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0.13</v>
      </c>
      <c r="AM355" t="s">
        <v>3175</v>
      </c>
      <c r="AN355">
        <v>5.73</v>
      </c>
      <c r="AO355" t="s">
        <v>3175</v>
      </c>
      <c r="AP355">
        <v>1.700277524139E-3</v>
      </c>
      <c r="AQ355">
        <f>(Table2[[#This Row],[Sharpe Ratio]]-AVERAGE(Table2[Sharpe Ratio]))/_xlfn.STDEV.P(Table2[Sharpe Ratio])</f>
        <v>-0.69812285028559184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1.7890961357451731</v>
      </c>
      <c r="AS355">
        <f>_xlfn.RANK.AVG(Table2[[#This Row],[1Y Return vs Nifty Z-Score]],Table2[1Y Return vs Nifty Z-Score])</f>
        <v>241</v>
      </c>
      <c r="AT355">
        <f>_xlfn.RANK.AVG(Table2[[#This Row],[6M Return vs Nifty Z-Score]],Table2[6M Return vs Nifty Z-Score])</f>
        <v>304</v>
      </c>
      <c r="AU355">
        <f>_xlfn.RANK.AVG(Table2[[#This Row],[Sharpe Ratio Z-Score]],Table2[Sharpe Ratio Z-Score])</f>
        <v>507</v>
      </c>
      <c r="AV355">
        <f>(Table2[[#This Row],[Rank 1Y]]+Table2[[#This Row],[Rank 6M]]+Table2[[#This Row],[Rank Sharpe]])/3</f>
        <v>350.66666666666669</v>
      </c>
    </row>
    <row r="356" spans="1:48" x14ac:dyDescent="0.3">
      <c r="A356" t="s">
        <v>825</v>
      </c>
      <c r="B356" t="s">
        <v>826</v>
      </c>
      <c r="C356" t="s">
        <v>3140</v>
      </c>
      <c r="D356" t="s">
        <v>436</v>
      </c>
      <c r="E356">
        <v>19714.70988291</v>
      </c>
      <c r="F356">
        <v>8594.25</v>
      </c>
      <c r="G356">
        <v>1.60179565674811</v>
      </c>
      <c r="H356">
        <f>(Table2[[#This Row],[1Y Return vs Nifty]]-AVERAGE(Table2[1Y Return vs Nifty]))/_xlfn.STDEV.P(Table2[1Y Return vs Nifty])</f>
        <v>-0.41024282097037945</v>
      </c>
      <c r="I356">
        <v>5.2484370578399098</v>
      </c>
      <c r="J356">
        <f>(Table2[[#This Row],[1M Return vs Nifty]]-AVERAGE(Table2[1M Return vs Nifty]))/_xlfn.STDEV.P(Table2[1M Return vs Nifty])</f>
        <v>1.0656335577309117</v>
      </c>
      <c r="K356">
        <v>32.594112748924701</v>
      </c>
      <c r="L356">
        <f>(Table2[[#This Row],[6M Return vs Nifty]]-AVERAGE(Table2[6M Return vs Nifty]))/_xlfn.STDEV.P(Table2[6M Return vs Nifty])</f>
        <v>0.82054795054905072</v>
      </c>
      <c r="M356">
        <v>6.8688941935883996</v>
      </c>
      <c r="N356">
        <f>(Table2[[#This Row],[1W Return vs Nifty]]-AVERAGE(Table2[1W Return vs Nifty]))/_xlfn.STDEV.P(Table2[1W Return vs Nifty])</f>
        <v>2.3111227425703627</v>
      </c>
      <c r="O356">
        <v>8355.2900000000009</v>
      </c>
      <c r="P356">
        <v>8200.7388836387909</v>
      </c>
      <c r="Q356">
        <v>7511.6451422287601</v>
      </c>
      <c r="R356">
        <v>49.414762880141502</v>
      </c>
      <c r="S356" s="1">
        <f>(Table2[[#This Row],[Close Price]]-Table2[[#This Row],[20D EMA]])/Table2[[#This Row],[20D EMA]]</f>
        <v>2.8599845128056488E-2</v>
      </c>
      <c r="T356" s="1">
        <f>(Table2[[#This Row],[Close Price]]-Table2[[#This Row],[50D EMA]])/Table2[[#This Row],[50D EMA]]</f>
        <v>4.798483672566372E-2</v>
      </c>
      <c r="U356" s="1">
        <f>(Table2[[#This Row],[Close Price]]-Table2[[#This Row],[200D EMA]])/Table2[[#This Row],[200D EMA]]</f>
        <v>0.14412353582640397</v>
      </c>
      <c r="V356">
        <v>1.3967667311425001</v>
      </c>
      <c r="W356">
        <v>8484.0499999999993</v>
      </c>
      <c r="X356">
        <v>8749</v>
      </c>
      <c r="Y356">
        <v>8251</v>
      </c>
      <c r="Z356">
        <v>8749</v>
      </c>
      <c r="AA356">
        <v>8250</v>
      </c>
      <c r="AB356">
        <v>8799</v>
      </c>
      <c r="AC356" s="1">
        <f>(Table2[[#This Row],[Close Price]]/Table2[[#This Row],[Day Low]])-1</f>
        <v>1.2989079508018087E-2</v>
      </c>
      <c r="AD356" s="1">
        <f>(Table2[[#This Row],[Day High]]/Table2[[#This Row],[Close Price]])-1</f>
        <v>1.8006225092358275E-2</v>
      </c>
      <c r="AE356" s="1">
        <f>(Table2[[#This Row],[Close Price]]/Table2[[#This Row],[Current Week Low]])-1</f>
        <v>4.1601018058417205E-2</v>
      </c>
      <c r="AF356" s="1">
        <f>(Table2[[#This Row],[Current Week High]]/Table2[[#This Row],[Close Price]])-1</f>
        <v>1.8006225092358275E-2</v>
      </c>
      <c r="AG356" s="1">
        <f>(Table2[[#This Row],[Close Price]]/Table2[[#This Row],[Current Month Low]])-1</f>
        <v>4.1727272727272835E-2</v>
      </c>
      <c r="AH356" s="1">
        <f>(Table2[[#This Row],[Current Month High]]/Table2[[#This Row],[Close Price]])-1</f>
        <v>2.3824068417837463E-2</v>
      </c>
      <c r="AI356">
        <v>10.4075399249498</v>
      </c>
      <c r="AJ356">
        <v>56.640724674661897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0.04</v>
      </c>
      <c r="AM356" t="s">
        <v>3175</v>
      </c>
      <c r="AN356">
        <v>4.18</v>
      </c>
      <c r="AO356" t="s">
        <v>3175</v>
      </c>
      <c r="AP356">
        <v>6.0700225300430004E-3</v>
      </c>
      <c r="AQ356">
        <f>(Table2[[#This Row],[Sharpe Ratio]]-AVERAGE(Table2[Sharpe Ratio]))/_xlfn.STDEV.P(Table2[Sharpe Ratio])</f>
        <v>-0.64712725314809261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3.1399341767318534</v>
      </c>
      <c r="AS356">
        <f>_xlfn.RANK.AVG(Table2[[#This Row],[1Y Return vs Nifty Z-Score]],Table2[1Y Return vs Nifty Z-Score])</f>
        <v>441</v>
      </c>
      <c r="AT356">
        <f>_xlfn.RANK.AVG(Table2[[#This Row],[6M Return vs Nifty Z-Score]],Table2[6M Return vs Nifty Z-Score])</f>
        <v>116</v>
      </c>
      <c r="AU356">
        <f>_xlfn.RANK.AVG(Table2[[#This Row],[Sharpe Ratio Z-Score]],Table2[Sharpe Ratio Z-Score])</f>
        <v>497</v>
      </c>
      <c r="AV356">
        <f>(Table2[[#This Row],[Rank 1Y]]+Table2[[#This Row],[Rank 6M]]+Table2[[#This Row],[Rank Sharpe]])/3</f>
        <v>351.33333333333331</v>
      </c>
    </row>
    <row r="357" spans="1:48" x14ac:dyDescent="0.3">
      <c r="A357" t="s">
        <v>346</v>
      </c>
      <c r="B357" t="s">
        <v>347</v>
      </c>
      <c r="C357" t="s">
        <v>3129</v>
      </c>
      <c r="D357" t="s">
        <v>34</v>
      </c>
      <c r="E357">
        <v>70493.359945634904</v>
      </c>
      <c r="F357">
        <v>528.9</v>
      </c>
      <c r="G357">
        <v>3.88861530037659</v>
      </c>
      <c r="H357">
        <f>(Table2[[#This Row],[1Y Return vs Nifty]]-AVERAGE(Table2[1Y Return vs Nifty]))/_xlfn.STDEV.P(Table2[1Y Return vs Nifty])</f>
        <v>-0.37085550783276938</v>
      </c>
      <c r="I357">
        <v>-1.01282983337156</v>
      </c>
      <c r="J357">
        <f>(Table2[[#This Row],[1M Return vs Nifty]]-AVERAGE(Table2[1M Return vs Nifty]))/_xlfn.STDEV.P(Table2[1M Return vs Nifty])</f>
        <v>0.35938743588157396</v>
      </c>
      <c r="K357">
        <v>-11.935607106514601</v>
      </c>
      <c r="L357">
        <f>(Table2[[#This Row],[6M Return vs Nifty]]-AVERAGE(Table2[6M Return vs Nifty]))/_xlfn.STDEV.P(Table2[6M Return vs Nifty])</f>
        <v>-0.6647672581559374</v>
      </c>
      <c r="M357">
        <v>1.64081734435417</v>
      </c>
      <c r="N357">
        <f>(Table2[[#This Row],[1W Return vs Nifty]]-AVERAGE(Table2[1W Return vs Nifty]))/_xlfn.STDEV.P(Table2[1W Return vs Nifty])</f>
        <v>1.0211490249230959</v>
      </c>
      <c r="O357">
        <v>527.05999999999995</v>
      </c>
      <c r="P357">
        <v>536.69304633372997</v>
      </c>
      <c r="Q357">
        <v>511.96164060835798</v>
      </c>
      <c r="R357">
        <v>47.941976946421498</v>
      </c>
      <c r="S357" s="1">
        <f>(Table2[[#This Row],[Close Price]]-Table2[[#This Row],[20D EMA]])/Table2[[#This Row],[20D EMA]]</f>
        <v>3.4910636360187303E-3</v>
      </c>
      <c r="T357" s="1">
        <f>(Table2[[#This Row],[Close Price]]-Table2[[#This Row],[50D EMA]])/Table2[[#This Row],[50D EMA]]</f>
        <v>-1.4520490598799498E-2</v>
      </c>
      <c r="U357" s="1">
        <f>(Table2[[#This Row],[Close Price]]-Table2[[#This Row],[200D EMA]])/Table2[[#This Row],[200D EMA]]</f>
        <v>3.308521195360329E-2</v>
      </c>
      <c r="V357">
        <v>0.88204208315079002</v>
      </c>
      <c r="W357">
        <v>510.95</v>
      </c>
      <c r="X357">
        <v>530.5</v>
      </c>
      <c r="Y357">
        <v>510.4</v>
      </c>
      <c r="Z357">
        <v>531.1</v>
      </c>
      <c r="AA357">
        <v>507.5</v>
      </c>
      <c r="AB357">
        <v>538</v>
      </c>
      <c r="AC357" s="1">
        <f>(Table2[[#This Row],[Close Price]]/Table2[[#This Row],[Day Low]])-1</f>
        <v>3.5130639005773512E-2</v>
      </c>
      <c r="AD357" s="1">
        <f>(Table2[[#This Row],[Day High]]/Table2[[#This Row],[Close Price]])-1</f>
        <v>3.0251465305350944E-3</v>
      </c>
      <c r="AE357" s="1">
        <f>(Table2[[#This Row],[Close Price]]/Table2[[#This Row],[Current Week Low]])-1</f>
        <v>3.6246081504702099E-2</v>
      </c>
      <c r="AF357" s="1">
        <f>(Table2[[#This Row],[Current Week High]]/Table2[[#This Row],[Close Price]])-1</f>
        <v>4.1595764794857271E-3</v>
      </c>
      <c r="AG357" s="1">
        <f>(Table2[[#This Row],[Close Price]]/Table2[[#This Row],[Current Month Low]])-1</f>
        <v>4.216748768472911E-2</v>
      </c>
      <c r="AH357" s="1">
        <f>(Table2[[#This Row],[Current Month High]]/Table2[[#This Row],[Close Price]])-1</f>
        <v>1.7205520892418225E-2</v>
      </c>
      <c r="AI357">
        <v>19.6256381168463</v>
      </c>
      <c r="AJ357">
        <v>35.303146584804203</v>
      </c>
      <c r="AK357" t="str">
        <f>IF(AND(Table2[[#This Row],[20D EMA]]&gt;Table2[[#This Row],[50D EMA]],Table2[[#This Row],[50D EMA]]&gt;Table2[[#This Row],[200D EMA]]),"Uptrend","Downtrend/NoTrend")</f>
        <v>Downtrend/NoTrend</v>
      </c>
      <c r="AL357">
        <v>-0.03</v>
      </c>
      <c r="AM357" t="s">
        <v>3174</v>
      </c>
      <c r="AN357">
        <v>3.85</v>
      </c>
      <c r="AO357" t="s">
        <v>3175</v>
      </c>
      <c r="AP357">
        <v>0.16168329274427601</v>
      </c>
      <c r="AQ357">
        <f>(Table2[[#This Row],[Sharpe Ratio]]-AVERAGE(Table2[Sharpe Ratio]))/_xlfn.STDEV.P(Table2[Sharpe Ratio])</f>
        <v>1.1689035739074893</v>
      </c>
      <c r="AR3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7">
        <f>_xlfn.RANK.AVG(Table2[[#This Row],[1Y Return vs Nifty Z-Score]],Table2[1Y Return vs Nifty Z-Score])</f>
        <v>422</v>
      </c>
      <c r="AT357">
        <f>_xlfn.RANK.AVG(Table2[[#This Row],[6M Return vs Nifty Z-Score]],Table2[6M Return vs Nifty Z-Score])</f>
        <v>541</v>
      </c>
      <c r="AU357">
        <f>_xlfn.RANK.AVG(Table2[[#This Row],[Sharpe Ratio Z-Score]],Table2[Sharpe Ratio Z-Score])</f>
        <v>94</v>
      </c>
      <c r="AV357">
        <f>(Table2[[#This Row],[Rank 1Y]]+Table2[[#This Row],[Rank 6M]]+Table2[[#This Row],[Rank Sharpe]])/3</f>
        <v>352.33333333333331</v>
      </c>
    </row>
    <row r="358" spans="1:48" x14ac:dyDescent="0.3">
      <c r="A358" t="s">
        <v>1187</v>
      </c>
      <c r="B358" t="s">
        <v>1188</v>
      </c>
      <c r="C358" t="s">
        <v>3140</v>
      </c>
      <c r="D358" t="s">
        <v>95</v>
      </c>
      <c r="E358">
        <v>10359.63383139</v>
      </c>
      <c r="F358">
        <v>213.87</v>
      </c>
      <c r="G358">
        <v>38.519982534621597</v>
      </c>
      <c r="H358">
        <f>(Table2[[#This Row],[1Y Return vs Nifty]]-AVERAGE(Table2[1Y Return vs Nifty]))/_xlfn.STDEV.P(Table2[1Y Return vs Nifty])</f>
        <v>0.22562201038308385</v>
      </c>
      <c r="I358">
        <v>-9.4968000033635995</v>
      </c>
      <c r="J358">
        <f>(Table2[[#This Row],[1M Return vs Nifty]]-AVERAGE(Table2[1M Return vs Nifty]))/_xlfn.STDEV.P(Table2[1M Return vs Nifty])</f>
        <v>-0.59757081786298372</v>
      </c>
      <c r="K358">
        <v>-10.5312803836573</v>
      </c>
      <c r="L358">
        <f>(Table2[[#This Row],[6M Return vs Nifty]]-AVERAGE(Table2[6M Return vs Nifty]))/_xlfn.STDEV.P(Table2[6M Return vs Nifty])</f>
        <v>-0.61792510765011088</v>
      </c>
      <c r="M358">
        <v>-3.89119207869095</v>
      </c>
      <c r="N358">
        <f>(Table2[[#This Row],[1W Return vs Nifty]]-AVERAGE(Table2[1W Return vs Nifty]))/_xlfn.STDEV.P(Table2[1W Return vs Nifty])</f>
        <v>-0.34381690180203944</v>
      </c>
      <c r="O358">
        <v>219.56</v>
      </c>
      <c r="P358">
        <v>221.614862569238</v>
      </c>
      <c r="Q358">
        <v>200.60788005319799</v>
      </c>
      <c r="R358">
        <v>31.543148026028</v>
      </c>
      <c r="S358" s="1">
        <f>(Table2[[#This Row],[Close Price]]-Table2[[#This Row],[20D EMA]])/Table2[[#This Row],[20D EMA]]</f>
        <v>-2.5915467298232818E-2</v>
      </c>
      <c r="T358" s="1">
        <f>(Table2[[#This Row],[Close Price]]-Table2[[#This Row],[50D EMA]])/Table2[[#This Row],[50D EMA]]</f>
        <v>-3.4947396936513261E-2</v>
      </c>
      <c r="U358" s="1">
        <f>(Table2[[#This Row],[Close Price]]-Table2[[#This Row],[200D EMA]])/Table2[[#This Row],[200D EMA]]</f>
        <v>6.6109665997592493E-2</v>
      </c>
      <c r="V358">
        <v>0.40674195216656001</v>
      </c>
      <c r="W358">
        <v>201.1</v>
      </c>
      <c r="X358">
        <v>215</v>
      </c>
      <c r="Y358">
        <v>201.1</v>
      </c>
      <c r="Z358">
        <v>218.36</v>
      </c>
      <c r="AA358">
        <v>201.1</v>
      </c>
      <c r="AB358">
        <v>221.9</v>
      </c>
      <c r="AC358" s="1">
        <f>(Table2[[#This Row],[Close Price]]/Table2[[#This Row],[Day Low]])-1</f>
        <v>6.3500745897563382E-2</v>
      </c>
      <c r="AD358" s="1">
        <f>(Table2[[#This Row],[Day High]]/Table2[[#This Row],[Close Price]])-1</f>
        <v>5.2835834852946739E-3</v>
      </c>
      <c r="AE358" s="1">
        <f>(Table2[[#This Row],[Close Price]]/Table2[[#This Row],[Current Week Low]])-1</f>
        <v>6.3500745897563382E-2</v>
      </c>
      <c r="AF358" s="1">
        <f>(Table2[[#This Row],[Current Week High]]/Table2[[#This Row],[Close Price]])-1</f>
        <v>2.0994061813251141E-2</v>
      </c>
      <c r="AG358" s="1">
        <f>(Table2[[#This Row],[Close Price]]/Table2[[#This Row],[Current Month Low]])-1</f>
        <v>6.3500745897563382E-2</v>
      </c>
      <c r="AH358" s="1">
        <f>(Table2[[#This Row],[Current Month High]]/Table2[[#This Row],[Close Price]])-1</f>
        <v>3.7546172908776265E-2</v>
      </c>
      <c r="AI358">
        <v>17.216065834385301</v>
      </c>
      <c r="AJ358">
        <v>83.974193548387106</v>
      </c>
      <c r="AK358" t="str">
        <f>IF(AND(Table2[[#This Row],[20D EMA]]&gt;Table2[[#This Row],[50D EMA]],Table2[[#This Row],[50D EMA]]&gt;Table2[[#This Row],[200D EMA]]),"Uptrend","Downtrend/NoTrend")</f>
        <v>Downtrend/NoTrend</v>
      </c>
      <c r="AL358">
        <v>0.01</v>
      </c>
      <c r="AM358" t="s">
        <v>3175</v>
      </c>
      <c r="AN358">
        <v>-2.78</v>
      </c>
      <c r="AO358" t="s">
        <v>3174</v>
      </c>
      <c r="AP358">
        <v>7.6509056395412001E-2</v>
      </c>
      <c r="AQ358">
        <f>(Table2[[#This Row],[Sharpe Ratio]]-AVERAGE(Table2[Sharpe Ratio]))/_xlfn.STDEV.P(Table2[Sharpe Ratio])</f>
        <v>0.17490711931522829</v>
      </c>
      <c r="AR3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8">
        <f>_xlfn.RANK.AVG(Table2[[#This Row],[1Y Return vs Nifty Z-Score]],Table2[1Y Return vs Nifty Z-Score])</f>
        <v>235</v>
      </c>
      <c r="AT358">
        <f>_xlfn.RANK.AVG(Table2[[#This Row],[6M Return vs Nifty Z-Score]],Table2[6M Return vs Nifty Z-Score])</f>
        <v>529</v>
      </c>
      <c r="AU358">
        <f>_xlfn.RANK.AVG(Table2[[#This Row],[Sharpe Ratio Z-Score]],Table2[Sharpe Ratio Z-Score])</f>
        <v>296</v>
      </c>
      <c r="AV358">
        <f>(Table2[[#This Row],[Rank 1Y]]+Table2[[#This Row],[Rank 6M]]+Table2[[#This Row],[Rank Sharpe]])/3</f>
        <v>353.33333333333331</v>
      </c>
    </row>
    <row r="359" spans="1:48" x14ac:dyDescent="0.3">
      <c r="A359" t="s">
        <v>998</v>
      </c>
      <c r="B359" t="s">
        <v>999</v>
      </c>
      <c r="C359" t="s">
        <v>3131</v>
      </c>
      <c r="D359" t="s">
        <v>1000</v>
      </c>
      <c r="E359">
        <v>14225.42135595</v>
      </c>
      <c r="F359">
        <v>743.3</v>
      </c>
      <c r="G359">
        <v>23.0378633419968</v>
      </c>
      <c r="H359">
        <f>(Table2[[#This Row],[1Y Return vs Nifty]]-AVERAGE(Table2[1Y Return vs Nifty]))/_xlfn.STDEV.P(Table2[1Y Return vs Nifty])</f>
        <v>-4.1036131360946339E-2</v>
      </c>
      <c r="I359">
        <v>-6.2608011746849996</v>
      </c>
      <c r="J359">
        <f>(Table2[[#This Row],[1M Return vs Nifty]]-AVERAGE(Table2[1M Return vs Nifty]))/_xlfn.STDEV.P(Table2[1M Return vs Nifty])</f>
        <v>-0.23256295878718825</v>
      </c>
      <c r="K359">
        <v>26.169179213252999</v>
      </c>
      <c r="L359">
        <f>(Table2[[#This Row],[6M Return vs Nifty]]-AVERAGE(Table2[6M Return vs Nifty]))/_xlfn.STDEV.P(Table2[6M Return vs Nifty])</f>
        <v>0.60624048294242017</v>
      </c>
      <c r="M359">
        <v>0.21198205408572399</v>
      </c>
      <c r="N359">
        <f>(Table2[[#This Row],[1W Return vs Nifty]]-AVERAGE(Table2[1W Return vs Nifty]))/_xlfn.STDEV.P(Table2[1W Return vs Nifty])</f>
        <v>0.66859874220045923</v>
      </c>
      <c r="O359">
        <v>768.02</v>
      </c>
      <c r="P359">
        <v>772.75039511174202</v>
      </c>
      <c r="Q359">
        <v>664.79617582380297</v>
      </c>
      <c r="R359">
        <v>30.415626533229201</v>
      </c>
      <c r="S359" s="1">
        <f>(Table2[[#This Row],[Close Price]]-Table2[[#This Row],[20D EMA]])/Table2[[#This Row],[20D EMA]]</f>
        <v>-3.2186661805682179E-2</v>
      </c>
      <c r="T359" s="1">
        <f>(Table2[[#This Row],[Close Price]]-Table2[[#This Row],[50D EMA]])/Table2[[#This Row],[50D EMA]]</f>
        <v>-3.8111135624179726E-2</v>
      </c>
      <c r="U359" s="1">
        <f>(Table2[[#This Row],[Close Price]]-Table2[[#This Row],[200D EMA]])/Table2[[#This Row],[200D EMA]]</f>
        <v>0.11808705740359669</v>
      </c>
      <c r="V359">
        <v>0.710664838221019</v>
      </c>
      <c r="W359">
        <v>719.8</v>
      </c>
      <c r="X359">
        <v>746</v>
      </c>
      <c r="Y359">
        <v>703</v>
      </c>
      <c r="Z359">
        <v>746</v>
      </c>
      <c r="AA359">
        <v>703</v>
      </c>
      <c r="AB359">
        <v>757</v>
      </c>
      <c r="AC359" s="1">
        <f>(Table2[[#This Row],[Close Price]]/Table2[[#This Row],[Day Low]])-1</f>
        <v>3.2647957766046121E-2</v>
      </c>
      <c r="AD359" s="1">
        <f>(Table2[[#This Row],[Day High]]/Table2[[#This Row],[Close Price]])-1</f>
        <v>3.6324498856452614E-3</v>
      </c>
      <c r="AE359" s="1">
        <f>(Table2[[#This Row],[Close Price]]/Table2[[#This Row],[Current Week Low]])-1</f>
        <v>5.7325746799431032E-2</v>
      </c>
      <c r="AF359" s="1">
        <f>(Table2[[#This Row],[Current Week High]]/Table2[[#This Row],[Close Price]])-1</f>
        <v>3.6324498856452614E-3</v>
      </c>
      <c r="AG359" s="1">
        <f>(Table2[[#This Row],[Close Price]]/Table2[[#This Row],[Current Month Low]])-1</f>
        <v>5.7325746799431032E-2</v>
      </c>
      <c r="AH359" s="1">
        <f>(Table2[[#This Row],[Current Month High]]/Table2[[#This Row],[Close Price]])-1</f>
        <v>1.8431319790125134E-2</v>
      </c>
      <c r="AI359">
        <v>17.9469931387057</v>
      </c>
      <c r="AJ359">
        <v>66.528509017586998</v>
      </c>
      <c r="AK359" t="str">
        <f>IF(AND(Table2[[#This Row],[20D EMA]]&gt;Table2[[#This Row],[50D EMA]],Table2[[#This Row],[50D EMA]]&gt;Table2[[#This Row],[200D EMA]]),"Uptrend","Downtrend/NoTrend")</f>
        <v>Downtrend/NoTrend</v>
      </c>
      <c r="AL359">
        <v>-0.11</v>
      </c>
      <c r="AM359" t="s">
        <v>3174</v>
      </c>
      <c r="AN359">
        <v>-7.77</v>
      </c>
      <c r="AO359" t="s">
        <v>3174</v>
      </c>
      <c r="AP359">
        <v>-1.5084060215523E-2</v>
      </c>
      <c r="AQ359">
        <f>(Table2[[#This Row],[Sharpe Ratio]]-AVERAGE(Table2[Sharpe Ratio]))/_xlfn.STDEV.P(Table2[Sharpe Ratio])</f>
        <v>-0.89399865641045217</v>
      </c>
      <c r="AR3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9">
        <f>_xlfn.RANK.AVG(Table2[[#This Row],[1Y Return vs Nifty Z-Score]],Table2[1Y Return vs Nifty Z-Score])</f>
        <v>312</v>
      </c>
      <c r="AT359">
        <f>_xlfn.RANK.AVG(Table2[[#This Row],[6M Return vs Nifty Z-Score]],Table2[6M Return vs Nifty Z-Score])</f>
        <v>149</v>
      </c>
      <c r="AU359">
        <f>_xlfn.RANK.AVG(Table2[[#This Row],[Sharpe Ratio Z-Score]],Table2[Sharpe Ratio Z-Score])</f>
        <v>600</v>
      </c>
      <c r="AV359">
        <f>(Table2[[#This Row],[Rank 1Y]]+Table2[[#This Row],[Rank 6M]]+Table2[[#This Row],[Rank Sharpe]])/3</f>
        <v>353.66666666666669</v>
      </c>
    </row>
    <row r="360" spans="1:48" x14ac:dyDescent="0.3">
      <c r="A360" t="s">
        <v>1015</v>
      </c>
      <c r="B360" t="s">
        <v>1016</v>
      </c>
      <c r="C360" t="s">
        <v>3133</v>
      </c>
      <c r="D360" t="s">
        <v>284</v>
      </c>
      <c r="E360">
        <v>14005.498981795001</v>
      </c>
      <c r="F360">
        <v>1395.95</v>
      </c>
      <c r="G360">
        <v>6.2299782088378199</v>
      </c>
      <c r="H360">
        <f>(Table2[[#This Row],[1Y Return vs Nifty]]-AVERAGE(Table2[1Y Return vs Nifty]))/_xlfn.STDEV.P(Table2[1Y Return vs Nifty])</f>
        <v>-0.33052876221411481</v>
      </c>
      <c r="I360">
        <v>7.1325608827073896</v>
      </c>
      <c r="J360">
        <f>(Table2[[#This Row],[1M Return vs Nifty]]-AVERAGE(Table2[1M Return vs Nifty]))/_xlfn.STDEV.P(Table2[1M Return vs Nifty])</f>
        <v>1.2781552673971059</v>
      </c>
      <c r="K360">
        <v>-8.9114351121075703</v>
      </c>
      <c r="L360">
        <f>(Table2[[#This Row],[6M Return vs Nifty]]-AVERAGE(Table2[6M Return vs Nifty]))/_xlfn.STDEV.P(Table2[6M Return vs Nifty])</f>
        <v>-0.56389420816562219</v>
      </c>
      <c r="M360">
        <v>1.9228071109996601</v>
      </c>
      <c r="N360">
        <f>(Table2[[#This Row],[1W Return vs Nifty]]-AVERAGE(Table2[1W Return vs Nifty]))/_xlfn.STDEV.P(Table2[1W Return vs Nifty])</f>
        <v>1.0907270740046524</v>
      </c>
      <c r="O360">
        <v>1363.85</v>
      </c>
      <c r="P360">
        <v>1312.5503514703601</v>
      </c>
      <c r="Q360">
        <v>1238.2918800189</v>
      </c>
      <c r="R360">
        <v>50.584308837937897</v>
      </c>
      <c r="S360" s="1">
        <f>(Table2[[#This Row],[Close Price]]-Table2[[#This Row],[20D EMA]])/Table2[[#This Row],[20D EMA]]</f>
        <v>2.3536312644352485E-2</v>
      </c>
      <c r="T360" s="1">
        <f>(Table2[[#This Row],[Close Price]]-Table2[[#This Row],[50D EMA]])/Table2[[#This Row],[50D EMA]]</f>
        <v>6.354015176348328E-2</v>
      </c>
      <c r="U360" s="1">
        <f>(Table2[[#This Row],[Close Price]]-Table2[[#This Row],[200D EMA]])/Table2[[#This Row],[200D EMA]]</f>
        <v>0.12731902916030891</v>
      </c>
      <c r="V360">
        <v>2.0059851318625701</v>
      </c>
      <c r="W360">
        <v>1361</v>
      </c>
      <c r="X360">
        <v>1410.85</v>
      </c>
      <c r="Y360">
        <v>1339.15</v>
      </c>
      <c r="Z360">
        <v>1410.85</v>
      </c>
      <c r="AA360">
        <v>1339.15</v>
      </c>
      <c r="AB360">
        <v>1464.8</v>
      </c>
      <c r="AC360" s="1">
        <f>(Table2[[#This Row],[Close Price]]/Table2[[#This Row],[Day Low]])-1</f>
        <v>2.5679647318148424E-2</v>
      </c>
      <c r="AD360" s="1">
        <f>(Table2[[#This Row],[Day High]]/Table2[[#This Row],[Close Price]])-1</f>
        <v>1.0673734732619344E-2</v>
      </c>
      <c r="AE360" s="1">
        <f>(Table2[[#This Row],[Close Price]]/Table2[[#This Row],[Current Week Low]])-1</f>
        <v>4.2414964716424475E-2</v>
      </c>
      <c r="AF360" s="1">
        <f>(Table2[[#This Row],[Current Week High]]/Table2[[#This Row],[Close Price]])-1</f>
        <v>1.0673734732619344E-2</v>
      </c>
      <c r="AG360" s="1">
        <f>(Table2[[#This Row],[Close Price]]/Table2[[#This Row],[Current Month Low]])-1</f>
        <v>4.2414964716424475E-2</v>
      </c>
      <c r="AH360" s="1">
        <f>(Table2[[#This Row],[Current Month High]]/Table2[[#This Row],[Close Price]])-1</f>
        <v>4.9321250761130253E-2</v>
      </c>
      <c r="AI360">
        <v>18.127440094559201</v>
      </c>
      <c r="AJ360">
        <v>40.586132232237198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0.05</v>
      </c>
      <c r="AM360" t="s">
        <v>3175</v>
      </c>
      <c r="AN360">
        <v>0.7</v>
      </c>
      <c r="AO360" t="s">
        <v>3175</v>
      </c>
      <c r="AP360">
        <v>0.132058324192037</v>
      </c>
      <c r="AQ360">
        <f>(Table2[[#This Row],[Sharpe Ratio]]-AVERAGE(Table2[Sharpe Ratio]))/_xlfn.STDEV.P(Table2[Sharpe Ratio])</f>
        <v>0.82317562880774398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2.2976349998297652</v>
      </c>
      <c r="AS360">
        <f>_xlfn.RANK.AVG(Table2[[#This Row],[1Y Return vs Nifty Z-Score]],Table2[1Y Return vs Nifty Z-Score])</f>
        <v>406</v>
      </c>
      <c r="AT360">
        <f>_xlfn.RANK.AVG(Table2[[#This Row],[6M Return vs Nifty Z-Score]],Table2[6M Return vs Nifty Z-Score])</f>
        <v>516</v>
      </c>
      <c r="AU360">
        <f>_xlfn.RANK.AVG(Table2[[#This Row],[Sharpe Ratio Z-Score]],Table2[Sharpe Ratio Z-Score])</f>
        <v>143</v>
      </c>
      <c r="AV360">
        <f>(Table2[[#This Row],[Rank 1Y]]+Table2[[#This Row],[Rank 6M]]+Table2[[#This Row],[Rank Sharpe]])/3</f>
        <v>355</v>
      </c>
    </row>
    <row r="361" spans="1:48" x14ac:dyDescent="0.3">
      <c r="A361" t="s">
        <v>1149</v>
      </c>
      <c r="B361" t="s">
        <v>1150</v>
      </c>
      <c r="C361" t="s">
        <v>3140</v>
      </c>
      <c r="D361" t="s">
        <v>1151</v>
      </c>
      <c r="E361">
        <v>11083.75993685</v>
      </c>
      <c r="F361">
        <v>749.9</v>
      </c>
      <c r="G361">
        <v>50.325495635809801</v>
      </c>
      <c r="H361">
        <f>(Table2[[#This Row],[1Y Return vs Nifty]]-AVERAGE(Table2[1Y Return vs Nifty]))/_xlfn.STDEV.P(Table2[1Y Return vs Nifty])</f>
        <v>0.42895568497443287</v>
      </c>
      <c r="I361">
        <v>-7.6647073051158996</v>
      </c>
      <c r="J361">
        <f>(Table2[[#This Row],[1M Return vs Nifty]]-AVERAGE(Table2[1M Return vs Nifty]))/_xlfn.STDEV.P(Table2[1M Return vs Nifty])</f>
        <v>-0.39091801332879256</v>
      </c>
      <c r="K361">
        <v>19.5438826140903</v>
      </c>
      <c r="L361">
        <f>(Table2[[#This Row],[6M Return vs Nifty]]-AVERAGE(Table2[6M Return vs Nifty]))/_xlfn.STDEV.P(Table2[6M Return vs Nifty])</f>
        <v>0.38524978655213604</v>
      </c>
      <c r="M361">
        <v>-2.9890307106701601</v>
      </c>
      <c r="N361">
        <f>(Table2[[#This Row],[1W Return vs Nifty]]-AVERAGE(Table2[1W Return vs Nifty]))/_xlfn.STDEV.P(Table2[1W Return vs Nifty])</f>
        <v>-0.12121794478900659</v>
      </c>
      <c r="O361">
        <v>782.44</v>
      </c>
      <c r="P361">
        <v>757.78030435601795</v>
      </c>
      <c r="Q361">
        <v>637.85333641977297</v>
      </c>
      <c r="R361">
        <v>24.881449150346</v>
      </c>
      <c r="S361" s="1">
        <f>(Table2[[#This Row],[Close Price]]-Table2[[#This Row],[20D EMA]])/Table2[[#This Row],[20D EMA]]</f>
        <v>-4.1587853381729045E-2</v>
      </c>
      <c r="T361" s="1">
        <f>(Table2[[#This Row],[Close Price]]-Table2[[#This Row],[50D EMA]])/Table2[[#This Row],[50D EMA]]</f>
        <v>-1.0399193949379389E-2</v>
      </c>
      <c r="U361" s="1">
        <f>(Table2[[#This Row],[Close Price]]-Table2[[#This Row],[200D EMA]])/Table2[[#This Row],[200D EMA]]</f>
        <v>0.17566211099425652</v>
      </c>
      <c r="V361">
        <v>0.48012260817645702</v>
      </c>
      <c r="W361">
        <v>729.35</v>
      </c>
      <c r="X361">
        <v>754</v>
      </c>
      <c r="Y361">
        <v>706.35</v>
      </c>
      <c r="Z361">
        <v>772.4</v>
      </c>
      <c r="AA361">
        <v>706.35</v>
      </c>
      <c r="AB361">
        <v>783.45</v>
      </c>
      <c r="AC361" s="1">
        <f>(Table2[[#This Row],[Close Price]]/Table2[[#This Row],[Day Low]])-1</f>
        <v>2.8175772948515698E-2</v>
      </c>
      <c r="AD361" s="1">
        <f>(Table2[[#This Row],[Day High]]/Table2[[#This Row],[Close Price]])-1</f>
        <v>5.4673956527537815E-3</v>
      </c>
      <c r="AE361" s="1">
        <f>(Table2[[#This Row],[Close Price]]/Table2[[#This Row],[Current Week Low]])-1</f>
        <v>6.1654986904509101E-2</v>
      </c>
      <c r="AF361" s="1">
        <f>(Table2[[#This Row],[Current Week High]]/Table2[[#This Row],[Close Price]])-1</f>
        <v>3.0004000533404351E-2</v>
      </c>
      <c r="AG361" s="1">
        <f>(Table2[[#This Row],[Close Price]]/Table2[[#This Row],[Current Month Low]])-1</f>
        <v>6.1654986904509101E-2</v>
      </c>
      <c r="AH361" s="1">
        <f>(Table2[[#This Row],[Current Month High]]/Table2[[#This Row],[Close Price]])-1</f>
        <v>4.4739298573143182E-2</v>
      </c>
      <c r="AI361">
        <v>16.682224296572802</v>
      </c>
      <c r="AJ361">
        <v>87.311102785062999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0.18</v>
      </c>
      <c r="AM361" t="s">
        <v>3175</v>
      </c>
      <c r="AN361">
        <v>-11.01</v>
      </c>
      <c r="AO361" t="s">
        <v>3174</v>
      </c>
      <c r="AP361">
        <v>-5.6656540572291997E-2</v>
      </c>
      <c r="AQ361">
        <f>(Table2[[#This Row],[Sharpe Ratio]]-AVERAGE(Table2[Sharpe Ratio]))/_xlfn.STDEV.P(Table2[Sharpe Ratio])</f>
        <v>-1.3791559041253703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-1.0770863907166004</v>
      </c>
      <c r="AS361">
        <f>_xlfn.RANK.AVG(Table2[[#This Row],[1Y Return vs Nifty Z-Score]],Table2[1Y Return vs Nifty Z-Score])</f>
        <v>190</v>
      </c>
      <c r="AT361">
        <f>_xlfn.RANK.AVG(Table2[[#This Row],[6M Return vs Nifty Z-Score]],Table2[6M Return vs Nifty Z-Score])</f>
        <v>206</v>
      </c>
      <c r="AU361">
        <f>_xlfn.RANK.AVG(Table2[[#This Row],[Sharpe Ratio Z-Score]],Table2[Sharpe Ratio Z-Score])</f>
        <v>669</v>
      </c>
      <c r="AV361">
        <f>(Table2[[#This Row],[Rank 1Y]]+Table2[[#This Row],[Rank 6M]]+Table2[[#This Row],[Rank Sharpe]])/3</f>
        <v>355</v>
      </c>
    </row>
    <row r="362" spans="1:48" x14ac:dyDescent="0.3">
      <c r="A362" t="s">
        <v>305</v>
      </c>
      <c r="B362" t="s">
        <v>306</v>
      </c>
      <c r="C362" t="s">
        <v>3129</v>
      </c>
      <c r="D362" t="s">
        <v>227</v>
      </c>
      <c r="E362">
        <v>90134.333922949998</v>
      </c>
      <c r="F362">
        <v>4189.45</v>
      </c>
      <c r="G362">
        <v>28.4825007126827</v>
      </c>
      <c r="H362">
        <f>(Table2[[#This Row],[1Y Return vs Nifty]]-AVERAGE(Table2[1Y Return vs Nifty]))/_xlfn.STDEV.P(Table2[1Y Return vs Nifty])</f>
        <v>5.2740235147640181E-2</v>
      </c>
      <c r="I362">
        <v>-6.7717636746641503</v>
      </c>
      <c r="J362">
        <f>(Table2[[#This Row],[1M Return vs Nifty]]-AVERAGE(Table2[1M Return vs Nifty]))/_xlfn.STDEV.P(Table2[1M Return vs Nifty])</f>
        <v>-0.29019750628223917</v>
      </c>
      <c r="K362">
        <v>4.1009843638061101</v>
      </c>
      <c r="L362">
        <f>(Table2[[#This Row],[6M Return vs Nifty]]-AVERAGE(Table2[6M Return vs Nifty]))/_xlfn.STDEV.P(Table2[6M Return vs Nifty])</f>
        <v>-0.12985724111601432</v>
      </c>
      <c r="M362">
        <v>-1.56348547001335</v>
      </c>
      <c r="N362">
        <f>(Table2[[#This Row],[1W Return vs Nifty]]-AVERAGE(Table2[1W Return vs Nifty]))/_xlfn.STDEV.P(Table2[1W Return vs Nifty])</f>
        <v>0.23052055232849164</v>
      </c>
      <c r="O362">
        <v>4333.0200000000004</v>
      </c>
      <c r="P362">
        <v>4296.6264704092901</v>
      </c>
      <c r="Q362">
        <v>3842.06039752382</v>
      </c>
      <c r="R362">
        <v>31.038375158080701</v>
      </c>
      <c r="S362" s="1">
        <f>(Table2[[#This Row],[Close Price]]-Table2[[#This Row],[20D EMA]])/Table2[[#This Row],[20D EMA]]</f>
        <v>-3.3133934299864901E-2</v>
      </c>
      <c r="T362" s="1">
        <f>(Table2[[#This Row],[Close Price]]-Table2[[#This Row],[50D EMA]])/Table2[[#This Row],[50D EMA]]</f>
        <v>-2.4944330429328841E-2</v>
      </c>
      <c r="U362" s="1">
        <f>(Table2[[#This Row],[Close Price]]-Table2[[#This Row],[200D EMA]])/Table2[[#This Row],[200D EMA]]</f>
        <v>9.0417527715095231E-2</v>
      </c>
      <c r="V362">
        <v>0.70055395381036001</v>
      </c>
      <c r="W362">
        <v>4100</v>
      </c>
      <c r="X362">
        <v>4202</v>
      </c>
      <c r="Y362">
        <v>4100</v>
      </c>
      <c r="Z362">
        <v>4237.95</v>
      </c>
      <c r="AA362">
        <v>4100</v>
      </c>
      <c r="AB362">
        <v>4390.7</v>
      </c>
      <c r="AC362" s="1">
        <f>(Table2[[#This Row],[Close Price]]/Table2[[#This Row],[Day Low]])-1</f>
        <v>2.1817073170731671E-2</v>
      </c>
      <c r="AD362" s="1">
        <f>(Table2[[#This Row],[Day High]]/Table2[[#This Row],[Close Price]])-1</f>
        <v>2.9956199501128822E-3</v>
      </c>
      <c r="AE362" s="1">
        <f>(Table2[[#This Row],[Close Price]]/Table2[[#This Row],[Current Week Low]])-1</f>
        <v>2.1817073170731671E-2</v>
      </c>
      <c r="AF362" s="1">
        <f>(Table2[[#This Row],[Current Week High]]/Table2[[#This Row],[Close Price]])-1</f>
        <v>1.1576698611989622E-2</v>
      </c>
      <c r="AG362" s="1">
        <f>(Table2[[#This Row],[Close Price]]/Table2[[#This Row],[Current Month Low]])-1</f>
        <v>2.1817073170731671E-2</v>
      </c>
      <c r="AH362" s="1">
        <f>(Table2[[#This Row],[Current Month High]]/Table2[[#This Row],[Close Price]])-1</f>
        <v>4.8037331869338562E-2</v>
      </c>
      <c r="AI362">
        <v>8.5154375872727996</v>
      </c>
      <c r="AJ362">
        <v>56.7086855689384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0.04</v>
      </c>
      <c r="AM362" t="s">
        <v>3175</v>
      </c>
      <c r="AN362">
        <v>-4.5599999999999996</v>
      </c>
      <c r="AO362" t="s">
        <v>3174</v>
      </c>
      <c r="AP362">
        <v>3.1060968399987E-2</v>
      </c>
      <c r="AQ362">
        <f>(Table2[[#This Row],[Sharpe Ratio]]-AVERAGE(Table2[Sharpe Ratio]))/_xlfn.STDEV.P(Table2[Sharpe Ratio])</f>
        <v>-0.35547906636675314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-0.49227302628887482</v>
      </c>
      <c r="AS362">
        <f>_xlfn.RANK.AVG(Table2[[#This Row],[1Y Return vs Nifty Z-Score]],Table2[1Y Return vs Nifty Z-Score])</f>
        <v>275</v>
      </c>
      <c r="AT362">
        <f>_xlfn.RANK.AVG(Table2[[#This Row],[6M Return vs Nifty Z-Score]],Table2[6M Return vs Nifty Z-Score])</f>
        <v>361</v>
      </c>
      <c r="AU362">
        <f>_xlfn.RANK.AVG(Table2[[#This Row],[Sharpe Ratio Z-Score]],Table2[Sharpe Ratio Z-Score])</f>
        <v>430</v>
      </c>
      <c r="AV362">
        <f>(Table2[[#This Row],[Rank 1Y]]+Table2[[#This Row],[Rank 6M]]+Table2[[#This Row],[Rank Sharpe]])/3</f>
        <v>355.33333333333331</v>
      </c>
    </row>
    <row r="363" spans="1:48" x14ac:dyDescent="0.3">
      <c r="A363" t="s">
        <v>356</v>
      </c>
      <c r="B363" t="s">
        <v>357</v>
      </c>
      <c r="C363" t="s">
        <v>3136</v>
      </c>
      <c r="D363" t="s">
        <v>358</v>
      </c>
      <c r="E363">
        <v>69326.411987600004</v>
      </c>
      <c r="F363">
        <v>218.99</v>
      </c>
      <c r="G363">
        <v>25.7086771060989</v>
      </c>
      <c r="H363">
        <f>(Table2[[#This Row],[1Y Return vs Nifty]]-AVERAGE(Table2[1Y Return vs Nifty]))/_xlfn.STDEV.P(Table2[1Y Return vs Nifty])</f>
        <v>4.9649506885389681E-3</v>
      </c>
      <c r="I363">
        <v>7.7700282385946702</v>
      </c>
      <c r="J363">
        <f>(Table2[[#This Row],[1M Return vs Nifty]]-AVERAGE(Table2[1M Return vs Nifty]))/_xlfn.STDEV.P(Table2[1M Return vs Nifty])</f>
        <v>1.350059061904392</v>
      </c>
      <c r="K363">
        <v>-12.6341495291099</v>
      </c>
      <c r="L363">
        <f>(Table2[[#This Row],[6M Return vs Nifty]]-AVERAGE(Table2[6M Return vs Nifty]))/_xlfn.STDEV.P(Table2[6M Return vs Nifty])</f>
        <v>-0.68806755484710747</v>
      </c>
      <c r="M363">
        <v>-2.8417767712230901</v>
      </c>
      <c r="N363">
        <f>(Table2[[#This Row],[1W Return vs Nifty]]-AVERAGE(Table2[1W Return vs Nifty]))/_xlfn.STDEV.P(Table2[1W Return vs Nifty])</f>
        <v>-8.4884563091573162E-2</v>
      </c>
      <c r="O363">
        <v>226.83</v>
      </c>
      <c r="P363">
        <v>227.36622942787201</v>
      </c>
      <c r="Q363">
        <v>221.27854005863401</v>
      </c>
      <c r="R363">
        <v>62.803954280270602</v>
      </c>
      <c r="S363" s="1">
        <f>(Table2[[#This Row],[Close Price]]-Table2[[#This Row],[20D EMA]])/Table2[[#This Row],[20D EMA]]</f>
        <v>-3.456332936560421E-2</v>
      </c>
      <c r="T363" s="1">
        <f>(Table2[[#This Row],[Close Price]]-Table2[[#This Row],[50D EMA]])/Table2[[#This Row],[50D EMA]]</f>
        <v>-3.6840253053187999E-2</v>
      </c>
      <c r="U363" s="1">
        <f>(Table2[[#This Row],[Close Price]]-Table2[[#This Row],[200D EMA]])/Table2[[#This Row],[200D EMA]]</f>
        <v>-1.0342349773401364E-2</v>
      </c>
      <c r="V363">
        <v>1.9890984875248301</v>
      </c>
      <c r="W363">
        <v>211</v>
      </c>
      <c r="X363">
        <v>224.22</v>
      </c>
      <c r="Y363">
        <v>211</v>
      </c>
      <c r="Z363">
        <v>241.72</v>
      </c>
      <c r="AA363">
        <v>211</v>
      </c>
      <c r="AB363">
        <v>247.4</v>
      </c>
      <c r="AC363" s="1">
        <f>(Table2[[#This Row],[Close Price]]/Table2[[#This Row],[Day Low]])-1</f>
        <v>3.7867298578199149E-2</v>
      </c>
      <c r="AD363" s="1">
        <f>(Table2[[#This Row],[Day High]]/Table2[[#This Row],[Close Price]])-1</f>
        <v>2.3882369057947717E-2</v>
      </c>
      <c r="AE363" s="1">
        <f>(Table2[[#This Row],[Close Price]]/Table2[[#This Row],[Current Week Low]])-1</f>
        <v>3.7867298578199149E-2</v>
      </c>
      <c r="AF363" s="1">
        <f>(Table2[[#This Row],[Current Week High]]/Table2[[#This Row],[Close Price]])-1</f>
        <v>0.10379469382163564</v>
      </c>
      <c r="AG363" s="1">
        <f>(Table2[[#This Row],[Close Price]]/Table2[[#This Row],[Current Month Low]])-1</f>
        <v>3.7867298578199149E-2</v>
      </c>
      <c r="AH363" s="1">
        <f>(Table2[[#This Row],[Current Month High]]/Table2[[#This Row],[Close Price]])-1</f>
        <v>0.12973195123064984</v>
      </c>
      <c r="AI363">
        <v>30.7593954061829</v>
      </c>
      <c r="AJ363">
        <v>55.698542481336602</v>
      </c>
      <c r="AK363" t="str">
        <f>IF(AND(Table2[[#This Row],[20D EMA]]&gt;Table2[[#This Row],[50D EMA]],Table2[[#This Row],[50D EMA]]&gt;Table2[[#This Row],[200D EMA]]),"Uptrend","Downtrend/NoTrend")</f>
        <v>Downtrend/NoTrend</v>
      </c>
      <c r="AL363">
        <v>-0.1</v>
      </c>
      <c r="AM363" t="s">
        <v>3174</v>
      </c>
      <c r="AN363">
        <v>3.11</v>
      </c>
      <c r="AO363" t="s">
        <v>3175</v>
      </c>
      <c r="AP363">
        <v>9.8928747500266007E-2</v>
      </c>
      <c r="AQ363">
        <f>(Table2[[#This Row],[Sharpe Ratio]]-AVERAGE(Table2[Sharpe Ratio]))/_xlfn.STDEV.P(Table2[Sharpe Ratio])</f>
        <v>0.43654836702775629</v>
      </c>
      <c r="AR3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3">
        <f>_xlfn.RANK.AVG(Table2[[#This Row],[1Y Return vs Nifty Z-Score]],Table2[1Y Return vs Nifty Z-Score])</f>
        <v>291</v>
      </c>
      <c r="AT363">
        <f>_xlfn.RANK.AVG(Table2[[#This Row],[6M Return vs Nifty Z-Score]],Table2[6M Return vs Nifty Z-Score])</f>
        <v>551</v>
      </c>
      <c r="AU363">
        <f>_xlfn.RANK.AVG(Table2[[#This Row],[Sharpe Ratio Z-Score]],Table2[Sharpe Ratio Z-Score])</f>
        <v>228</v>
      </c>
      <c r="AV363">
        <f>(Table2[[#This Row],[Rank 1Y]]+Table2[[#This Row],[Rank 6M]]+Table2[[#This Row],[Rank Sharpe]])/3</f>
        <v>356.66666666666669</v>
      </c>
    </row>
    <row r="364" spans="1:48" x14ac:dyDescent="0.3">
      <c r="A364" t="s">
        <v>1668</v>
      </c>
      <c r="B364" t="s">
        <v>1669</v>
      </c>
      <c r="C364" t="s">
        <v>3141</v>
      </c>
      <c r="D364" t="s">
        <v>190</v>
      </c>
      <c r="E364">
        <v>5291.9603000300003</v>
      </c>
      <c r="F364">
        <v>7810.95</v>
      </c>
      <c r="G364">
        <v>47.723403891019203</v>
      </c>
      <c r="H364">
        <f>(Table2[[#This Row],[1Y Return vs Nifty]]-AVERAGE(Table2[1Y Return vs Nifty]))/_xlfn.STDEV.P(Table2[1Y Return vs Nifty])</f>
        <v>0.38413824488884818</v>
      </c>
      <c r="I364">
        <v>-4.9632271814612201</v>
      </c>
      <c r="J364">
        <f>(Table2[[#This Row],[1M Return vs Nifty]]-AVERAGE(Table2[1M Return vs Nifty]))/_xlfn.STDEV.P(Table2[1M Return vs Nifty])</f>
        <v>-8.620174843642793E-2</v>
      </c>
      <c r="K364">
        <v>-22.960628388618801</v>
      </c>
      <c r="L364">
        <f>(Table2[[#This Row],[6M Return vs Nifty]]-AVERAGE(Table2[6M Return vs Nifty]))/_xlfn.STDEV.P(Table2[6M Return vs Nifty])</f>
        <v>-1.0325133800665889</v>
      </c>
      <c r="M364">
        <v>-1.1630551861784999</v>
      </c>
      <c r="N364">
        <f>(Table2[[#This Row],[1W Return vs Nifty]]-AVERAGE(Table2[1W Return vs Nifty]))/_xlfn.STDEV.P(Table2[1W Return vs Nifty])</f>
        <v>0.32932257012450999</v>
      </c>
      <c r="O364">
        <v>7747.19</v>
      </c>
      <c r="P364">
        <v>7606.9444058195904</v>
      </c>
      <c r="Q364">
        <v>6914.5494015299701</v>
      </c>
      <c r="R364">
        <v>50.154517632688297</v>
      </c>
      <c r="S364" s="1">
        <f>(Table2[[#This Row],[Close Price]]-Table2[[#This Row],[20D EMA]])/Table2[[#This Row],[20D EMA]]</f>
        <v>8.2300808422150762E-3</v>
      </c>
      <c r="T364" s="1">
        <f>(Table2[[#This Row],[Close Price]]-Table2[[#This Row],[50D EMA]])/Table2[[#This Row],[50D EMA]]</f>
        <v>2.6818336416963642E-2</v>
      </c>
      <c r="U364" s="1">
        <f>(Table2[[#This Row],[Close Price]]-Table2[[#This Row],[200D EMA]])/Table2[[#This Row],[200D EMA]]</f>
        <v>0.12963977063663537</v>
      </c>
      <c r="V364">
        <v>1.4667137019051699</v>
      </c>
      <c r="W364">
        <v>7505</v>
      </c>
      <c r="X364">
        <v>7860</v>
      </c>
      <c r="Y364">
        <v>7500.05</v>
      </c>
      <c r="Z364">
        <v>7860</v>
      </c>
      <c r="AA364">
        <v>7500.05</v>
      </c>
      <c r="AB364">
        <v>8195</v>
      </c>
      <c r="AC364" s="1">
        <f>(Table2[[#This Row],[Close Price]]/Table2[[#This Row],[Day Low]])-1</f>
        <v>4.0766155896069245E-2</v>
      </c>
      <c r="AD364" s="1">
        <f>(Table2[[#This Row],[Day High]]/Table2[[#This Row],[Close Price]])-1</f>
        <v>6.2796458817429013E-3</v>
      </c>
      <c r="AE364" s="1">
        <f>(Table2[[#This Row],[Close Price]]/Table2[[#This Row],[Current Week Low]])-1</f>
        <v>4.1453056979620095E-2</v>
      </c>
      <c r="AF364" s="1">
        <f>(Table2[[#This Row],[Current Week High]]/Table2[[#This Row],[Close Price]])-1</f>
        <v>6.2796458817429013E-3</v>
      </c>
      <c r="AG364" s="1">
        <f>(Table2[[#This Row],[Close Price]]/Table2[[#This Row],[Current Month Low]])-1</f>
        <v>4.1453056979620095E-2</v>
      </c>
      <c r="AH364" s="1">
        <f>(Table2[[#This Row],[Current Month High]]/Table2[[#This Row],[Close Price]])-1</f>
        <v>4.9168154961944488E-2</v>
      </c>
      <c r="AI364">
        <v>16.2841907834514</v>
      </c>
      <c r="AJ364">
        <v>106.909842253744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0.15</v>
      </c>
      <c r="AM364" t="s">
        <v>3175</v>
      </c>
      <c r="AN364">
        <v>4.7699999999999996</v>
      </c>
      <c r="AO364" t="s">
        <v>3175</v>
      </c>
      <c r="AP364">
        <v>0.102494946485232</v>
      </c>
      <c r="AQ364">
        <f>(Table2[[#This Row],[Sharpe Ratio]]-AVERAGE(Table2[Sharpe Ratio]))/_xlfn.STDEV.P(Table2[Sharpe Ratio])</f>
        <v>0.47816645835889149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7.2912144869232864E-2</v>
      </c>
      <c r="AS364">
        <f>_xlfn.RANK.AVG(Table2[[#This Row],[1Y Return vs Nifty Z-Score]],Table2[1Y Return vs Nifty Z-Score])</f>
        <v>199</v>
      </c>
      <c r="AT364">
        <f>_xlfn.RANK.AVG(Table2[[#This Row],[6M Return vs Nifty Z-Score]],Table2[6M Return vs Nifty Z-Score])</f>
        <v>650</v>
      </c>
      <c r="AU364">
        <f>_xlfn.RANK.AVG(Table2[[#This Row],[Sharpe Ratio Z-Score]],Table2[Sharpe Ratio Z-Score])</f>
        <v>221</v>
      </c>
      <c r="AV364">
        <f>(Table2[[#This Row],[Rank 1Y]]+Table2[[#This Row],[Rank 6M]]+Table2[[#This Row],[Rank Sharpe]])/3</f>
        <v>356.66666666666669</v>
      </c>
    </row>
    <row r="365" spans="1:48" x14ac:dyDescent="0.3">
      <c r="A365" t="s">
        <v>714</v>
      </c>
      <c r="B365" t="s">
        <v>715</v>
      </c>
      <c r="C365" t="s">
        <v>3139</v>
      </c>
      <c r="D365" t="s">
        <v>292</v>
      </c>
      <c r="E365">
        <v>24461.119978929899</v>
      </c>
      <c r="F365">
        <v>391.4</v>
      </c>
      <c r="G365">
        <v>43.907942196743498</v>
      </c>
      <c r="H365">
        <f>(Table2[[#This Row],[1Y Return vs Nifty]]-AVERAGE(Table2[1Y Return vs Nifty]))/_xlfn.STDEV.P(Table2[1Y Return vs Nifty])</f>
        <v>0.31842218156233942</v>
      </c>
      <c r="I365">
        <v>1.30529372584464</v>
      </c>
      <c r="J365">
        <f>(Table2[[#This Row],[1M Return vs Nifty]]-AVERAGE(Table2[1M Return vs Nifty]))/_xlfn.STDEV.P(Table2[1M Return vs Nifty])</f>
        <v>0.62086259771535668</v>
      </c>
      <c r="K365">
        <v>-29.552926573243901</v>
      </c>
      <c r="L365">
        <f>(Table2[[#This Row],[6M Return vs Nifty]]-AVERAGE(Table2[6M Return vs Nifty]))/_xlfn.STDEV.P(Table2[6M Return vs Nifty])</f>
        <v>-1.2524033947742808</v>
      </c>
      <c r="M365">
        <v>6.3363087816967898</v>
      </c>
      <c r="N365">
        <f>(Table2[[#This Row],[1W Return vs Nifty]]-AVERAGE(Table2[1W Return vs Nifty]))/_xlfn.STDEV.P(Table2[1W Return vs Nifty])</f>
        <v>2.1797128181268937</v>
      </c>
      <c r="O365">
        <v>382.14</v>
      </c>
      <c r="P365">
        <v>389.03979207824301</v>
      </c>
      <c r="Q365">
        <v>378.62628110795401</v>
      </c>
      <c r="R365">
        <v>68.353294109247003</v>
      </c>
      <c r="S365" s="1">
        <f>(Table2[[#This Row],[Close Price]]-Table2[[#This Row],[20D EMA]])/Table2[[#This Row],[20D EMA]]</f>
        <v>2.4231956874443898E-2</v>
      </c>
      <c r="T365" s="1">
        <f>(Table2[[#This Row],[Close Price]]-Table2[[#This Row],[50D EMA]])/Table2[[#This Row],[50D EMA]]</f>
        <v>6.0667519616663937E-3</v>
      </c>
      <c r="U365" s="1">
        <f>(Table2[[#This Row],[Close Price]]-Table2[[#This Row],[200D EMA]])/Table2[[#This Row],[200D EMA]]</f>
        <v>3.3737010686809447E-2</v>
      </c>
      <c r="V365">
        <v>0.77072319352683705</v>
      </c>
      <c r="W365">
        <v>386.3</v>
      </c>
      <c r="X365">
        <v>394.5</v>
      </c>
      <c r="Y365">
        <v>382.85</v>
      </c>
      <c r="Z365">
        <v>401.5</v>
      </c>
      <c r="AA365">
        <v>369.2</v>
      </c>
      <c r="AB365">
        <v>401.5</v>
      </c>
      <c r="AC365" s="1">
        <f>(Table2[[#This Row],[Close Price]]/Table2[[#This Row],[Day Low]])-1</f>
        <v>1.3202174475795969E-2</v>
      </c>
      <c r="AD365" s="1">
        <f>(Table2[[#This Row],[Day High]]/Table2[[#This Row],[Close Price]])-1</f>
        <v>7.9202861522740253E-3</v>
      </c>
      <c r="AE365" s="1">
        <f>(Table2[[#This Row],[Close Price]]/Table2[[#This Row],[Current Week Low]])-1</f>
        <v>2.2332506203473823E-2</v>
      </c>
      <c r="AF365" s="1">
        <f>(Table2[[#This Row],[Current Week High]]/Table2[[#This Row],[Close Price]])-1</f>
        <v>2.580480327031176E-2</v>
      </c>
      <c r="AG365" s="1">
        <f>(Table2[[#This Row],[Close Price]]/Table2[[#This Row],[Current Month Low]])-1</f>
        <v>6.0130010834236192E-2</v>
      </c>
      <c r="AH365" s="1">
        <f>(Table2[[#This Row],[Current Month High]]/Table2[[#This Row],[Close Price]])-1</f>
        <v>2.580480327031176E-2</v>
      </c>
      <c r="AI365">
        <v>28.308635666836899</v>
      </c>
      <c r="AJ365">
        <v>90.415957188031996</v>
      </c>
      <c r="AK365" t="str">
        <f>IF(AND(Table2[[#This Row],[20D EMA]]&gt;Table2[[#This Row],[50D EMA]],Table2[[#This Row],[50D EMA]]&gt;Table2[[#This Row],[200D EMA]]),"Uptrend","Downtrend/NoTrend")</f>
        <v>Downtrend/NoTrend</v>
      </c>
      <c r="AL365">
        <v>-0.04</v>
      </c>
      <c r="AM365" t="s">
        <v>3174</v>
      </c>
      <c r="AN365">
        <v>4.28</v>
      </c>
      <c r="AO365" t="s">
        <v>3175</v>
      </c>
      <c r="AP365">
        <v>0.12104422268565</v>
      </c>
      <c r="AQ365">
        <f>(Table2[[#This Row],[Sharpe Ratio]]-AVERAGE(Table2[Sharpe Ratio]))/_xlfn.STDEV.P(Table2[Sharpe Ratio])</f>
        <v>0.69463936811235849</v>
      </c>
      <c r="AR3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5">
        <f>_xlfn.RANK.AVG(Table2[[#This Row],[1Y Return vs Nifty Z-Score]],Table2[1Y Return vs Nifty Z-Score])</f>
        <v>210</v>
      </c>
      <c r="AT365">
        <f>_xlfn.RANK.AVG(Table2[[#This Row],[6M Return vs Nifty Z-Score]],Table2[6M Return vs Nifty Z-Score])</f>
        <v>694</v>
      </c>
      <c r="AU365">
        <f>_xlfn.RANK.AVG(Table2[[#This Row],[Sharpe Ratio Z-Score]],Table2[Sharpe Ratio Z-Score])</f>
        <v>173</v>
      </c>
      <c r="AV365">
        <f>(Table2[[#This Row],[Rank 1Y]]+Table2[[#This Row],[Rank 6M]]+Table2[[#This Row],[Rank Sharpe]])/3</f>
        <v>359</v>
      </c>
    </row>
    <row r="366" spans="1:48" x14ac:dyDescent="0.3">
      <c r="A366" t="s">
        <v>750</v>
      </c>
      <c r="B366" t="s">
        <v>751</v>
      </c>
      <c r="C366" t="s">
        <v>3127</v>
      </c>
      <c r="D366" t="s">
        <v>276</v>
      </c>
      <c r="E366">
        <v>22598.479107248</v>
      </c>
      <c r="F366">
        <v>223.85</v>
      </c>
      <c r="G366">
        <v>38.605535323337499</v>
      </c>
      <c r="H366">
        <f>(Table2[[#This Row],[1Y Return vs Nifty]]-AVERAGE(Table2[1Y Return vs Nifty]))/_xlfn.STDEV.P(Table2[1Y Return vs Nifty])</f>
        <v>0.22709553912783537</v>
      </c>
      <c r="I366">
        <v>-16.860354993320399</v>
      </c>
      <c r="J366">
        <f>(Table2[[#This Row],[1M Return vs Nifty]]-AVERAGE(Table2[1M Return vs Nifty]))/_xlfn.STDEV.P(Table2[1M Return vs Nifty])</f>
        <v>-1.4281506741506793</v>
      </c>
      <c r="K366">
        <v>-2.4743994175526001</v>
      </c>
      <c r="L366">
        <f>(Table2[[#This Row],[6M Return vs Nifty]]-AVERAGE(Table2[6M Return vs Nifty]))/_xlfn.STDEV.P(Table2[6M Return vs Nifty])</f>
        <v>-0.34918306587372894</v>
      </c>
      <c r="M366">
        <v>-7.4685325379708303</v>
      </c>
      <c r="N366">
        <f>(Table2[[#This Row],[1W Return vs Nifty]]-AVERAGE(Table2[1W Return vs Nifty]))/_xlfn.STDEV.P(Table2[1W Return vs Nifty])</f>
        <v>-1.2264885427560497</v>
      </c>
      <c r="O366">
        <v>243.68</v>
      </c>
      <c r="P366">
        <v>247.707070322964</v>
      </c>
      <c r="Q366">
        <v>216.926468484363</v>
      </c>
      <c r="R366">
        <v>15.5452537873926</v>
      </c>
      <c r="S366" s="1">
        <f>(Table2[[#This Row],[Close Price]]-Table2[[#This Row],[20D EMA]])/Table2[[#This Row],[20D EMA]]</f>
        <v>-8.1377216021011209E-2</v>
      </c>
      <c r="T366" s="1">
        <f>(Table2[[#This Row],[Close Price]]-Table2[[#This Row],[50D EMA]])/Table2[[#This Row],[50D EMA]]</f>
        <v>-9.6311624419354758E-2</v>
      </c>
      <c r="U366" s="1">
        <f>(Table2[[#This Row],[Close Price]]-Table2[[#This Row],[200D EMA]])/Table2[[#This Row],[200D EMA]]</f>
        <v>3.1916490246721892E-2</v>
      </c>
      <c r="V366">
        <v>0.43276009564656798</v>
      </c>
      <c r="W366">
        <v>218.37</v>
      </c>
      <c r="X366">
        <v>226.2</v>
      </c>
      <c r="Y366">
        <v>218.37</v>
      </c>
      <c r="Z366">
        <v>232.47</v>
      </c>
      <c r="AA366">
        <v>218.37</v>
      </c>
      <c r="AB366">
        <v>247.48</v>
      </c>
      <c r="AC366" s="1">
        <f>(Table2[[#This Row],[Close Price]]/Table2[[#This Row],[Day Low]])-1</f>
        <v>2.5095022210010587E-2</v>
      </c>
      <c r="AD366" s="1">
        <f>(Table2[[#This Row],[Day High]]/Table2[[#This Row],[Close Price]])-1</f>
        <v>1.0498101407192317E-2</v>
      </c>
      <c r="AE366" s="1">
        <f>(Table2[[#This Row],[Close Price]]/Table2[[#This Row],[Current Week Low]])-1</f>
        <v>2.5095022210010587E-2</v>
      </c>
      <c r="AF366" s="1">
        <f>(Table2[[#This Row],[Current Week High]]/Table2[[#This Row],[Close Price]])-1</f>
        <v>3.8507929417020303E-2</v>
      </c>
      <c r="AG366" s="1">
        <f>(Table2[[#This Row],[Close Price]]/Table2[[#This Row],[Current Month Low]])-1</f>
        <v>2.5095022210010587E-2</v>
      </c>
      <c r="AH366" s="1">
        <f>(Table2[[#This Row],[Current Month High]]/Table2[[#This Row],[Close Price]])-1</f>
        <v>0.10556176010721474</v>
      </c>
      <c r="AI366">
        <v>27.0493634129997</v>
      </c>
      <c r="AJ366">
        <v>69.070996978851895</v>
      </c>
      <c r="AK366" t="str">
        <f>IF(AND(Table2[[#This Row],[20D EMA]]&gt;Table2[[#This Row],[50D EMA]],Table2[[#This Row],[50D EMA]]&gt;Table2[[#This Row],[200D EMA]]),"Uptrend","Downtrend/NoTrend")</f>
        <v>Downtrend/NoTrend</v>
      </c>
      <c r="AL366">
        <v>-0.14000000000000001</v>
      </c>
      <c r="AM366" t="s">
        <v>3174</v>
      </c>
      <c r="AN366">
        <v>-9.32</v>
      </c>
      <c r="AO366" t="s">
        <v>3174</v>
      </c>
      <c r="AP366">
        <v>4.1823972339223997E-2</v>
      </c>
      <c r="AQ366">
        <f>(Table2[[#This Row],[Sharpe Ratio]]-AVERAGE(Table2[Sharpe Ratio]))/_xlfn.STDEV.P(Table2[Sharpe Ratio])</f>
        <v>-0.22987315294776178</v>
      </c>
      <c r="AR3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6">
        <f>_xlfn.RANK.AVG(Table2[[#This Row],[1Y Return vs Nifty Z-Score]],Table2[1Y Return vs Nifty Z-Score])</f>
        <v>234</v>
      </c>
      <c r="AT366">
        <f>_xlfn.RANK.AVG(Table2[[#This Row],[6M Return vs Nifty Z-Score]],Table2[6M Return vs Nifty Z-Score])</f>
        <v>441</v>
      </c>
      <c r="AU366">
        <f>_xlfn.RANK.AVG(Table2[[#This Row],[Sharpe Ratio Z-Score]],Table2[Sharpe Ratio Z-Score])</f>
        <v>402</v>
      </c>
      <c r="AV366">
        <f>(Table2[[#This Row],[Rank 1Y]]+Table2[[#This Row],[Rank 6M]]+Table2[[#This Row],[Rank Sharpe]])/3</f>
        <v>359</v>
      </c>
    </row>
    <row r="367" spans="1:48" x14ac:dyDescent="0.3">
      <c r="A367" t="s">
        <v>605</v>
      </c>
      <c r="B367" t="s">
        <v>606</v>
      </c>
      <c r="C367" t="s">
        <v>607</v>
      </c>
      <c r="D367" t="s">
        <v>607</v>
      </c>
      <c r="E367">
        <v>32210.842290000001</v>
      </c>
      <c r="F367">
        <v>940.7</v>
      </c>
      <c r="G367">
        <v>2.8939451618496101</v>
      </c>
      <c r="H367">
        <f>(Table2[[#This Row],[1Y Return vs Nifty]]-AVERAGE(Table2[1Y Return vs Nifty]))/_xlfn.STDEV.P(Table2[1Y Return vs Nifty])</f>
        <v>-0.38798732857952034</v>
      </c>
      <c r="I367">
        <v>5.0820852245489299</v>
      </c>
      <c r="J367">
        <f>(Table2[[#This Row],[1M Return vs Nifty]]-AVERAGE(Table2[1M Return vs Nifty]))/_xlfn.STDEV.P(Table2[1M Return vs Nifty])</f>
        <v>1.0468697293930413</v>
      </c>
      <c r="K367">
        <v>4.2188856281169604</v>
      </c>
      <c r="L367">
        <f>(Table2[[#This Row],[6M Return vs Nifty]]-AVERAGE(Table2[6M Return vs Nifty]))/_xlfn.STDEV.P(Table2[6M Return vs Nifty])</f>
        <v>-0.12592457453794104</v>
      </c>
      <c r="M367">
        <v>-1.8224515694243799</v>
      </c>
      <c r="N367">
        <f>(Table2[[#This Row],[1W Return vs Nifty]]-AVERAGE(Table2[1W Return vs Nifty]))/_xlfn.STDEV.P(Table2[1W Return vs Nifty])</f>
        <v>0.16662335425061936</v>
      </c>
      <c r="O367">
        <v>926.8</v>
      </c>
      <c r="P367">
        <v>898.43079105852303</v>
      </c>
      <c r="Q367">
        <v>837.06549597679395</v>
      </c>
      <c r="R367">
        <v>51.883804146294203</v>
      </c>
      <c r="S367" s="1">
        <f>(Table2[[#This Row],[Close Price]]-Table2[[#This Row],[20D EMA]])/Table2[[#This Row],[20D EMA]]</f>
        <v>1.499784203711706E-2</v>
      </c>
      <c r="T367" s="1">
        <f>(Table2[[#This Row],[Close Price]]-Table2[[#This Row],[50D EMA]])/Table2[[#This Row],[50D EMA]]</f>
        <v>4.7047818665782615E-2</v>
      </c>
      <c r="U367" s="1">
        <f>(Table2[[#This Row],[Close Price]]-Table2[[#This Row],[200D EMA]])/Table2[[#This Row],[200D EMA]]</f>
        <v>0.12380692373692005</v>
      </c>
      <c r="V367">
        <v>1.4350630109039699</v>
      </c>
      <c r="W367">
        <v>907.4</v>
      </c>
      <c r="X367">
        <v>945</v>
      </c>
      <c r="Y367">
        <v>900</v>
      </c>
      <c r="Z367">
        <v>945</v>
      </c>
      <c r="AA367">
        <v>900</v>
      </c>
      <c r="AB367">
        <v>968.65</v>
      </c>
      <c r="AC367" s="1">
        <f>(Table2[[#This Row],[Close Price]]/Table2[[#This Row],[Day Low]])-1</f>
        <v>3.6698258761296065E-2</v>
      </c>
      <c r="AD367" s="1">
        <f>(Table2[[#This Row],[Day High]]/Table2[[#This Row],[Close Price]])-1</f>
        <v>4.5710641012011166E-3</v>
      </c>
      <c r="AE367" s="1">
        <f>(Table2[[#This Row],[Close Price]]/Table2[[#This Row],[Current Week Low]])-1</f>
        <v>4.5222222222222275E-2</v>
      </c>
      <c r="AF367" s="1">
        <f>(Table2[[#This Row],[Current Week High]]/Table2[[#This Row],[Close Price]])-1</f>
        <v>4.5710641012011166E-3</v>
      </c>
      <c r="AG367" s="1">
        <f>(Table2[[#This Row],[Close Price]]/Table2[[#This Row],[Current Month Low]])-1</f>
        <v>4.5222222222222275E-2</v>
      </c>
      <c r="AH367" s="1">
        <f>(Table2[[#This Row],[Current Month High]]/Table2[[#This Row],[Close Price]])-1</f>
        <v>2.9711916657807924E-2</v>
      </c>
      <c r="AI367">
        <v>11.9379185712767</v>
      </c>
      <c r="AJ367">
        <v>32.492957746478801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0.04</v>
      </c>
      <c r="AM367" t="s">
        <v>3175</v>
      </c>
      <c r="AN367">
        <v>0.62</v>
      </c>
      <c r="AO367" t="s">
        <v>3175</v>
      </c>
      <c r="AP367">
        <v>7.7877644342369004E-2</v>
      </c>
      <c r="AQ367">
        <f>(Table2[[#This Row],[Sharpe Ratio]]-AVERAGE(Table2[Sharpe Ratio]))/_xlfn.STDEV.P(Table2[Sharpe Ratio])</f>
        <v>0.19087875141182892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0.89045993193802819</v>
      </c>
      <c r="AS367">
        <f>_xlfn.RANK.AVG(Table2[[#This Row],[1Y Return vs Nifty Z-Score]],Table2[1Y Return vs Nifty Z-Score])</f>
        <v>429</v>
      </c>
      <c r="AT367">
        <f>_xlfn.RANK.AVG(Table2[[#This Row],[6M Return vs Nifty Z-Score]],Table2[6M Return vs Nifty Z-Score])</f>
        <v>357</v>
      </c>
      <c r="AU367">
        <f>_xlfn.RANK.AVG(Table2[[#This Row],[Sharpe Ratio Z-Score]],Table2[Sharpe Ratio Z-Score])</f>
        <v>292</v>
      </c>
      <c r="AV367">
        <f>(Table2[[#This Row],[Rank 1Y]]+Table2[[#This Row],[Rank 6M]]+Table2[[#This Row],[Rank Sharpe]])/3</f>
        <v>359.33333333333331</v>
      </c>
    </row>
    <row r="368" spans="1:48" x14ac:dyDescent="0.3">
      <c r="A368" t="s">
        <v>1359</v>
      </c>
      <c r="B368" t="s">
        <v>1360</v>
      </c>
      <c r="C368" t="s">
        <v>3141</v>
      </c>
      <c r="D368" t="s">
        <v>1361</v>
      </c>
      <c r="E368">
        <v>8285.5157236199993</v>
      </c>
      <c r="F368">
        <v>271</v>
      </c>
      <c r="G368">
        <v>13.838371035678099</v>
      </c>
      <c r="H368">
        <f>(Table2[[#This Row],[1Y Return vs Nifty]]-AVERAGE(Table2[1Y Return vs Nifty]))/_xlfn.STDEV.P(Table2[1Y Return vs Nifty])</f>
        <v>-0.19948469340018177</v>
      </c>
      <c r="I368">
        <v>-1.90035182635017</v>
      </c>
      <c r="J368">
        <f>(Table2[[#This Row],[1M Return vs Nifty]]-AVERAGE(Table2[1M Return vs Nifty]))/_xlfn.STDEV.P(Table2[1M Return vs Nifty])</f>
        <v>0.25927846808195038</v>
      </c>
      <c r="K368">
        <v>32.427958168746201</v>
      </c>
      <c r="L368">
        <f>(Table2[[#This Row],[6M Return vs Nifty]]-AVERAGE(Table2[6M Return vs Nifty]))/_xlfn.STDEV.P(Table2[6M Return vs Nifty])</f>
        <v>0.81500576600946006</v>
      </c>
      <c r="M368">
        <v>1.1691769420010101</v>
      </c>
      <c r="N368">
        <f>(Table2[[#This Row],[1W Return vs Nifty]]-AVERAGE(Table2[1W Return vs Nifty]))/_xlfn.STDEV.P(Table2[1W Return vs Nifty])</f>
        <v>0.90477664923675283</v>
      </c>
      <c r="O368">
        <v>255.21</v>
      </c>
      <c r="P368">
        <v>244.93495123786499</v>
      </c>
      <c r="Q368">
        <v>216.036526471462</v>
      </c>
      <c r="R368">
        <v>58.697460477690498</v>
      </c>
      <c r="S368" s="1">
        <f>(Table2[[#This Row],[Close Price]]-Table2[[#This Row],[20D EMA]])/Table2[[#This Row],[20D EMA]]</f>
        <v>6.1870616355158461E-2</v>
      </c>
      <c r="T368" s="1">
        <f>(Table2[[#This Row],[Close Price]]-Table2[[#This Row],[50D EMA]])/Table2[[#This Row],[50D EMA]]</f>
        <v>0.10641620818264648</v>
      </c>
      <c r="U368" s="1">
        <f>(Table2[[#This Row],[Close Price]]-Table2[[#This Row],[200D EMA]])/Table2[[#This Row],[200D EMA]]</f>
        <v>0.25441750256893975</v>
      </c>
      <c r="V368">
        <v>0.92180794812931099</v>
      </c>
      <c r="W368">
        <v>252.2</v>
      </c>
      <c r="X368">
        <v>272.45</v>
      </c>
      <c r="Y368">
        <v>250.5</v>
      </c>
      <c r="Z368">
        <v>272.45</v>
      </c>
      <c r="AA368">
        <v>250.5</v>
      </c>
      <c r="AB368">
        <v>273.35000000000002</v>
      </c>
      <c r="AC368" s="1">
        <f>(Table2[[#This Row],[Close Price]]/Table2[[#This Row],[Day Low]])-1</f>
        <v>7.4544012688342542E-2</v>
      </c>
      <c r="AD368" s="1">
        <f>(Table2[[#This Row],[Day High]]/Table2[[#This Row],[Close Price]])-1</f>
        <v>5.3505535055349274E-3</v>
      </c>
      <c r="AE368" s="1">
        <f>(Table2[[#This Row],[Close Price]]/Table2[[#This Row],[Current Week Low]])-1</f>
        <v>8.1836327345309323E-2</v>
      </c>
      <c r="AF368" s="1">
        <f>(Table2[[#This Row],[Current Week High]]/Table2[[#This Row],[Close Price]])-1</f>
        <v>5.3505535055349274E-3</v>
      </c>
      <c r="AG368" s="1">
        <f>(Table2[[#This Row],[Close Price]]/Table2[[#This Row],[Current Month Low]])-1</f>
        <v>8.1836327345309323E-2</v>
      </c>
      <c r="AH368" s="1">
        <f>(Table2[[#This Row],[Current Month High]]/Table2[[#This Row],[Close Price]])-1</f>
        <v>8.6715867158673188E-3</v>
      </c>
      <c r="AI368">
        <v>0.86715867158673099</v>
      </c>
      <c r="AJ368">
        <v>59.787735849056602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0.12</v>
      </c>
      <c r="AM368" t="s">
        <v>3175</v>
      </c>
      <c r="AN368">
        <v>10.88</v>
      </c>
      <c r="AO368" t="s">
        <v>3175</v>
      </c>
      <c r="AP368">
        <v>-1.3920979028864E-2</v>
      </c>
      <c r="AQ368">
        <f>(Table2[[#This Row],[Sharpe Ratio]]-AVERAGE(Table2[Sharpe Ratio]))/_xlfn.STDEV.P(Table2[Sharpe Ratio])</f>
        <v>-0.88042531985352945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0.89915087007445216</v>
      </c>
      <c r="AS368">
        <f>_xlfn.RANK.AVG(Table2[[#This Row],[1Y Return vs Nifty Z-Score]],Table2[1Y Return vs Nifty Z-Score])</f>
        <v>366</v>
      </c>
      <c r="AT368">
        <f>_xlfn.RANK.AVG(Table2[[#This Row],[6M Return vs Nifty Z-Score]],Table2[6M Return vs Nifty Z-Score])</f>
        <v>117</v>
      </c>
      <c r="AU368">
        <f>_xlfn.RANK.AVG(Table2[[#This Row],[Sharpe Ratio Z-Score]],Table2[Sharpe Ratio Z-Score])</f>
        <v>596</v>
      </c>
      <c r="AV368">
        <f>(Table2[[#This Row],[Rank 1Y]]+Table2[[#This Row],[Rank 6M]]+Table2[[#This Row],[Rank Sharpe]])/3</f>
        <v>359.66666666666669</v>
      </c>
    </row>
    <row r="369" spans="1:48" x14ac:dyDescent="0.3">
      <c r="A369" t="s">
        <v>1420</v>
      </c>
      <c r="B369" t="s">
        <v>1421</v>
      </c>
      <c r="C369" t="s">
        <v>3127</v>
      </c>
      <c r="D369" t="s">
        <v>1405</v>
      </c>
      <c r="E369">
        <v>7778.4871986899998</v>
      </c>
      <c r="F369">
        <v>467.9</v>
      </c>
      <c r="G369">
        <v>54.7207278784838</v>
      </c>
      <c r="H369">
        <f>(Table2[[#This Row],[1Y Return vs Nifty]]-AVERAGE(Table2[1Y Return vs Nifty]))/_xlfn.STDEV.P(Table2[1Y Return vs Nifty])</f>
        <v>0.504657496062621</v>
      </c>
      <c r="I369">
        <v>-7.0924366325912702</v>
      </c>
      <c r="J369">
        <f>(Table2[[#This Row],[1M Return vs Nifty]]-AVERAGE(Table2[1M Return vs Nifty]))/_xlfn.STDEV.P(Table2[1M Return vs Nifty])</f>
        <v>-0.3263681466419196</v>
      </c>
      <c r="K369">
        <v>3.5873950634274498</v>
      </c>
      <c r="L369">
        <f>(Table2[[#This Row],[6M Return vs Nifty]]-AVERAGE(Table2[6M Return vs Nifty]))/_xlfn.STDEV.P(Table2[6M Return vs Nifty])</f>
        <v>-0.14698831675172591</v>
      </c>
      <c r="M369">
        <v>-6.1312727953377504</v>
      </c>
      <c r="N369">
        <f>(Table2[[#This Row],[1W Return vs Nifty]]-AVERAGE(Table2[1W Return vs Nifty]))/_xlfn.STDEV.P(Table2[1W Return vs Nifty])</f>
        <v>-0.89653357625300534</v>
      </c>
      <c r="O369">
        <v>486.23</v>
      </c>
      <c r="P369">
        <v>501.12551665365902</v>
      </c>
      <c r="Q369">
        <v>466.69198059338299</v>
      </c>
      <c r="R369">
        <v>37.168307162553297</v>
      </c>
      <c r="S369" s="1">
        <f>(Table2[[#This Row],[Close Price]]-Table2[[#This Row],[20D EMA]])/Table2[[#This Row],[20D EMA]]</f>
        <v>-3.7698208666680458E-2</v>
      </c>
      <c r="T369" s="1">
        <f>(Table2[[#This Row],[Close Price]]-Table2[[#This Row],[50D EMA]])/Table2[[#This Row],[50D EMA]]</f>
        <v>-6.6301785779194447E-2</v>
      </c>
      <c r="U369" s="1">
        <f>(Table2[[#This Row],[Close Price]]-Table2[[#This Row],[200D EMA]])/Table2[[#This Row],[200D EMA]]</f>
        <v>2.5884726047382006E-3</v>
      </c>
      <c r="V369">
        <v>0.61238744160278402</v>
      </c>
      <c r="W369">
        <v>447.3</v>
      </c>
      <c r="X369">
        <v>470</v>
      </c>
      <c r="Y369">
        <v>447.3</v>
      </c>
      <c r="Z369">
        <v>495</v>
      </c>
      <c r="AA369">
        <v>447.3</v>
      </c>
      <c r="AB369">
        <v>504.65</v>
      </c>
      <c r="AC369" s="1">
        <f>(Table2[[#This Row],[Close Price]]/Table2[[#This Row],[Day Low]])-1</f>
        <v>4.6054102392130591E-2</v>
      </c>
      <c r="AD369" s="1">
        <f>(Table2[[#This Row],[Day High]]/Table2[[#This Row],[Close Price]])-1</f>
        <v>4.488138491130611E-3</v>
      </c>
      <c r="AE369" s="1">
        <f>(Table2[[#This Row],[Close Price]]/Table2[[#This Row],[Current Week Low]])-1</f>
        <v>4.6054102392130591E-2</v>
      </c>
      <c r="AF369" s="1">
        <f>(Table2[[#This Row],[Current Week High]]/Table2[[#This Row],[Close Price]])-1</f>
        <v>5.7918358623637589E-2</v>
      </c>
      <c r="AG369" s="1">
        <f>(Table2[[#This Row],[Close Price]]/Table2[[#This Row],[Current Month Low]])-1</f>
        <v>4.6054102392130591E-2</v>
      </c>
      <c r="AH369" s="1">
        <f>(Table2[[#This Row],[Current Month High]]/Table2[[#This Row],[Close Price]])-1</f>
        <v>7.8542423594785138E-2</v>
      </c>
      <c r="AI369">
        <v>35.6700149604616</v>
      </c>
      <c r="AJ369">
        <v>95.828683035714306</v>
      </c>
      <c r="AK369" t="str">
        <f>IF(AND(Table2[[#This Row],[20D EMA]]&gt;Table2[[#This Row],[50D EMA]],Table2[[#This Row],[50D EMA]]&gt;Table2[[#This Row],[200D EMA]]),"Uptrend","Downtrend/NoTrend")</f>
        <v>Downtrend/NoTrend</v>
      </c>
      <c r="AL369">
        <v>-0.15</v>
      </c>
      <c r="AM369" t="s">
        <v>3174</v>
      </c>
      <c r="AN369">
        <v>-3.16</v>
      </c>
      <c r="AO369" t="s">
        <v>3174</v>
      </c>
      <c r="AQ369">
        <f>(Table2[[#This Row],[Sharpe Ratio]]-AVERAGE(Table2[Sharpe Ratio]))/_xlfn.STDEV.P(Table2[Sharpe Ratio])</f>
        <v>-0.71796535082642143</v>
      </c>
      <c r="AR3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9">
        <f>_xlfn.RANK.AVG(Table2[[#This Row],[1Y Return vs Nifty Z-Score]],Table2[1Y Return vs Nifty Z-Score])</f>
        <v>174</v>
      </c>
      <c r="AT369">
        <f>_xlfn.RANK.AVG(Table2[[#This Row],[6M Return vs Nifty Z-Score]],Table2[6M Return vs Nifty Z-Score])</f>
        <v>369</v>
      </c>
      <c r="AU369">
        <f>_xlfn.RANK.AVG(Table2[[#This Row],[Sharpe Ratio Z-Score]],Table2[Sharpe Ratio Z-Score])</f>
        <v>540.5</v>
      </c>
      <c r="AV369">
        <f>(Table2[[#This Row],[Rank 1Y]]+Table2[[#This Row],[Rank 6M]]+Table2[[#This Row],[Rank Sharpe]])/3</f>
        <v>361.16666666666669</v>
      </c>
    </row>
    <row r="370" spans="1:48" x14ac:dyDescent="0.3">
      <c r="A370" t="s">
        <v>75</v>
      </c>
      <c r="B370" t="s">
        <v>76</v>
      </c>
      <c r="C370" t="s">
        <v>3137</v>
      </c>
      <c r="D370" t="s">
        <v>77</v>
      </c>
      <c r="E370">
        <v>329995.74469994998</v>
      </c>
      <c r="F370">
        <v>11389.8</v>
      </c>
      <c r="G370">
        <v>13.168983507568599</v>
      </c>
      <c r="H370">
        <f>(Table2[[#This Row],[1Y Return vs Nifty]]-AVERAGE(Table2[1Y Return vs Nifty]))/_xlfn.STDEV.P(Table2[1Y Return vs Nifty])</f>
        <v>-0.21101396998896682</v>
      </c>
      <c r="I370">
        <v>-1.79868814540901</v>
      </c>
      <c r="J370">
        <f>(Table2[[#This Row],[1M Return vs Nifty]]-AVERAGE(Table2[1M Return vs Nifty]))/_xlfn.STDEV.P(Table2[1M Return vs Nifty])</f>
        <v>0.27074572888477655</v>
      </c>
      <c r="K370">
        <v>5.1173789237940204</v>
      </c>
      <c r="L370">
        <f>(Table2[[#This Row],[6M Return vs Nifty]]-AVERAGE(Table2[6M Return vs Nifty]))/_xlfn.STDEV.P(Table2[6M Return vs Nifty])</f>
        <v>-9.5954797918616747E-2</v>
      </c>
      <c r="M370">
        <v>-1.77607675121608</v>
      </c>
      <c r="N370">
        <f>(Table2[[#This Row],[1W Return vs Nifty]]-AVERAGE(Table2[1W Return vs Nifty]))/_xlfn.STDEV.P(Table2[1W Return vs Nifty])</f>
        <v>0.17806585947281003</v>
      </c>
      <c r="O370">
        <v>11625.86</v>
      </c>
      <c r="P370">
        <v>11507.219634356101</v>
      </c>
      <c r="Q370">
        <v>10552.8066711427</v>
      </c>
      <c r="R370">
        <v>33.655837987165398</v>
      </c>
      <c r="S370" s="1">
        <f>(Table2[[#This Row],[Close Price]]-Table2[[#This Row],[20D EMA]])/Table2[[#This Row],[20D EMA]]</f>
        <v>-2.0304734445451889E-2</v>
      </c>
      <c r="T370" s="1">
        <f>(Table2[[#This Row],[Close Price]]-Table2[[#This Row],[50D EMA]])/Table2[[#This Row],[50D EMA]]</f>
        <v>-1.0203996976431392E-2</v>
      </c>
      <c r="U370" s="1">
        <f>(Table2[[#This Row],[Close Price]]-Table2[[#This Row],[200D EMA]])/Table2[[#This Row],[200D EMA]]</f>
        <v>7.9314760038778034E-2</v>
      </c>
      <c r="V370">
        <v>1.0124379287319201</v>
      </c>
      <c r="W370">
        <v>11231</v>
      </c>
      <c r="X370">
        <v>11475</v>
      </c>
      <c r="Y370">
        <v>11192.1</v>
      </c>
      <c r="Z370">
        <v>11529.95</v>
      </c>
      <c r="AA370">
        <v>11192.1</v>
      </c>
      <c r="AB370">
        <v>11930</v>
      </c>
      <c r="AC370" s="1">
        <f>(Table2[[#This Row],[Close Price]]/Table2[[#This Row],[Day Low]])-1</f>
        <v>1.4139435491051566E-2</v>
      </c>
      <c r="AD370" s="1">
        <f>(Table2[[#This Row],[Day High]]/Table2[[#This Row],[Close Price]])-1</f>
        <v>7.4803771795817209E-3</v>
      </c>
      <c r="AE370" s="1">
        <f>(Table2[[#This Row],[Close Price]]/Table2[[#This Row],[Current Week Low]])-1</f>
        <v>1.7664245315892391E-2</v>
      </c>
      <c r="AF370" s="1">
        <f>(Table2[[#This Row],[Current Week High]]/Table2[[#This Row],[Close Price]])-1</f>
        <v>1.23048692689951E-2</v>
      </c>
      <c r="AG370" s="1">
        <f>(Table2[[#This Row],[Close Price]]/Table2[[#This Row],[Current Month Low]])-1</f>
        <v>1.7664245315892391E-2</v>
      </c>
      <c r="AH370" s="1">
        <f>(Table2[[#This Row],[Current Month High]]/Table2[[#This Row],[Close Price]])-1</f>
        <v>4.7428400849883312E-2</v>
      </c>
      <c r="AI370">
        <v>6.56903545277354</v>
      </c>
      <c r="AJ370">
        <v>40.837372638243103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0.01</v>
      </c>
      <c r="AM370" t="s">
        <v>3175</v>
      </c>
      <c r="AN370">
        <v>-2.04</v>
      </c>
      <c r="AO370" t="s">
        <v>3174</v>
      </c>
      <c r="AP370">
        <v>4.9427110907207E-2</v>
      </c>
      <c r="AQ370">
        <f>(Table2[[#This Row],[Sharpe Ratio]]-AVERAGE(Table2[Sharpe Ratio]))/_xlfn.STDEV.P(Table2[Sharpe Ratio])</f>
        <v>-0.14114335501456807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6.9946543543492057E-4</v>
      </c>
      <c r="AS370">
        <f>_xlfn.RANK.AVG(Table2[[#This Row],[1Y Return vs Nifty Z-Score]],Table2[1Y Return vs Nifty Z-Score])</f>
        <v>369</v>
      </c>
      <c r="AT370">
        <f>_xlfn.RANK.AVG(Table2[[#This Row],[6M Return vs Nifty Z-Score]],Table2[6M Return vs Nifty Z-Score])</f>
        <v>339</v>
      </c>
      <c r="AU370">
        <f>_xlfn.RANK.AVG(Table2[[#This Row],[Sharpe Ratio Z-Score]],Table2[Sharpe Ratio Z-Score])</f>
        <v>379</v>
      </c>
      <c r="AV370">
        <f>(Table2[[#This Row],[Rank 1Y]]+Table2[[#This Row],[Rank 6M]]+Table2[[#This Row],[Rank Sharpe]])/3</f>
        <v>362.33333333333331</v>
      </c>
    </row>
    <row r="371" spans="1:48" x14ac:dyDescent="0.3">
      <c r="A371" t="s">
        <v>101</v>
      </c>
      <c r="B371" t="s">
        <v>102</v>
      </c>
      <c r="C371" t="s">
        <v>3134</v>
      </c>
      <c r="D371" t="s">
        <v>103</v>
      </c>
      <c r="E371">
        <v>285315.92993735999</v>
      </c>
      <c r="F371">
        <v>1813.85</v>
      </c>
      <c r="G371">
        <v>65.907835368749701</v>
      </c>
      <c r="H371">
        <f>(Table2[[#This Row],[1Y Return vs Nifty]]-AVERAGE(Table2[1Y Return vs Nifty]))/_xlfn.STDEV.P(Table2[1Y Return vs Nifty])</f>
        <v>0.69733998724678004</v>
      </c>
      <c r="I371">
        <v>-7.1289668737070899</v>
      </c>
      <c r="J371">
        <f>(Table2[[#This Row],[1M Return vs Nifty]]-AVERAGE(Table2[1M Return vs Nifty]))/_xlfn.STDEV.P(Table2[1M Return vs Nifty])</f>
        <v>-0.33048861324500944</v>
      </c>
      <c r="K371">
        <v>-15.8382591083087</v>
      </c>
      <c r="L371">
        <f>(Table2[[#This Row],[6M Return vs Nifty]]-AVERAGE(Table2[6M Return vs Nifty]))/_xlfn.STDEV.P(Table2[6M Return vs Nifty])</f>
        <v>-0.7949425296682211</v>
      </c>
      <c r="M371">
        <v>-5.5622562796204402</v>
      </c>
      <c r="N371">
        <f>(Table2[[#This Row],[1W Return vs Nifty]]-AVERAGE(Table2[1W Return vs Nifty]))/_xlfn.STDEV.P(Table2[1W Return vs Nifty])</f>
        <v>-0.75613465493836052</v>
      </c>
      <c r="O371">
        <v>1892.51</v>
      </c>
      <c r="P371">
        <v>1877.74749193404</v>
      </c>
      <c r="Q371">
        <v>1740.94289222162</v>
      </c>
      <c r="R371">
        <v>25.896743760997399</v>
      </c>
      <c r="S371" s="1">
        <f>(Table2[[#This Row],[Close Price]]-Table2[[#This Row],[20D EMA]])/Table2[[#This Row],[20D EMA]]</f>
        <v>-4.1563849068168769E-2</v>
      </c>
      <c r="T371" s="1">
        <f>(Table2[[#This Row],[Close Price]]-Table2[[#This Row],[50D EMA]])/Table2[[#This Row],[50D EMA]]</f>
        <v>-3.4028798977772584E-2</v>
      </c>
      <c r="U371" s="1">
        <f>(Table2[[#This Row],[Close Price]]-Table2[[#This Row],[200D EMA]])/Table2[[#This Row],[200D EMA]]</f>
        <v>4.1877943328366744E-2</v>
      </c>
      <c r="V371">
        <v>0.65637926658341095</v>
      </c>
      <c r="W371">
        <v>1725.55</v>
      </c>
      <c r="X371">
        <v>1822</v>
      </c>
      <c r="Y371">
        <v>1725.55</v>
      </c>
      <c r="Z371">
        <v>1822</v>
      </c>
      <c r="AA371">
        <v>1725.55</v>
      </c>
      <c r="AB371">
        <v>1929.55</v>
      </c>
      <c r="AC371" s="1">
        <f>(Table2[[#This Row],[Close Price]]/Table2[[#This Row],[Day Low]])-1</f>
        <v>5.1172090058242192E-2</v>
      </c>
      <c r="AD371" s="1">
        <f>(Table2[[#This Row],[Day High]]/Table2[[#This Row],[Close Price]])-1</f>
        <v>4.4932050610579921E-3</v>
      </c>
      <c r="AE371" s="1">
        <f>(Table2[[#This Row],[Close Price]]/Table2[[#This Row],[Current Week Low]])-1</f>
        <v>5.1172090058242192E-2</v>
      </c>
      <c r="AF371" s="1">
        <f>(Table2[[#This Row],[Current Week High]]/Table2[[#This Row],[Close Price]])-1</f>
        <v>4.4932050610579921E-3</v>
      </c>
      <c r="AG371" s="1">
        <f>(Table2[[#This Row],[Close Price]]/Table2[[#This Row],[Current Month Low]])-1</f>
        <v>5.1172090058242192E-2</v>
      </c>
      <c r="AH371" s="1">
        <f>(Table2[[#This Row],[Current Month High]]/Table2[[#This Row],[Close Price]])-1</f>
        <v>6.3786972461890468E-2</v>
      </c>
      <c r="AI371">
        <v>19.861068996884999</v>
      </c>
      <c r="AJ371">
        <v>122.40819079149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0.06</v>
      </c>
      <c r="AM371" t="s">
        <v>3175</v>
      </c>
      <c r="AN371">
        <v>-7.6</v>
      </c>
      <c r="AO371" t="s">
        <v>3174</v>
      </c>
      <c r="AP371">
        <v>5.1825504194078997E-2</v>
      </c>
      <c r="AQ371">
        <f>(Table2[[#This Row],[Sharpe Ratio]]-AVERAGE(Table2[Sharpe Ratio]))/_xlfn.STDEV.P(Table2[Sharpe Ratio])</f>
        <v>-0.11315373601635277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-1.2973795466211637</v>
      </c>
      <c r="AS371">
        <f>_xlfn.RANK.AVG(Table2[[#This Row],[1Y Return vs Nifty Z-Score]],Table2[1Y Return vs Nifty Z-Score])</f>
        <v>136</v>
      </c>
      <c r="AT371">
        <f>_xlfn.RANK.AVG(Table2[[#This Row],[6M Return vs Nifty Z-Score]],Table2[6M Return vs Nifty Z-Score])</f>
        <v>585</v>
      </c>
      <c r="AU371">
        <f>_xlfn.RANK.AVG(Table2[[#This Row],[Sharpe Ratio Z-Score]],Table2[Sharpe Ratio Z-Score])</f>
        <v>368</v>
      </c>
      <c r="AV371">
        <f>(Table2[[#This Row],[Rank 1Y]]+Table2[[#This Row],[Rank 6M]]+Table2[[#This Row],[Rank Sharpe]])/3</f>
        <v>363</v>
      </c>
    </row>
    <row r="372" spans="1:48" x14ac:dyDescent="0.3">
      <c r="A372" t="s">
        <v>2070</v>
      </c>
      <c r="B372" t="s">
        <v>2071</v>
      </c>
      <c r="C372" t="s">
        <v>3127</v>
      </c>
      <c r="D372" t="s">
        <v>63</v>
      </c>
      <c r="E372">
        <v>3139.0589509930001</v>
      </c>
      <c r="F372">
        <v>228.05</v>
      </c>
      <c r="G372">
        <v>12.209407184362</v>
      </c>
      <c r="H372">
        <f>(Table2[[#This Row],[1Y Return vs Nifty]]-AVERAGE(Table2[1Y Return vs Nifty]))/_xlfn.STDEV.P(Table2[1Y Return vs Nifty])</f>
        <v>-0.22754134818727792</v>
      </c>
      <c r="I372">
        <v>-10.4120305770054</v>
      </c>
      <c r="J372">
        <f>(Table2[[#This Row],[1M Return vs Nifty]]-AVERAGE(Table2[1M Return vs Nifty]))/_xlfn.STDEV.P(Table2[1M Return vs Nifty])</f>
        <v>-0.70080520388472389</v>
      </c>
      <c r="K372">
        <v>13.150008857301399</v>
      </c>
      <c r="L372">
        <f>(Table2[[#This Row],[6M Return vs Nifty]]-AVERAGE(Table2[6M Return vs Nifty]))/_xlfn.STDEV.P(Table2[6M Return vs Nifty])</f>
        <v>0.17197833628636025</v>
      </c>
      <c r="M372">
        <v>-2.65359806710768</v>
      </c>
      <c r="N372">
        <f>(Table2[[#This Row],[1W Return vs Nifty]]-AVERAGE(Table2[1W Return vs Nifty]))/_xlfn.STDEV.P(Table2[1W Return vs Nifty])</f>
        <v>-3.8453420334871653E-2</v>
      </c>
      <c r="O372">
        <v>237.46</v>
      </c>
      <c r="P372">
        <v>240.660607684528</v>
      </c>
      <c r="Q372">
        <v>215.065918630666</v>
      </c>
      <c r="R372">
        <v>47.552122900377803</v>
      </c>
      <c r="S372" s="1">
        <f>(Table2[[#This Row],[Close Price]]-Table2[[#This Row],[20D EMA]])/Table2[[#This Row],[20D EMA]]</f>
        <v>-3.9627726775035781E-2</v>
      </c>
      <c r="T372" s="1">
        <f>(Table2[[#This Row],[Close Price]]-Table2[[#This Row],[50D EMA]])/Table2[[#This Row],[50D EMA]]</f>
        <v>-5.2399966101052624E-2</v>
      </c>
      <c r="U372" s="1">
        <f>(Table2[[#This Row],[Close Price]]-Table2[[#This Row],[200D EMA]])/Table2[[#This Row],[200D EMA]]</f>
        <v>6.0372566011408099E-2</v>
      </c>
      <c r="V372">
        <v>0.40465333722154501</v>
      </c>
      <c r="W372">
        <v>219</v>
      </c>
      <c r="X372">
        <v>228.9</v>
      </c>
      <c r="Y372">
        <v>218.55</v>
      </c>
      <c r="Z372">
        <v>239</v>
      </c>
      <c r="AA372">
        <v>218.55</v>
      </c>
      <c r="AB372">
        <v>246.5</v>
      </c>
      <c r="AC372" s="1">
        <f>(Table2[[#This Row],[Close Price]]/Table2[[#This Row],[Day Low]])-1</f>
        <v>4.132420091324196E-2</v>
      </c>
      <c r="AD372" s="1">
        <f>(Table2[[#This Row],[Day High]]/Table2[[#This Row],[Close Price]])-1</f>
        <v>3.7272527954395063E-3</v>
      </c>
      <c r="AE372" s="1">
        <f>(Table2[[#This Row],[Close Price]]/Table2[[#This Row],[Current Week Low]])-1</f>
        <v>4.3468313886982468E-2</v>
      </c>
      <c r="AF372" s="1">
        <f>(Table2[[#This Row],[Current Week High]]/Table2[[#This Row],[Close Price]])-1</f>
        <v>4.8015786011839534E-2</v>
      </c>
      <c r="AG372" s="1">
        <f>(Table2[[#This Row],[Close Price]]/Table2[[#This Row],[Current Month Low]])-1</f>
        <v>4.3468313886982468E-2</v>
      </c>
      <c r="AH372" s="1">
        <f>(Table2[[#This Row],[Current Month High]]/Table2[[#This Row],[Close Price]])-1</f>
        <v>8.090331067748302E-2</v>
      </c>
      <c r="AI372">
        <v>28.7217715413286</v>
      </c>
      <c r="AJ372">
        <v>46.750321750321703</v>
      </c>
      <c r="AK372" t="str">
        <f>IF(AND(Table2[[#This Row],[20D EMA]]&gt;Table2[[#This Row],[50D EMA]],Table2[[#This Row],[50D EMA]]&gt;Table2[[#This Row],[200D EMA]]),"Uptrend","Downtrend/NoTrend")</f>
        <v>Downtrend/NoTrend</v>
      </c>
      <c r="AL372">
        <v>-0.05</v>
      </c>
      <c r="AM372" t="s">
        <v>3174</v>
      </c>
      <c r="AN372">
        <v>-4.76</v>
      </c>
      <c r="AO372" t="s">
        <v>3174</v>
      </c>
      <c r="AP372">
        <v>2.1017656414734999E-2</v>
      </c>
      <c r="AQ372">
        <f>(Table2[[#This Row],[Sharpe Ratio]]-AVERAGE(Table2[Sharpe Ratio]))/_xlfn.STDEV.P(Table2[Sharpe Ratio])</f>
        <v>-0.47268606385382361</v>
      </c>
      <c r="AR3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2">
        <f>_xlfn.RANK.AVG(Table2[[#This Row],[1Y Return vs Nifty Z-Score]],Table2[1Y Return vs Nifty Z-Score])</f>
        <v>375</v>
      </c>
      <c r="AT372">
        <f>_xlfn.RANK.AVG(Table2[[#This Row],[6M Return vs Nifty Z-Score]],Table2[6M Return vs Nifty Z-Score])</f>
        <v>262</v>
      </c>
      <c r="AU372">
        <f>_xlfn.RANK.AVG(Table2[[#This Row],[Sharpe Ratio Z-Score]],Table2[Sharpe Ratio Z-Score])</f>
        <v>455</v>
      </c>
      <c r="AV372">
        <f>(Table2[[#This Row],[Rank 1Y]]+Table2[[#This Row],[Rank 6M]]+Table2[[#This Row],[Rank Sharpe]])/3</f>
        <v>364</v>
      </c>
    </row>
    <row r="373" spans="1:48" x14ac:dyDescent="0.3">
      <c r="A373" t="s">
        <v>1895</v>
      </c>
      <c r="B373" t="s">
        <v>1896</v>
      </c>
      <c r="C373" t="s">
        <v>3141</v>
      </c>
      <c r="D373" t="s">
        <v>117</v>
      </c>
      <c r="E373">
        <v>3795.6886211999999</v>
      </c>
      <c r="F373">
        <v>827.45</v>
      </c>
      <c r="G373">
        <v>43.7960617880508</v>
      </c>
      <c r="H373">
        <f>(Table2[[#This Row],[1Y Return vs Nifty]]-AVERAGE(Table2[1Y Return vs Nifty]))/_xlfn.STDEV.P(Table2[1Y Return vs Nifty])</f>
        <v>0.31649519588884262</v>
      </c>
      <c r="I373">
        <v>6.3150729115220798</v>
      </c>
      <c r="J373">
        <f>(Table2[[#This Row],[1M Return vs Nifty]]-AVERAGE(Table2[1M Return vs Nifty]))/_xlfn.STDEV.P(Table2[1M Return vs Nifty])</f>
        <v>1.185945860045617</v>
      </c>
      <c r="K373">
        <v>-20.0455955253124</v>
      </c>
      <c r="L373">
        <f>(Table2[[#This Row],[6M Return vs Nifty]]-AVERAGE(Table2[6M Return vs Nifty]))/_xlfn.STDEV.P(Table2[6M Return vs Nifty])</f>
        <v>-0.93528073050580418</v>
      </c>
      <c r="M373">
        <v>-2.9153326246970201</v>
      </c>
      <c r="N373">
        <f>(Table2[[#This Row],[1W Return vs Nifty]]-AVERAGE(Table2[1W Return vs Nifty]))/_xlfn.STDEV.P(Table2[1W Return vs Nifty])</f>
        <v>-0.10303370674357995</v>
      </c>
      <c r="O373">
        <v>835.23</v>
      </c>
      <c r="P373">
        <v>833.77531258709405</v>
      </c>
      <c r="Q373">
        <v>779.320000967223</v>
      </c>
      <c r="R373">
        <v>66.883255995573293</v>
      </c>
      <c r="S373" s="1">
        <f>(Table2[[#This Row],[Close Price]]-Table2[[#This Row],[20D EMA]])/Table2[[#This Row],[20D EMA]]</f>
        <v>-9.314799516300867E-3</v>
      </c>
      <c r="T373" s="1">
        <f>(Table2[[#This Row],[Close Price]]-Table2[[#This Row],[50D EMA]])/Table2[[#This Row],[50D EMA]]</f>
        <v>-7.5863514925470742E-3</v>
      </c>
      <c r="U373" s="1">
        <f>(Table2[[#This Row],[Close Price]]-Table2[[#This Row],[200D EMA]])/Table2[[#This Row],[200D EMA]]</f>
        <v>6.1758968040140576E-2</v>
      </c>
      <c r="V373">
        <v>0.767616422005032</v>
      </c>
      <c r="W373">
        <v>800.3</v>
      </c>
      <c r="X373">
        <v>833.3</v>
      </c>
      <c r="Y373">
        <v>800.1</v>
      </c>
      <c r="Z373">
        <v>902</v>
      </c>
      <c r="AA373">
        <v>800.1</v>
      </c>
      <c r="AB373">
        <v>902</v>
      </c>
      <c r="AC373" s="1">
        <f>(Table2[[#This Row],[Close Price]]/Table2[[#This Row],[Day Low]])-1</f>
        <v>3.3924778208171968E-2</v>
      </c>
      <c r="AD373" s="1">
        <f>(Table2[[#This Row],[Day High]]/Table2[[#This Row],[Close Price]])-1</f>
        <v>7.0699135899447985E-3</v>
      </c>
      <c r="AE373" s="1">
        <f>(Table2[[#This Row],[Close Price]]/Table2[[#This Row],[Current Week Low]])-1</f>
        <v>3.4183227096612923E-2</v>
      </c>
      <c r="AF373" s="1">
        <f>(Table2[[#This Row],[Current Week High]]/Table2[[#This Row],[Close Price]])-1</f>
        <v>9.0096078312889016E-2</v>
      </c>
      <c r="AG373" s="1">
        <f>(Table2[[#This Row],[Close Price]]/Table2[[#This Row],[Current Month Low]])-1</f>
        <v>3.4183227096612923E-2</v>
      </c>
      <c r="AH373" s="1">
        <f>(Table2[[#This Row],[Current Month High]]/Table2[[#This Row],[Close Price]])-1</f>
        <v>9.0096078312889016E-2</v>
      </c>
      <c r="AI373">
        <v>30.8840413318025</v>
      </c>
      <c r="AJ373">
        <v>95.383707201888996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-0.15</v>
      </c>
      <c r="AM373" t="s">
        <v>3174</v>
      </c>
      <c r="AN373">
        <v>1.84</v>
      </c>
      <c r="AO373" t="s">
        <v>3175</v>
      </c>
      <c r="AP373">
        <v>8.8649197134598998E-2</v>
      </c>
      <c r="AQ373">
        <f>(Table2[[#This Row],[Sharpe Ratio]]-AVERAGE(Table2[Sharpe Ratio]))/_xlfn.STDEV.P(Table2[Sharpe Ratio])</f>
        <v>0.31658443126172858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0.78071104994680407</v>
      </c>
      <c r="AS373">
        <f>_xlfn.RANK.AVG(Table2[[#This Row],[1Y Return vs Nifty Z-Score]],Table2[1Y Return vs Nifty Z-Score])</f>
        <v>211</v>
      </c>
      <c r="AT373">
        <f>_xlfn.RANK.AVG(Table2[[#This Row],[6M Return vs Nifty Z-Score]],Table2[6M Return vs Nifty Z-Score])</f>
        <v>624</v>
      </c>
      <c r="AU373">
        <f>_xlfn.RANK.AVG(Table2[[#This Row],[Sharpe Ratio Z-Score]],Table2[Sharpe Ratio Z-Score])</f>
        <v>261</v>
      </c>
      <c r="AV373">
        <f>(Table2[[#This Row],[Rank 1Y]]+Table2[[#This Row],[Rank 6M]]+Table2[[#This Row],[Rank Sharpe]])/3</f>
        <v>365.33333333333331</v>
      </c>
    </row>
    <row r="374" spans="1:48" x14ac:dyDescent="0.3">
      <c r="A374" t="s">
        <v>196</v>
      </c>
      <c r="B374" t="s">
        <v>197</v>
      </c>
      <c r="C374" t="s">
        <v>3133</v>
      </c>
      <c r="D374" t="s">
        <v>51</v>
      </c>
      <c r="E374">
        <v>131091.2018136</v>
      </c>
      <c r="F374">
        <v>1640.7</v>
      </c>
      <c r="G374">
        <v>14.2299316907334</v>
      </c>
      <c r="H374">
        <f>(Table2[[#This Row],[1Y Return vs Nifty]]-AVERAGE(Table2[1Y Return vs Nifty]))/_xlfn.STDEV.P(Table2[1Y Return vs Nifty])</f>
        <v>-0.19274060137001184</v>
      </c>
      <c r="I374">
        <v>-0.146764186839766</v>
      </c>
      <c r="J374">
        <f>(Table2[[#This Row],[1M Return vs Nifty]]-AVERAGE(Table2[1M Return vs Nifty]))/_xlfn.STDEV.P(Table2[1M Return vs Nifty])</f>
        <v>0.45707621273096199</v>
      </c>
      <c r="K374">
        <v>1.83453339736806</v>
      </c>
      <c r="L374">
        <f>(Table2[[#This Row],[6M Return vs Nifty]]-AVERAGE(Table2[6M Return vs Nifty]))/_xlfn.STDEV.P(Table2[6M Return vs Nifty])</f>
        <v>-0.20545605694425606</v>
      </c>
      <c r="M374">
        <v>0.76734246539407902</v>
      </c>
      <c r="N374">
        <f>(Table2[[#This Row],[1W Return vs Nifty]]-AVERAGE(Table2[1W Return vs Nifty]))/_xlfn.STDEV.P(Table2[1W Return vs Nifty])</f>
        <v>0.80562816144369154</v>
      </c>
      <c r="O374">
        <v>1639.62</v>
      </c>
      <c r="P374">
        <v>1609.4928001788901</v>
      </c>
      <c r="Q374">
        <v>1472.7273371604899</v>
      </c>
      <c r="R374">
        <v>40.787602043310002</v>
      </c>
      <c r="S374" s="1">
        <f>(Table2[[#This Row],[Close Price]]-Table2[[#This Row],[20D EMA]])/Table2[[#This Row],[20D EMA]]</f>
        <v>6.5868920847522879E-4</v>
      </c>
      <c r="T374" s="1">
        <f>(Table2[[#This Row],[Close Price]]-Table2[[#This Row],[50D EMA]])/Table2[[#This Row],[50D EMA]]</f>
        <v>1.9389462206753191E-2</v>
      </c>
      <c r="U374" s="1">
        <f>(Table2[[#This Row],[Close Price]]-Table2[[#This Row],[200D EMA]])/Table2[[#This Row],[200D EMA]]</f>
        <v>0.11405550681456887</v>
      </c>
      <c r="V374">
        <v>1.09841194290796</v>
      </c>
      <c r="W374">
        <v>1623.85</v>
      </c>
      <c r="X374">
        <v>1653.2</v>
      </c>
      <c r="Y374">
        <v>1612.05</v>
      </c>
      <c r="Z374">
        <v>1653.2</v>
      </c>
      <c r="AA374">
        <v>1577.3</v>
      </c>
      <c r="AB374">
        <v>1678</v>
      </c>
      <c r="AC374" s="1">
        <f>(Table2[[#This Row],[Close Price]]/Table2[[#This Row],[Day Low]])-1</f>
        <v>1.0376574190966048E-2</v>
      </c>
      <c r="AD374" s="1">
        <f>(Table2[[#This Row],[Day High]]/Table2[[#This Row],[Close Price]])-1</f>
        <v>7.6186993356495147E-3</v>
      </c>
      <c r="AE374" s="1">
        <f>(Table2[[#This Row],[Close Price]]/Table2[[#This Row],[Current Week Low]])-1</f>
        <v>1.7772401600446797E-2</v>
      </c>
      <c r="AF374" s="1">
        <f>(Table2[[#This Row],[Current Week High]]/Table2[[#This Row],[Close Price]])-1</f>
        <v>7.6186993356495147E-3</v>
      </c>
      <c r="AG374" s="1">
        <f>(Table2[[#This Row],[Close Price]]/Table2[[#This Row],[Current Month Low]])-1</f>
        <v>4.0195270398782679E-2</v>
      </c>
      <c r="AH374" s="1">
        <f>(Table2[[#This Row],[Current Month High]]/Table2[[#This Row],[Close Price]])-1</f>
        <v>2.2734198817577767E-2</v>
      </c>
      <c r="AI374">
        <v>2.5781678551837599</v>
      </c>
      <c r="AJ374">
        <v>44.9381625441696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-0.03</v>
      </c>
      <c r="AM374" t="s">
        <v>3174</v>
      </c>
      <c r="AN374">
        <v>0.18</v>
      </c>
      <c r="AO374" t="s">
        <v>3175</v>
      </c>
      <c r="AP374">
        <v>6.1274688488230998E-2</v>
      </c>
      <c r="AQ374">
        <f>(Table2[[#This Row],[Sharpe Ratio]]-AVERAGE(Table2[Sharpe Ratio]))/_xlfn.STDEV.P(Table2[Sharpe Ratio])</f>
        <v>-2.8803001770746376E-3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0.86162741568331103</v>
      </c>
      <c r="AS374">
        <f>_xlfn.RANK.AVG(Table2[[#This Row],[1Y Return vs Nifty Z-Score]],Table2[1Y Return vs Nifty Z-Score])</f>
        <v>364</v>
      </c>
      <c r="AT374">
        <f>_xlfn.RANK.AVG(Table2[[#This Row],[6M Return vs Nifty Z-Score]],Table2[6M Return vs Nifty Z-Score])</f>
        <v>389</v>
      </c>
      <c r="AU374">
        <f>_xlfn.RANK.AVG(Table2[[#This Row],[Sharpe Ratio Z-Score]],Table2[Sharpe Ratio Z-Score])</f>
        <v>347</v>
      </c>
      <c r="AV374">
        <f>(Table2[[#This Row],[Rank 1Y]]+Table2[[#This Row],[Rank 6M]]+Table2[[#This Row],[Rank Sharpe]])/3</f>
        <v>366.66666666666669</v>
      </c>
    </row>
    <row r="375" spans="1:48" x14ac:dyDescent="0.3">
      <c r="A375" t="s">
        <v>677</v>
      </c>
      <c r="B375" t="s">
        <v>678</v>
      </c>
      <c r="C375" t="s">
        <v>3138</v>
      </c>
      <c r="D375" t="s">
        <v>325</v>
      </c>
      <c r="E375">
        <v>27165.241201764999</v>
      </c>
      <c r="F375">
        <v>430.2</v>
      </c>
      <c r="G375">
        <v>18.067122698040802</v>
      </c>
      <c r="H375">
        <f>(Table2[[#This Row],[1Y Return vs Nifty]]-AVERAGE(Table2[1Y Return vs Nifty]))/_xlfn.STDEV.P(Table2[1Y Return vs Nifty])</f>
        <v>-0.1266502806074043</v>
      </c>
      <c r="I375">
        <v>-8.4318729046844005</v>
      </c>
      <c r="J375">
        <f>(Table2[[#This Row],[1M Return vs Nifty]]-AVERAGE(Table2[1M Return vs Nifty]))/_xlfn.STDEV.P(Table2[1M Return vs Nifty])</f>
        <v>-0.47745125634898322</v>
      </c>
      <c r="K375">
        <v>37.888673826491797</v>
      </c>
      <c r="L375">
        <f>(Table2[[#This Row],[6M Return vs Nifty]]-AVERAGE(Table2[6M Return vs Nifty]))/_xlfn.STDEV.P(Table2[6M Return vs Nifty])</f>
        <v>0.99715117458589086</v>
      </c>
      <c r="M375">
        <v>5.3106097572553201</v>
      </c>
      <c r="N375">
        <f>(Table2[[#This Row],[1W Return vs Nifty]]-AVERAGE(Table2[1W Return vs Nifty]))/_xlfn.STDEV.P(Table2[1W Return vs Nifty])</f>
        <v>1.9266322261804041</v>
      </c>
      <c r="O375">
        <v>436.97</v>
      </c>
      <c r="P375">
        <v>438.74143133393102</v>
      </c>
      <c r="Q375">
        <v>385.08741236114599</v>
      </c>
      <c r="R375">
        <v>35.320063601309599</v>
      </c>
      <c r="S375" s="1">
        <f>(Table2[[#This Row],[Close Price]]-Table2[[#This Row],[20D EMA]])/Table2[[#This Row],[20D EMA]]</f>
        <v>-1.5493054443096867E-2</v>
      </c>
      <c r="T375" s="1">
        <f>(Table2[[#This Row],[Close Price]]-Table2[[#This Row],[50D EMA]])/Table2[[#This Row],[50D EMA]]</f>
        <v>-1.9468029969182579E-2</v>
      </c>
      <c r="U375" s="1">
        <f>(Table2[[#This Row],[Close Price]]-Table2[[#This Row],[200D EMA]])/Table2[[#This Row],[200D EMA]]</f>
        <v>0.11714895421340368</v>
      </c>
      <c r="V375">
        <v>1.15576460614666</v>
      </c>
      <c r="W375">
        <v>421.6</v>
      </c>
      <c r="X375">
        <v>434</v>
      </c>
      <c r="Y375">
        <v>417.5</v>
      </c>
      <c r="Z375">
        <v>434</v>
      </c>
      <c r="AA375">
        <v>415.2</v>
      </c>
      <c r="AB375">
        <v>438.35</v>
      </c>
      <c r="AC375" s="1">
        <f>(Table2[[#This Row],[Close Price]]/Table2[[#This Row],[Day Low]])-1</f>
        <v>2.0398481973434412E-2</v>
      </c>
      <c r="AD375" s="1">
        <f>(Table2[[#This Row],[Day High]]/Table2[[#This Row],[Close Price]])-1</f>
        <v>8.8331008833100189E-3</v>
      </c>
      <c r="AE375" s="1">
        <f>(Table2[[#This Row],[Close Price]]/Table2[[#This Row],[Current Week Low]])-1</f>
        <v>3.0419161676646711E-2</v>
      </c>
      <c r="AF375" s="1">
        <f>(Table2[[#This Row],[Current Week High]]/Table2[[#This Row],[Close Price]])-1</f>
        <v>8.8331008833100189E-3</v>
      </c>
      <c r="AG375" s="1">
        <f>(Table2[[#This Row],[Close Price]]/Table2[[#This Row],[Current Month Low]])-1</f>
        <v>3.6127167630057855E-2</v>
      </c>
      <c r="AH375" s="1">
        <f>(Table2[[#This Row],[Current Month High]]/Table2[[#This Row],[Close Price]])-1</f>
        <v>1.894467689446766E-2</v>
      </c>
      <c r="AI375">
        <v>12.5058112505811</v>
      </c>
      <c r="AJ375">
        <v>64.669856459330106</v>
      </c>
      <c r="AK375" t="str">
        <f>IF(AND(Table2[[#This Row],[20D EMA]]&gt;Table2[[#This Row],[50D EMA]],Table2[[#This Row],[50D EMA]]&gt;Table2[[#This Row],[200D EMA]]),"Uptrend","Downtrend/NoTrend")</f>
        <v>Downtrend/NoTrend</v>
      </c>
      <c r="AL375">
        <v>-0.08</v>
      </c>
      <c r="AM375" t="s">
        <v>3174</v>
      </c>
      <c r="AN375">
        <v>-4.4000000000000004</v>
      </c>
      <c r="AO375" t="s">
        <v>3174</v>
      </c>
      <c r="AP375">
        <v>-5.4324825227161998E-2</v>
      </c>
      <c r="AQ375">
        <f>(Table2[[#This Row],[Sharpe Ratio]]-AVERAGE(Table2[Sharpe Ratio]))/_xlfn.STDEV.P(Table2[Sharpe Ratio])</f>
        <v>-1.3519444269753493</v>
      </c>
      <c r="AR3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5">
        <f>_xlfn.RANK.AVG(Table2[[#This Row],[1Y Return vs Nifty Z-Score]],Table2[1Y Return vs Nifty Z-Score])</f>
        <v>338</v>
      </c>
      <c r="AT375">
        <f>_xlfn.RANK.AVG(Table2[[#This Row],[6M Return vs Nifty Z-Score]],Table2[6M Return vs Nifty Z-Score])</f>
        <v>98</v>
      </c>
      <c r="AU375">
        <f>_xlfn.RANK.AVG(Table2[[#This Row],[Sharpe Ratio Z-Score]],Table2[Sharpe Ratio Z-Score])</f>
        <v>664</v>
      </c>
      <c r="AV375">
        <f>(Table2[[#This Row],[Rank 1Y]]+Table2[[#This Row],[Rank 6M]]+Table2[[#This Row],[Rank Sharpe]])/3</f>
        <v>366.66666666666669</v>
      </c>
    </row>
    <row r="376" spans="1:48" x14ac:dyDescent="0.3">
      <c r="A376" t="s">
        <v>1755</v>
      </c>
      <c r="B376" t="s">
        <v>1756</v>
      </c>
      <c r="C376" t="s">
        <v>3143</v>
      </c>
      <c r="D376" t="s">
        <v>482</v>
      </c>
      <c r="E376">
        <v>4629.53978577</v>
      </c>
      <c r="F376">
        <v>398.9</v>
      </c>
      <c r="G376">
        <v>2.24227187319002</v>
      </c>
      <c r="H376">
        <f>(Table2[[#This Row],[1Y Return vs Nifty]]-AVERAGE(Table2[1Y Return vs Nifty]))/_xlfn.STDEV.P(Table2[1Y Return vs Nifty])</f>
        <v>-0.39921150183488247</v>
      </c>
      <c r="I376">
        <v>4.1822956190087801</v>
      </c>
      <c r="J376">
        <f>(Table2[[#This Row],[1M Return vs Nifty]]-AVERAGE(Table2[1M Return vs Nifty]))/_xlfn.STDEV.P(Table2[1M Return vs Nifty])</f>
        <v>0.94537702345440011</v>
      </c>
      <c r="K376">
        <v>-7.2789820893249599</v>
      </c>
      <c r="L376">
        <f>(Table2[[#This Row],[6M Return vs Nifty]]-AVERAGE(Table2[6M Return vs Nifty]))/_xlfn.STDEV.P(Table2[6M Return vs Nifty])</f>
        <v>-0.50944276966326962</v>
      </c>
      <c r="M376">
        <v>-2.63403578114912</v>
      </c>
      <c r="N376">
        <f>(Table2[[#This Row],[1W Return vs Nifty]]-AVERAGE(Table2[1W Return vs Nifty]))/_xlfn.STDEV.P(Table2[1W Return vs Nifty])</f>
        <v>-3.3626629246799031E-2</v>
      </c>
      <c r="O376">
        <v>397.14</v>
      </c>
      <c r="P376">
        <v>386.78797104929401</v>
      </c>
      <c r="Q376">
        <v>366.757159504009</v>
      </c>
      <c r="R376">
        <v>51.320704209978302</v>
      </c>
      <c r="S376" s="1">
        <f>(Table2[[#This Row],[Close Price]]-Table2[[#This Row],[20D EMA]])/Table2[[#This Row],[20D EMA]]</f>
        <v>4.4316865588960846E-3</v>
      </c>
      <c r="T376" s="1">
        <f>(Table2[[#This Row],[Close Price]]-Table2[[#This Row],[50D EMA]])/Table2[[#This Row],[50D EMA]]</f>
        <v>3.1314388908858674E-2</v>
      </c>
      <c r="U376" s="1">
        <f>(Table2[[#This Row],[Close Price]]-Table2[[#This Row],[200D EMA]])/Table2[[#This Row],[200D EMA]]</f>
        <v>8.7640662664799682E-2</v>
      </c>
      <c r="V376">
        <v>1.9894121933366</v>
      </c>
      <c r="W376">
        <v>379.55</v>
      </c>
      <c r="X376">
        <v>401.1</v>
      </c>
      <c r="Y376">
        <v>379.55</v>
      </c>
      <c r="Z376">
        <v>409.3</v>
      </c>
      <c r="AA376">
        <v>379.55</v>
      </c>
      <c r="AB376">
        <v>438.95</v>
      </c>
      <c r="AC376" s="1">
        <f>(Table2[[#This Row],[Close Price]]/Table2[[#This Row],[Day Low]])-1</f>
        <v>5.0981425372151223E-2</v>
      </c>
      <c r="AD376" s="1">
        <f>(Table2[[#This Row],[Day High]]/Table2[[#This Row],[Close Price]])-1</f>
        <v>5.5151667084483158E-3</v>
      </c>
      <c r="AE376" s="1">
        <f>(Table2[[#This Row],[Close Price]]/Table2[[#This Row],[Current Week Low]])-1</f>
        <v>5.0981425372151223E-2</v>
      </c>
      <c r="AF376" s="1">
        <f>(Table2[[#This Row],[Current Week High]]/Table2[[#This Row],[Close Price]])-1</f>
        <v>2.6071697167209917E-2</v>
      </c>
      <c r="AG376" s="1">
        <f>(Table2[[#This Row],[Close Price]]/Table2[[#This Row],[Current Month Low]])-1</f>
        <v>5.0981425372151223E-2</v>
      </c>
      <c r="AH376" s="1">
        <f>(Table2[[#This Row],[Current Month High]]/Table2[[#This Row],[Close Price]])-1</f>
        <v>0.10040110303334182</v>
      </c>
      <c r="AI376">
        <v>15.0288292805214</v>
      </c>
      <c r="AJ376">
        <v>41.679985792931902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0.08</v>
      </c>
      <c r="AM376" t="s">
        <v>3175</v>
      </c>
      <c r="AN376">
        <v>2.7</v>
      </c>
      <c r="AO376" t="s">
        <v>3175</v>
      </c>
      <c r="AP376">
        <v>0.121449894671716</v>
      </c>
      <c r="AQ376">
        <f>(Table2[[#This Row],[Sharpe Ratio]]-AVERAGE(Table2[Sharpe Ratio]))/_xlfn.STDEV.P(Table2[Sharpe Ratio])</f>
        <v>0.69937362266117997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0.7024697453706289</v>
      </c>
      <c r="AS376">
        <f>_xlfn.RANK.AVG(Table2[[#This Row],[1Y Return vs Nifty Z-Score]],Table2[1Y Return vs Nifty Z-Score])</f>
        <v>436</v>
      </c>
      <c r="AT376">
        <f>_xlfn.RANK.AVG(Table2[[#This Row],[6M Return vs Nifty Z-Score]],Table2[6M Return vs Nifty Z-Score])</f>
        <v>495</v>
      </c>
      <c r="AU376">
        <f>_xlfn.RANK.AVG(Table2[[#This Row],[Sharpe Ratio Z-Score]],Table2[Sharpe Ratio Z-Score])</f>
        <v>170</v>
      </c>
      <c r="AV376">
        <f>(Table2[[#This Row],[Rank 1Y]]+Table2[[#This Row],[Rank 6M]]+Table2[[#This Row],[Rank Sharpe]])/3</f>
        <v>367</v>
      </c>
    </row>
    <row r="377" spans="1:48" x14ac:dyDescent="0.3">
      <c r="A377" t="s">
        <v>1540</v>
      </c>
      <c r="B377" t="s">
        <v>1541</v>
      </c>
      <c r="C377" t="s">
        <v>3135</v>
      </c>
      <c r="D377" t="s">
        <v>271</v>
      </c>
      <c r="E377">
        <v>6530.2758844800001</v>
      </c>
      <c r="F377">
        <v>2316.4</v>
      </c>
      <c r="G377">
        <v>-23.769899697782702</v>
      </c>
      <c r="H377">
        <f>(Table2[[#This Row],[1Y Return vs Nifty]]-AVERAGE(Table2[1Y Return vs Nifty]))/_xlfn.STDEV.P(Table2[1Y Return vs Nifty])</f>
        <v>-0.84723526702761798</v>
      </c>
      <c r="I377">
        <v>-8.6062811343231402</v>
      </c>
      <c r="J377">
        <f>(Table2[[#This Row],[1M Return vs Nifty]]-AVERAGE(Table2[1M Return vs Nifty]))/_xlfn.STDEV.P(Table2[1M Return vs Nifty])</f>
        <v>-0.49712381430588193</v>
      </c>
      <c r="K377">
        <v>10.666954483199699</v>
      </c>
      <c r="L377">
        <f>(Table2[[#This Row],[6M Return vs Nifty]]-AVERAGE(Table2[6M Return vs Nifty]))/_xlfn.STDEV.P(Table2[6M Return vs Nifty])</f>
        <v>8.9154585365228037E-2</v>
      </c>
      <c r="M377">
        <v>-8.1080954096542808</v>
      </c>
      <c r="N377">
        <f>(Table2[[#This Row],[1W Return vs Nifty]]-AVERAGE(Table2[1W Return vs Nifty]))/_xlfn.STDEV.P(Table2[1W Return vs Nifty])</f>
        <v>-1.3842940454382655</v>
      </c>
      <c r="O377">
        <v>2443.23</v>
      </c>
      <c r="P377">
        <v>2432.3875526858101</v>
      </c>
      <c r="Q377">
        <v>2305.2912618995701</v>
      </c>
      <c r="R377">
        <v>40.082666895286202</v>
      </c>
      <c r="S377" s="1">
        <f>(Table2[[#This Row],[Close Price]]-Table2[[#This Row],[20D EMA]])/Table2[[#This Row],[20D EMA]]</f>
        <v>-5.1910790224416012E-2</v>
      </c>
      <c r="T377" s="1">
        <f>(Table2[[#This Row],[Close Price]]-Table2[[#This Row],[50D EMA]])/Table2[[#This Row],[50D EMA]]</f>
        <v>-4.7684651468364106E-2</v>
      </c>
      <c r="U377" s="1">
        <f>(Table2[[#This Row],[Close Price]]-Table2[[#This Row],[200D EMA]])/Table2[[#This Row],[200D EMA]]</f>
        <v>4.8188002462110999E-3</v>
      </c>
      <c r="V377">
        <v>0.85688108880717995</v>
      </c>
      <c r="W377">
        <v>2283.1999999999998</v>
      </c>
      <c r="X377">
        <v>2339.0500000000002</v>
      </c>
      <c r="Y377">
        <v>2283.1999999999998</v>
      </c>
      <c r="Z377">
        <v>2415.4</v>
      </c>
      <c r="AA377">
        <v>2283.1999999999998</v>
      </c>
      <c r="AB377">
        <v>2661</v>
      </c>
      <c r="AC377" s="1">
        <f>(Table2[[#This Row],[Close Price]]/Table2[[#This Row],[Day Low]])-1</f>
        <v>1.454099509460427E-2</v>
      </c>
      <c r="AD377" s="1">
        <f>(Table2[[#This Row],[Day High]]/Table2[[#This Row],[Close Price]])-1</f>
        <v>9.7781039544120318E-3</v>
      </c>
      <c r="AE377" s="1">
        <f>(Table2[[#This Row],[Close Price]]/Table2[[#This Row],[Current Week Low]])-1</f>
        <v>1.454099509460427E-2</v>
      </c>
      <c r="AF377" s="1">
        <f>(Table2[[#This Row],[Current Week High]]/Table2[[#This Row],[Close Price]])-1</f>
        <v>4.2738732515973155E-2</v>
      </c>
      <c r="AG377" s="1">
        <f>(Table2[[#This Row],[Close Price]]/Table2[[#This Row],[Current Month Low]])-1</f>
        <v>1.454099509460427E-2</v>
      </c>
      <c r="AH377" s="1">
        <f>(Table2[[#This Row],[Current Month High]]/Table2[[#This Row],[Close Price]])-1</f>
        <v>0.14876532550509403</v>
      </c>
      <c r="AI377">
        <v>20.618200656190599</v>
      </c>
      <c r="AJ377">
        <v>34.674418604651102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-0.02</v>
      </c>
      <c r="AM377" t="s">
        <v>3174</v>
      </c>
      <c r="AN377">
        <v>-5.97</v>
      </c>
      <c r="AO377" t="s">
        <v>3174</v>
      </c>
      <c r="AP377">
        <v>0.10053797988209601</v>
      </c>
      <c r="AQ377">
        <f>(Table2[[#This Row],[Sharpe Ratio]]-AVERAGE(Table2[Sharpe Ratio]))/_xlfn.STDEV.P(Table2[Sharpe Ratio])</f>
        <v>0.455328356737349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-2.1841701846691883</v>
      </c>
      <c r="AS377">
        <f>_xlfn.RANK.AVG(Table2[[#This Row],[1Y Return vs Nifty Z-Score]],Table2[1Y Return vs Nifty Z-Score])</f>
        <v>597</v>
      </c>
      <c r="AT377">
        <f>_xlfn.RANK.AVG(Table2[[#This Row],[6M Return vs Nifty Z-Score]],Table2[6M Return vs Nifty Z-Score])</f>
        <v>287</v>
      </c>
      <c r="AU377">
        <f>_xlfn.RANK.AVG(Table2[[#This Row],[Sharpe Ratio Z-Score]],Table2[Sharpe Ratio Z-Score])</f>
        <v>226</v>
      </c>
      <c r="AV377">
        <f>(Table2[[#This Row],[Rank 1Y]]+Table2[[#This Row],[Rank 6M]]+Table2[[#This Row],[Rank Sharpe]])/3</f>
        <v>370</v>
      </c>
    </row>
    <row r="378" spans="1:48" x14ac:dyDescent="0.3">
      <c r="A378" t="s">
        <v>1492</v>
      </c>
      <c r="B378" t="s">
        <v>1493</v>
      </c>
      <c r="C378" t="s">
        <v>3143</v>
      </c>
      <c r="D378" t="s">
        <v>406</v>
      </c>
      <c r="E378">
        <v>6868.5839857800001</v>
      </c>
      <c r="F378">
        <v>84.92</v>
      </c>
      <c r="G378">
        <v>0.81374941525580902</v>
      </c>
      <c r="H378">
        <f>(Table2[[#This Row],[1Y Return vs Nifty]]-AVERAGE(Table2[1Y Return vs Nifty]))/_xlfn.STDEV.P(Table2[1Y Return vs Nifty])</f>
        <v>-0.42381583017862839</v>
      </c>
      <c r="I378">
        <v>-5.9279788415982804</v>
      </c>
      <c r="J378">
        <f>(Table2[[#This Row],[1M Return vs Nifty]]-AVERAGE(Table2[1M Return vs Nifty]))/_xlfn.STDEV.P(Table2[1M Return vs Nifty])</f>
        <v>-0.19502191699941929</v>
      </c>
      <c r="K378">
        <v>6.3746048469280003</v>
      </c>
      <c r="L378">
        <f>(Table2[[#This Row],[6M Return vs Nifty]]-AVERAGE(Table2[6M Return vs Nifty]))/_xlfn.STDEV.P(Table2[6M Return vs Nifty])</f>
        <v>-5.4019281807774461E-2</v>
      </c>
      <c r="M378">
        <v>1.6104412902874199</v>
      </c>
      <c r="N378">
        <f>(Table2[[#This Row],[1W Return vs Nifty]]-AVERAGE(Table2[1W Return vs Nifty]))/_xlfn.STDEV.P(Table2[1W Return vs Nifty])</f>
        <v>1.0136540487546259</v>
      </c>
      <c r="O378">
        <v>84.9</v>
      </c>
      <c r="P378">
        <v>84.711995765116697</v>
      </c>
      <c r="Q378">
        <v>78.184344240792697</v>
      </c>
      <c r="R378">
        <v>46.8747913504913</v>
      </c>
      <c r="S378" s="1">
        <f>(Table2[[#This Row],[Close Price]]-Table2[[#This Row],[20D EMA]])/Table2[[#This Row],[20D EMA]]</f>
        <v>2.3557126030619575E-4</v>
      </c>
      <c r="T378" s="1">
        <f>(Table2[[#This Row],[Close Price]]-Table2[[#This Row],[50D EMA]])/Table2[[#This Row],[50D EMA]]</f>
        <v>2.4554283369741846E-3</v>
      </c>
      <c r="U378" s="1">
        <f>(Table2[[#This Row],[Close Price]]-Table2[[#This Row],[200D EMA]])/Table2[[#This Row],[200D EMA]]</f>
        <v>8.6150952912808026E-2</v>
      </c>
      <c r="V378">
        <v>0.55839787010550701</v>
      </c>
      <c r="W378">
        <v>81.47</v>
      </c>
      <c r="X378">
        <v>85.43</v>
      </c>
      <c r="Y378">
        <v>78.81</v>
      </c>
      <c r="Z378">
        <v>85.43</v>
      </c>
      <c r="AA378">
        <v>78.81</v>
      </c>
      <c r="AB378">
        <v>91.61</v>
      </c>
      <c r="AC378" s="1">
        <f>(Table2[[#This Row],[Close Price]]/Table2[[#This Row],[Day Low]])-1</f>
        <v>4.2346876150730406E-2</v>
      </c>
      <c r="AD378" s="1">
        <f>(Table2[[#This Row],[Day High]]/Table2[[#This Row],[Close Price]])-1</f>
        <v>6.0056523787095362E-3</v>
      </c>
      <c r="AE378" s="1">
        <f>(Table2[[#This Row],[Close Price]]/Table2[[#This Row],[Current Week Low]])-1</f>
        <v>7.7528232457809931E-2</v>
      </c>
      <c r="AF378" s="1">
        <f>(Table2[[#This Row],[Current Week High]]/Table2[[#This Row],[Close Price]])-1</f>
        <v>6.0056523787095362E-3</v>
      </c>
      <c r="AG378" s="1">
        <f>(Table2[[#This Row],[Close Price]]/Table2[[#This Row],[Current Month Low]])-1</f>
        <v>7.7528232457809931E-2</v>
      </c>
      <c r="AH378" s="1">
        <f>(Table2[[#This Row],[Current Month High]]/Table2[[#This Row],[Close Price]])-1</f>
        <v>7.8780028261893564E-2</v>
      </c>
      <c r="AI378">
        <v>15.814884597268</v>
      </c>
      <c r="AJ378">
        <v>44.7911338448423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-0.04</v>
      </c>
      <c r="AM378" t="s">
        <v>3174</v>
      </c>
      <c r="AN378">
        <v>2.91</v>
      </c>
      <c r="AO378" t="s">
        <v>3175</v>
      </c>
      <c r="AP378">
        <v>6.3561179703039997E-2</v>
      </c>
      <c r="AQ378">
        <f>(Table2[[#This Row],[Sharpe Ratio]]-AVERAGE(Table2[Sharpe Ratio]))/_xlfn.STDEV.P(Table2[Sharpe Ratio])</f>
        <v>2.3803404407813131E-2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0.36460042417661698</v>
      </c>
      <c r="AS378">
        <f>_xlfn.RANK.AVG(Table2[[#This Row],[1Y Return vs Nifty Z-Score]],Table2[1Y Return vs Nifty Z-Score])</f>
        <v>449</v>
      </c>
      <c r="AT378">
        <f>_xlfn.RANK.AVG(Table2[[#This Row],[6M Return vs Nifty Z-Score]],Table2[6M Return vs Nifty Z-Score])</f>
        <v>323</v>
      </c>
      <c r="AU378">
        <f>_xlfn.RANK.AVG(Table2[[#This Row],[Sharpe Ratio Z-Score]],Table2[Sharpe Ratio Z-Score])</f>
        <v>341</v>
      </c>
      <c r="AV378">
        <f>(Table2[[#This Row],[Rank 1Y]]+Table2[[#This Row],[Rank 6M]]+Table2[[#This Row],[Rank Sharpe]])/3</f>
        <v>371</v>
      </c>
    </row>
    <row r="379" spans="1:48" x14ac:dyDescent="0.3">
      <c r="A379" t="s">
        <v>396</v>
      </c>
      <c r="B379" t="s">
        <v>397</v>
      </c>
      <c r="C379" t="s">
        <v>3129</v>
      </c>
      <c r="D379" t="s">
        <v>398</v>
      </c>
      <c r="E379">
        <v>59352.051191603001</v>
      </c>
      <c r="F379">
        <v>223.83</v>
      </c>
      <c r="G379">
        <v>0.55909639646801401</v>
      </c>
      <c r="H379">
        <f>(Table2[[#This Row],[1Y Return vs Nifty]]-AVERAGE(Table2[1Y Return vs Nifty]))/_xlfn.STDEV.P(Table2[1Y Return vs Nifty])</f>
        <v>-0.42820187707147295</v>
      </c>
      <c r="I379">
        <v>3.4820304471599099</v>
      </c>
      <c r="J379">
        <f>(Table2[[#This Row],[1M Return vs Nifty]]-AVERAGE(Table2[1M Return vs Nifty]))/_xlfn.STDEV.P(Table2[1M Return vs Nifty])</f>
        <v>0.86638988387429294</v>
      </c>
      <c r="K379">
        <v>-0.17424729540414399</v>
      </c>
      <c r="L379">
        <f>(Table2[[#This Row],[6M Return vs Nifty]]-AVERAGE(Table2[6M Return vs Nifty]))/_xlfn.STDEV.P(Table2[6M Return vs Nifty])</f>
        <v>-0.27246012801440095</v>
      </c>
      <c r="M379">
        <v>-2.5551356572161499</v>
      </c>
      <c r="N379">
        <f>(Table2[[#This Row],[1W Return vs Nifty]]-AVERAGE(Table2[1W Return vs Nifty]))/_xlfn.STDEV.P(Table2[1W Return vs Nifty])</f>
        <v>-1.4158842309514169E-2</v>
      </c>
      <c r="O379">
        <v>228.94</v>
      </c>
      <c r="P379">
        <v>225.455968219315</v>
      </c>
      <c r="Q379">
        <v>209.889754636422</v>
      </c>
      <c r="R379">
        <v>41.452361074183202</v>
      </c>
      <c r="S379" s="1">
        <f>(Table2[[#This Row],[Close Price]]-Table2[[#This Row],[20D EMA]])/Table2[[#This Row],[20D EMA]]</f>
        <v>-2.2320258583034793E-2</v>
      </c>
      <c r="T379" s="1">
        <f>(Table2[[#This Row],[Close Price]]-Table2[[#This Row],[50D EMA]])/Table2[[#This Row],[50D EMA]]</f>
        <v>-7.211910299634668E-3</v>
      </c>
      <c r="U379" s="1">
        <f>(Table2[[#This Row],[Close Price]]-Table2[[#This Row],[200D EMA]])/Table2[[#This Row],[200D EMA]]</f>
        <v>6.6416988231396856E-2</v>
      </c>
      <c r="V379">
        <v>0.93136733578728503</v>
      </c>
      <c r="W379">
        <v>221.6</v>
      </c>
      <c r="X379">
        <v>227.35</v>
      </c>
      <c r="Y379">
        <v>221.6</v>
      </c>
      <c r="Z379">
        <v>233.57</v>
      </c>
      <c r="AA379">
        <v>221.6</v>
      </c>
      <c r="AB379">
        <v>244</v>
      </c>
      <c r="AC379" s="1">
        <f>(Table2[[#This Row],[Close Price]]/Table2[[#This Row],[Day Low]])-1</f>
        <v>1.0063176895307002E-2</v>
      </c>
      <c r="AD379" s="1">
        <f>(Table2[[#This Row],[Day High]]/Table2[[#This Row],[Close Price]])-1</f>
        <v>1.5726220792565693E-2</v>
      </c>
      <c r="AE379" s="1">
        <f>(Table2[[#This Row],[Close Price]]/Table2[[#This Row],[Current Week Low]])-1</f>
        <v>1.0063176895307002E-2</v>
      </c>
      <c r="AF379" s="1">
        <f>(Table2[[#This Row],[Current Week High]]/Table2[[#This Row],[Close Price]])-1</f>
        <v>4.3515167761247309E-2</v>
      </c>
      <c r="AG379" s="1">
        <f>(Table2[[#This Row],[Close Price]]/Table2[[#This Row],[Current Month Low]])-1</f>
        <v>1.0063176895307002E-2</v>
      </c>
      <c r="AH379" s="1">
        <f>(Table2[[#This Row],[Current Month High]]/Table2[[#This Row],[Close Price]])-1</f>
        <v>9.0113032211946553E-2</v>
      </c>
      <c r="AI379">
        <v>10.3069293660367</v>
      </c>
      <c r="AJ379">
        <v>44.406451612903197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0.04</v>
      </c>
      <c r="AM379" t="s">
        <v>3175</v>
      </c>
      <c r="AN379">
        <v>-2.4900000000000002</v>
      </c>
      <c r="AO379" t="s">
        <v>3174</v>
      </c>
      <c r="AP379">
        <v>9.0118615368891999E-2</v>
      </c>
      <c r="AQ379">
        <f>(Table2[[#This Row],[Sharpe Ratio]]-AVERAGE(Table2[Sharpe Ratio]))/_xlfn.STDEV.P(Table2[Sharpe Ratio])</f>
        <v>0.33373276833889387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0.48530180481779872</v>
      </c>
      <c r="AS379">
        <f>_xlfn.RANK.AVG(Table2[[#This Row],[1Y Return vs Nifty Z-Score]],Table2[1Y Return vs Nifty Z-Score])</f>
        <v>450</v>
      </c>
      <c r="AT379">
        <f>_xlfn.RANK.AVG(Table2[[#This Row],[6M Return vs Nifty Z-Score]],Table2[6M Return vs Nifty Z-Score])</f>
        <v>415</v>
      </c>
      <c r="AU379">
        <f>_xlfn.RANK.AVG(Table2[[#This Row],[Sharpe Ratio Z-Score]],Table2[Sharpe Ratio Z-Score])</f>
        <v>256</v>
      </c>
      <c r="AV379">
        <f>(Table2[[#This Row],[Rank 1Y]]+Table2[[#This Row],[Rank 6M]]+Table2[[#This Row],[Rank Sharpe]])/3</f>
        <v>373.66666666666669</v>
      </c>
    </row>
    <row r="380" spans="1:48" x14ac:dyDescent="0.3">
      <c r="A380" t="s">
        <v>1144</v>
      </c>
      <c r="B380" t="s">
        <v>1145</v>
      </c>
      <c r="C380" t="s">
        <v>3135</v>
      </c>
      <c r="D380" t="s">
        <v>415</v>
      </c>
      <c r="E380">
        <v>11100.55129377</v>
      </c>
      <c r="F380">
        <v>399.35</v>
      </c>
      <c r="G380">
        <v>22.214592739671399</v>
      </c>
      <c r="H380">
        <f>(Table2[[#This Row],[1Y Return vs Nifty]]-AVERAGE(Table2[1Y Return vs Nifty]))/_xlfn.STDEV.P(Table2[1Y Return vs Nifty])</f>
        <v>-5.521583158397253E-2</v>
      </c>
      <c r="I380">
        <v>-5.73648806307932</v>
      </c>
      <c r="J380">
        <f>(Table2[[#This Row],[1M Return vs Nifty]]-AVERAGE(Table2[1M Return vs Nifty]))/_xlfn.STDEV.P(Table2[1M Return vs Nifty])</f>
        <v>-0.17342251514533874</v>
      </c>
      <c r="K380">
        <v>-15.665120809343801</v>
      </c>
      <c r="L380">
        <f>(Table2[[#This Row],[6M Return vs Nifty]]-AVERAGE(Table2[6M Return vs Nifty]))/_xlfn.STDEV.P(Table2[6M Return vs Nifty])</f>
        <v>-0.78916739904766631</v>
      </c>
      <c r="M380">
        <v>-6.3111076791206404</v>
      </c>
      <c r="N380">
        <f>(Table2[[#This Row],[1W Return vs Nifty]]-AVERAGE(Table2[1W Return vs Nifty]))/_xlfn.STDEV.P(Table2[1W Return vs Nifty])</f>
        <v>-0.94090596791554526</v>
      </c>
      <c r="O380">
        <v>417.5</v>
      </c>
      <c r="P380">
        <v>419.61499940664299</v>
      </c>
      <c r="Q380">
        <v>403.61386479804497</v>
      </c>
      <c r="R380">
        <v>30.087530214828199</v>
      </c>
      <c r="S380" s="1">
        <f>(Table2[[#This Row],[Close Price]]-Table2[[#This Row],[20D EMA]])/Table2[[#This Row],[20D EMA]]</f>
        <v>-4.3473053892215514E-2</v>
      </c>
      <c r="T380" s="1">
        <f>(Table2[[#This Row],[Close Price]]-Table2[[#This Row],[50D EMA]])/Table2[[#This Row],[50D EMA]]</f>
        <v>-4.8294268401507842E-2</v>
      </c>
      <c r="U380" s="1">
        <f>(Table2[[#This Row],[Close Price]]-Table2[[#This Row],[200D EMA]])/Table2[[#This Row],[200D EMA]]</f>
        <v>-1.0564217857526887E-2</v>
      </c>
      <c r="V380">
        <v>0.74895951926274495</v>
      </c>
      <c r="W380">
        <v>384.7</v>
      </c>
      <c r="X380">
        <v>400.35</v>
      </c>
      <c r="Y380">
        <v>384.7</v>
      </c>
      <c r="Z380">
        <v>408</v>
      </c>
      <c r="AA380">
        <v>384.7</v>
      </c>
      <c r="AB380">
        <v>433.2</v>
      </c>
      <c r="AC380" s="1">
        <f>(Table2[[#This Row],[Close Price]]/Table2[[#This Row],[Day Low]])-1</f>
        <v>3.8081622043150576E-2</v>
      </c>
      <c r="AD380" s="1">
        <f>(Table2[[#This Row],[Day High]]/Table2[[#This Row],[Close Price]])-1</f>
        <v>2.5040691123074943E-3</v>
      </c>
      <c r="AE380" s="1">
        <f>(Table2[[#This Row],[Close Price]]/Table2[[#This Row],[Current Week Low]])-1</f>
        <v>3.8081622043150576E-2</v>
      </c>
      <c r="AF380" s="1">
        <f>(Table2[[#This Row],[Current Week High]]/Table2[[#This Row],[Close Price]])-1</f>
        <v>2.1660197821459892E-2</v>
      </c>
      <c r="AG380" s="1">
        <f>(Table2[[#This Row],[Close Price]]/Table2[[#This Row],[Current Month Low]])-1</f>
        <v>3.8081622043150576E-2</v>
      </c>
      <c r="AH380" s="1">
        <f>(Table2[[#This Row],[Current Month High]]/Table2[[#This Row],[Close Price]])-1</f>
        <v>8.4762739451608837E-2</v>
      </c>
      <c r="AI380">
        <v>38.712908476273903</v>
      </c>
      <c r="AJ380">
        <v>50.698113207547102</v>
      </c>
      <c r="AK380" t="str">
        <f>IF(AND(Table2[[#This Row],[20D EMA]]&gt;Table2[[#This Row],[50D EMA]],Table2[[#This Row],[50D EMA]]&gt;Table2[[#This Row],[200D EMA]]),"Uptrend","Downtrend/NoTrend")</f>
        <v>Downtrend/NoTrend</v>
      </c>
      <c r="AL380">
        <v>-0.14000000000000001</v>
      </c>
      <c r="AM380" t="s">
        <v>3174</v>
      </c>
      <c r="AN380">
        <v>-5.41</v>
      </c>
      <c r="AO380" t="s">
        <v>3174</v>
      </c>
      <c r="AP380">
        <v>0.105038873132085</v>
      </c>
      <c r="AQ380">
        <f>(Table2[[#This Row],[Sharpe Ratio]]-AVERAGE(Table2[Sharpe Ratio]))/_xlfn.STDEV.P(Table2[Sharpe Ratio])</f>
        <v>0.50785447407948547</v>
      </c>
      <c r="AR3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0">
        <f>_xlfn.RANK.AVG(Table2[[#This Row],[1Y Return vs Nifty Z-Score]],Table2[1Y Return vs Nifty Z-Score])</f>
        <v>321</v>
      </c>
      <c r="AT380">
        <f>_xlfn.RANK.AVG(Table2[[#This Row],[6M Return vs Nifty Z-Score]],Table2[6M Return vs Nifty Z-Score])</f>
        <v>582</v>
      </c>
      <c r="AU380">
        <f>_xlfn.RANK.AVG(Table2[[#This Row],[Sharpe Ratio Z-Score]],Table2[Sharpe Ratio Z-Score])</f>
        <v>218</v>
      </c>
      <c r="AV380">
        <f>(Table2[[#This Row],[Rank 1Y]]+Table2[[#This Row],[Rank 6M]]+Table2[[#This Row],[Rank Sharpe]])/3</f>
        <v>373.66666666666669</v>
      </c>
    </row>
    <row r="381" spans="1:48" x14ac:dyDescent="0.3">
      <c r="A381" t="s">
        <v>280</v>
      </c>
      <c r="B381" t="s">
        <v>281</v>
      </c>
      <c r="C381" t="s">
        <v>3129</v>
      </c>
      <c r="D381" t="s">
        <v>34</v>
      </c>
      <c r="E381">
        <v>97618.348860119993</v>
      </c>
      <c r="F381">
        <v>104.95</v>
      </c>
      <c r="G381">
        <v>16.3586813293422</v>
      </c>
      <c r="H381">
        <f>(Table2[[#This Row],[1Y Return vs Nifty]]-AVERAGE(Table2[1Y Return vs Nifty]))/_xlfn.STDEV.P(Table2[1Y Return vs Nifty])</f>
        <v>-0.15607582597284858</v>
      </c>
      <c r="I381">
        <v>-5.9952340892294098E-3</v>
      </c>
      <c r="J381">
        <f>(Table2[[#This Row],[1M Return vs Nifty]]-AVERAGE(Table2[1M Return vs Nifty]))/_xlfn.STDEV.P(Table2[1M Return vs Nifty])</f>
        <v>0.47295439340657019</v>
      </c>
      <c r="K381">
        <v>-24.673453778518301</v>
      </c>
      <c r="L381">
        <f>(Table2[[#This Row],[6M Return vs Nifty]]-AVERAGE(Table2[6M Return vs Nifty]))/_xlfn.STDEV.P(Table2[6M Return vs Nifty])</f>
        <v>-1.0896456865291686</v>
      </c>
      <c r="M381">
        <v>-3.7695885119466301</v>
      </c>
      <c r="N381">
        <f>(Table2[[#This Row],[1W Return vs Nifty]]-AVERAGE(Table2[1W Return vs Nifty]))/_xlfn.STDEV.P(Table2[1W Return vs Nifty])</f>
        <v>-0.31381248342871076</v>
      </c>
      <c r="O381">
        <v>107.7</v>
      </c>
      <c r="P381">
        <v>109.160366634059</v>
      </c>
      <c r="Q381">
        <v>105.81260337174599</v>
      </c>
      <c r="R381">
        <v>44.754918584643598</v>
      </c>
      <c r="S381" s="1">
        <f>(Table2[[#This Row],[Close Price]]-Table2[[#This Row],[20D EMA]])/Table2[[#This Row],[20D EMA]]</f>
        <v>-2.5533890436397401E-2</v>
      </c>
      <c r="T381" s="1">
        <f>(Table2[[#This Row],[Close Price]]-Table2[[#This Row],[50D EMA]])/Table2[[#This Row],[50D EMA]]</f>
        <v>-3.8570469886506663E-2</v>
      </c>
      <c r="U381" s="1">
        <f>(Table2[[#This Row],[Close Price]]-Table2[[#This Row],[200D EMA]])/Table2[[#This Row],[200D EMA]]</f>
        <v>-8.1521798373625706E-3</v>
      </c>
      <c r="V381">
        <v>1.21565981022952</v>
      </c>
      <c r="W381">
        <v>102.7</v>
      </c>
      <c r="X381">
        <v>105.3</v>
      </c>
      <c r="Y381">
        <v>102.34</v>
      </c>
      <c r="Z381">
        <v>109.05</v>
      </c>
      <c r="AA381">
        <v>102.34</v>
      </c>
      <c r="AB381">
        <v>112.46</v>
      </c>
      <c r="AC381" s="1">
        <f>(Table2[[#This Row],[Close Price]]/Table2[[#This Row],[Day Low]])-1</f>
        <v>2.1908471275559949E-2</v>
      </c>
      <c r="AD381" s="1">
        <f>(Table2[[#This Row],[Day High]]/Table2[[#This Row],[Close Price]])-1</f>
        <v>3.3349213911386677E-3</v>
      </c>
      <c r="AE381" s="1">
        <f>(Table2[[#This Row],[Close Price]]/Table2[[#This Row],[Current Week Low]])-1</f>
        <v>2.5503224545632142E-2</v>
      </c>
      <c r="AF381" s="1">
        <f>(Table2[[#This Row],[Current Week High]]/Table2[[#This Row],[Close Price]])-1</f>
        <v>3.9066222010481155E-2</v>
      </c>
      <c r="AG381" s="1">
        <f>(Table2[[#This Row],[Close Price]]/Table2[[#This Row],[Current Month Low]])-1</f>
        <v>2.5503224545632142E-2</v>
      </c>
      <c r="AH381" s="1">
        <f>(Table2[[#This Row],[Current Month High]]/Table2[[#This Row],[Close Price]])-1</f>
        <v>7.1557884707003305E-2</v>
      </c>
      <c r="AI381">
        <v>22.820390662220099</v>
      </c>
      <c r="AJ381">
        <v>53.390821397252203</v>
      </c>
      <c r="AK381" t="str">
        <f>IF(AND(Table2[[#This Row],[20D EMA]]&gt;Table2[[#This Row],[50D EMA]],Table2[[#This Row],[50D EMA]]&gt;Table2[[#This Row],[200D EMA]]),"Uptrend","Downtrend/NoTrend")</f>
        <v>Downtrend/NoTrend</v>
      </c>
      <c r="AL381">
        <v>-0.05</v>
      </c>
      <c r="AM381" t="s">
        <v>3174</v>
      </c>
      <c r="AN381">
        <v>0.23</v>
      </c>
      <c r="AO381" t="s">
        <v>3175</v>
      </c>
      <c r="AP381">
        <v>0.14484784236821399</v>
      </c>
      <c r="AQ381">
        <f>(Table2[[#This Row],[Sharpe Ratio]]-AVERAGE(Table2[Sharpe Ratio]))/_xlfn.STDEV.P(Table2[Sharpe Ratio])</f>
        <v>0.97243127544475383</v>
      </c>
      <c r="AR3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1">
        <f>_xlfn.RANK.AVG(Table2[[#This Row],[1Y Return vs Nifty Z-Score]],Table2[1Y Return vs Nifty Z-Score])</f>
        <v>348</v>
      </c>
      <c r="AT381">
        <f>_xlfn.RANK.AVG(Table2[[#This Row],[6M Return vs Nifty Z-Score]],Table2[6M Return vs Nifty Z-Score])</f>
        <v>661</v>
      </c>
      <c r="AU381">
        <f>_xlfn.RANK.AVG(Table2[[#This Row],[Sharpe Ratio Z-Score]],Table2[Sharpe Ratio Z-Score])</f>
        <v>115</v>
      </c>
      <c r="AV381">
        <f>(Table2[[#This Row],[Rank 1Y]]+Table2[[#This Row],[Rank 6M]]+Table2[[#This Row],[Rank Sharpe]])/3</f>
        <v>374.66666666666669</v>
      </c>
    </row>
    <row r="382" spans="1:48" x14ac:dyDescent="0.3">
      <c r="A382" t="s">
        <v>73</v>
      </c>
      <c r="B382" t="s">
        <v>74</v>
      </c>
      <c r="C382" t="s">
        <v>3135</v>
      </c>
      <c r="D382" t="s">
        <v>60</v>
      </c>
      <c r="E382">
        <v>342598.28946900001</v>
      </c>
      <c r="F382">
        <v>919.8</v>
      </c>
      <c r="G382">
        <v>21.720942752808401</v>
      </c>
      <c r="H382">
        <f>(Table2[[#This Row],[1Y Return vs Nifty]]-AVERAGE(Table2[1Y Return vs Nifty]))/_xlfn.STDEV.P(Table2[1Y Return vs Nifty])</f>
        <v>-6.3718271497467005E-2</v>
      </c>
      <c r="I382">
        <v>-11.879594010342799</v>
      </c>
      <c r="J382">
        <f>(Table2[[#This Row],[1M Return vs Nifty]]-AVERAGE(Table2[1M Return vs Nifty]))/_xlfn.STDEV.P(Table2[1M Return vs Nifty])</f>
        <v>-0.86634055022449585</v>
      </c>
      <c r="K382">
        <v>-19.572235689604799</v>
      </c>
      <c r="L382">
        <f>(Table2[[#This Row],[6M Return vs Nifty]]-AVERAGE(Table2[6M Return vs Nifty]))/_xlfn.STDEV.P(Table2[6M Return vs Nifty])</f>
        <v>-0.91949153251738003</v>
      </c>
      <c r="M382">
        <v>-1.9439231056505799</v>
      </c>
      <c r="N382">
        <f>(Table2[[#This Row],[1W Return vs Nifty]]-AVERAGE(Table2[1W Return vs Nifty]))/_xlfn.STDEV.P(Table2[1W Return vs Nifty])</f>
        <v>0.1366515130377291</v>
      </c>
      <c r="O382">
        <v>973.73</v>
      </c>
      <c r="P382">
        <v>1005.08679937605</v>
      </c>
      <c r="Q382">
        <v>939.48110381236097</v>
      </c>
      <c r="R382">
        <v>27.1042324878382</v>
      </c>
      <c r="S382" s="1">
        <f>(Table2[[#This Row],[Close Price]]-Table2[[#This Row],[20D EMA]])/Table2[[#This Row],[20D EMA]]</f>
        <v>-5.5384962977416803E-2</v>
      </c>
      <c r="T382" s="1">
        <f>(Table2[[#This Row],[Close Price]]-Table2[[#This Row],[50D EMA]])/Table2[[#This Row],[50D EMA]]</f>
        <v>-8.4855158210211667E-2</v>
      </c>
      <c r="U382" s="1">
        <f>(Table2[[#This Row],[Close Price]]-Table2[[#This Row],[200D EMA]])/Table2[[#This Row],[200D EMA]]</f>
        <v>-2.0948908639563068E-2</v>
      </c>
      <c r="V382">
        <v>1.1316896000610699</v>
      </c>
      <c r="W382">
        <v>893.85</v>
      </c>
      <c r="X382">
        <v>924.8</v>
      </c>
      <c r="Y382">
        <v>893.85</v>
      </c>
      <c r="Z382">
        <v>944.45</v>
      </c>
      <c r="AA382">
        <v>893.85</v>
      </c>
      <c r="AB382">
        <v>984.5</v>
      </c>
      <c r="AC382" s="1">
        <f>(Table2[[#This Row],[Close Price]]/Table2[[#This Row],[Day Low]])-1</f>
        <v>2.9031716730995027E-2</v>
      </c>
      <c r="AD382" s="1">
        <f>(Table2[[#This Row],[Day High]]/Table2[[#This Row],[Close Price]])-1</f>
        <v>5.4359643400738733E-3</v>
      </c>
      <c r="AE382" s="1">
        <f>(Table2[[#This Row],[Close Price]]/Table2[[#This Row],[Current Week Low]])-1</f>
        <v>2.9031716730995027E-2</v>
      </c>
      <c r="AF382" s="1">
        <f>(Table2[[#This Row],[Current Week High]]/Table2[[#This Row],[Close Price]])-1</f>
        <v>2.6799304196564622E-2</v>
      </c>
      <c r="AG382" s="1">
        <f>(Table2[[#This Row],[Close Price]]/Table2[[#This Row],[Current Month Low]])-1</f>
        <v>2.9031716730995027E-2</v>
      </c>
      <c r="AH382" s="1">
        <f>(Table2[[#This Row],[Current Month High]]/Table2[[#This Row],[Close Price]])-1</f>
        <v>7.0341378560556667E-2</v>
      </c>
      <c r="AI382">
        <v>28.180039138943201</v>
      </c>
      <c r="AJ382">
        <v>49.877790451360497</v>
      </c>
      <c r="AK382" t="str">
        <f>IF(AND(Table2[[#This Row],[20D EMA]]&gt;Table2[[#This Row],[50D EMA]],Table2[[#This Row],[50D EMA]]&gt;Table2[[#This Row],[200D EMA]]),"Uptrend","Downtrend/NoTrend")</f>
        <v>Downtrend/NoTrend</v>
      </c>
      <c r="AL382">
        <v>-0.12</v>
      </c>
      <c r="AM382" t="s">
        <v>3174</v>
      </c>
      <c r="AN382">
        <v>-4.88</v>
      </c>
      <c r="AO382" t="s">
        <v>3174</v>
      </c>
      <c r="AP382">
        <v>0.118079152087634</v>
      </c>
      <c r="AQ382">
        <f>(Table2[[#This Row],[Sharpe Ratio]]-AVERAGE(Table2[Sharpe Ratio]))/_xlfn.STDEV.P(Table2[Sharpe Ratio])</f>
        <v>0.66003653762765679</v>
      </c>
      <c r="AR3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2">
        <f>_xlfn.RANK.AVG(Table2[[#This Row],[1Y Return vs Nifty Z-Score]],Table2[1Y Return vs Nifty Z-Score])</f>
        <v>327</v>
      </c>
      <c r="AT382">
        <f>_xlfn.RANK.AVG(Table2[[#This Row],[6M Return vs Nifty Z-Score]],Table2[6M Return vs Nifty Z-Score])</f>
        <v>618</v>
      </c>
      <c r="AU382">
        <f>_xlfn.RANK.AVG(Table2[[#This Row],[Sharpe Ratio Z-Score]],Table2[Sharpe Ratio Z-Score])</f>
        <v>181</v>
      </c>
      <c r="AV382">
        <f>(Table2[[#This Row],[Rank 1Y]]+Table2[[#This Row],[Rank 6M]]+Table2[[#This Row],[Rank Sharpe]])/3</f>
        <v>375.33333333333331</v>
      </c>
    </row>
    <row r="383" spans="1:48" x14ac:dyDescent="0.3">
      <c r="A383" t="s">
        <v>1595</v>
      </c>
      <c r="B383" t="s">
        <v>1596</v>
      </c>
      <c r="C383" t="s">
        <v>3133</v>
      </c>
      <c r="D383" t="s">
        <v>284</v>
      </c>
      <c r="E383">
        <v>5994.326452665</v>
      </c>
      <c r="F383">
        <v>446.7</v>
      </c>
      <c r="G383">
        <v>-4.0091257358234698</v>
      </c>
      <c r="H383">
        <f>(Table2[[#This Row],[1Y Return vs Nifty]]-AVERAGE(Table2[1Y Return vs Nifty]))/_xlfn.STDEV.P(Table2[1Y Return vs Nifty])</f>
        <v>-0.50688320032669565</v>
      </c>
      <c r="I383">
        <v>6.8587042667384601</v>
      </c>
      <c r="J383">
        <f>(Table2[[#This Row],[1M Return vs Nifty]]-AVERAGE(Table2[1M Return vs Nifty]))/_xlfn.STDEV.P(Table2[1M Return vs Nifty])</f>
        <v>1.2472653251008723</v>
      </c>
      <c r="K383">
        <v>9.3245821752620497</v>
      </c>
      <c r="L383">
        <f>(Table2[[#This Row],[6M Return vs Nifty]]-AVERAGE(Table2[6M Return vs Nifty]))/_xlfn.STDEV.P(Table2[6M Return vs Nifty])</f>
        <v>4.4378961103566338E-2</v>
      </c>
      <c r="M383">
        <v>6.2038468237309701</v>
      </c>
      <c r="N383">
        <f>(Table2[[#This Row],[1W Return vs Nifty]]-AVERAGE(Table2[1W Return vs Nifty]))/_xlfn.STDEV.P(Table2[1W Return vs Nifty])</f>
        <v>2.147029204382954</v>
      </c>
      <c r="O383">
        <v>418.09</v>
      </c>
      <c r="P383">
        <v>400.30698811385099</v>
      </c>
      <c r="Q383">
        <v>371.98024923055902</v>
      </c>
      <c r="R383">
        <v>65.073725614010002</v>
      </c>
      <c r="S383" s="1">
        <f>(Table2[[#This Row],[Close Price]]-Table2[[#This Row],[20D EMA]])/Table2[[#This Row],[20D EMA]]</f>
        <v>6.8430242292329441E-2</v>
      </c>
      <c r="T383" s="1">
        <f>(Table2[[#This Row],[Close Price]]-Table2[[#This Row],[50D EMA]])/Table2[[#This Row],[50D EMA]]</f>
        <v>0.11589358483283434</v>
      </c>
      <c r="U383" s="1">
        <f>(Table2[[#This Row],[Close Price]]-Table2[[#This Row],[200D EMA]])/Table2[[#This Row],[200D EMA]]</f>
        <v>0.20087020997485414</v>
      </c>
      <c r="V383">
        <v>1.50920647057542</v>
      </c>
      <c r="W383">
        <v>425</v>
      </c>
      <c r="X383">
        <v>454</v>
      </c>
      <c r="Y383">
        <v>404.7</v>
      </c>
      <c r="Z383">
        <v>454</v>
      </c>
      <c r="AA383">
        <v>404.7</v>
      </c>
      <c r="AB383">
        <v>454</v>
      </c>
      <c r="AC383" s="1">
        <f>(Table2[[#This Row],[Close Price]]/Table2[[#This Row],[Day Low]])-1</f>
        <v>5.1058823529411823E-2</v>
      </c>
      <c r="AD383" s="1">
        <f>(Table2[[#This Row],[Day High]]/Table2[[#This Row],[Close Price]])-1</f>
        <v>1.6342064025072878E-2</v>
      </c>
      <c r="AE383" s="1">
        <f>(Table2[[#This Row],[Close Price]]/Table2[[#This Row],[Current Week Low]])-1</f>
        <v>0.10378057820607856</v>
      </c>
      <c r="AF383" s="1">
        <f>(Table2[[#This Row],[Current Week High]]/Table2[[#This Row],[Close Price]])-1</f>
        <v>1.6342064025072878E-2</v>
      </c>
      <c r="AG383" s="1">
        <f>(Table2[[#This Row],[Close Price]]/Table2[[#This Row],[Current Month Low]])-1</f>
        <v>0.10378057820607856</v>
      </c>
      <c r="AH383" s="1">
        <f>(Table2[[#This Row],[Current Month High]]/Table2[[#This Row],[Close Price]])-1</f>
        <v>1.6342064025072878E-2</v>
      </c>
      <c r="AI383">
        <v>1.63420640250728</v>
      </c>
      <c r="AJ383">
        <v>42.261146496815201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0.12</v>
      </c>
      <c r="AM383" t="s">
        <v>3175</v>
      </c>
      <c r="AN383">
        <v>7.38</v>
      </c>
      <c r="AO383" t="s">
        <v>3175</v>
      </c>
      <c r="AP383">
        <v>5.8676379404277001E-2</v>
      </c>
      <c r="AQ383">
        <f>(Table2[[#This Row],[Sharpe Ratio]]-AVERAGE(Table2[Sharpe Ratio]))/_xlfn.STDEV.P(Table2[Sharpe Ratio])</f>
        <v>-3.3202967313257122E-2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2.8985873229474399</v>
      </c>
      <c r="AS383">
        <f>_xlfn.RANK.AVG(Table2[[#This Row],[1Y Return vs Nifty Z-Score]],Table2[1Y Return vs Nifty Z-Score])</f>
        <v>478</v>
      </c>
      <c r="AT383">
        <f>_xlfn.RANK.AVG(Table2[[#This Row],[6M Return vs Nifty Z-Score]],Table2[6M Return vs Nifty Z-Score])</f>
        <v>299</v>
      </c>
      <c r="AU383">
        <f>_xlfn.RANK.AVG(Table2[[#This Row],[Sharpe Ratio Z-Score]],Table2[Sharpe Ratio Z-Score])</f>
        <v>352</v>
      </c>
      <c r="AV383">
        <f>(Table2[[#This Row],[Rank 1Y]]+Table2[[#This Row],[Rank 6M]]+Table2[[#This Row],[Rank Sharpe]])/3</f>
        <v>376.33333333333331</v>
      </c>
    </row>
    <row r="384" spans="1:48" x14ac:dyDescent="0.3">
      <c r="A384" t="s">
        <v>616</v>
      </c>
      <c r="B384" t="s">
        <v>617</v>
      </c>
      <c r="C384" t="s">
        <v>3135</v>
      </c>
      <c r="D384" t="s">
        <v>190</v>
      </c>
      <c r="E384">
        <v>31938.20295264</v>
      </c>
      <c r="F384">
        <v>2218.0500000000002</v>
      </c>
      <c r="G384">
        <v>15.6172575458952</v>
      </c>
      <c r="H384">
        <f>(Table2[[#This Row],[1Y Return vs Nifty]]-AVERAGE(Table2[1Y Return vs Nifty]))/_xlfn.STDEV.P(Table2[1Y Return vs Nifty])</f>
        <v>-0.16884582766828746</v>
      </c>
      <c r="I384">
        <v>-13.459325848604299</v>
      </c>
      <c r="J384">
        <f>(Table2[[#This Row],[1M Return vs Nifty]]-AVERAGE(Table2[1M Return vs Nifty]))/_xlfn.STDEV.P(Table2[1M Return vs Nifty])</f>
        <v>-1.0445280486523485</v>
      </c>
      <c r="K384">
        <v>6.0699861397937003</v>
      </c>
      <c r="L384">
        <f>(Table2[[#This Row],[6M Return vs Nifty]]-AVERAGE(Table2[6M Return vs Nifty]))/_xlfn.STDEV.P(Table2[6M Return vs Nifty])</f>
        <v>-6.4180019401261904E-2</v>
      </c>
      <c r="M384">
        <v>-6.52197857539326</v>
      </c>
      <c r="N384">
        <f>(Table2[[#This Row],[1W Return vs Nifty]]-AVERAGE(Table2[1W Return vs Nifty]))/_xlfn.STDEV.P(Table2[1W Return vs Nifty])</f>
        <v>-0.99293617363990172</v>
      </c>
      <c r="O384">
        <v>2377.8000000000002</v>
      </c>
      <c r="P384">
        <v>2438.5874166263302</v>
      </c>
      <c r="Q384">
        <v>2224.15000118643</v>
      </c>
      <c r="R384">
        <v>22.5179457873088</v>
      </c>
      <c r="S384" s="1">
        <f>(Table2[[#This Row],[Close Price]]-Table2[[#This Row],[20D EMA]])/Table2[[#This Row],[20D EMA]]</f>
        <v>-6.7183951551854651E-2</v>
      </c>
      <c r="T384" s="1">
        <f>(Table2[[#This Row],[Close Price]]-Table2[[#This Row],[50D EMA]])/Table2[[#This Row],[50D EMA]]</f>
        <v>-9.0436543354034463E-2</v>
      </c>
      <c r="U384" s="1">
        <f>(Table2[[#This Row],[Close Price]]-Table2[[#This Row],[200D EMA]])/Table2[[#This Row],[200D EMA]]</f>
        <v>-2.742621308444083E-3</v>
      </c>
      <c r="V384">
        <v>1.72700437088837</v>
      </c>
      <c r="W384">
        <v>2158.25</v>
      </c>
      <c r="X384">
        <v>2233.4499999999998</v>
      </c>
      <c r="Y384">
        <v>2158.25</v>
      </c>
      <c r="Z384">
        <v>2289</v>
      </c>
      <c r="AA384">
        <v>2158.25</v>
      </c>
      <c r="AB384">
        <v>2418.6999999999998</v>
      </c>
      <c r="AC384" s="1">
        <f>(Table2[[#This Row],[Close Price]]/Table2[[#This Row],[Day Low]])-1</f>
        <v>2.7707633499362894E-2</v>
      </c>
      <c r="AD384" s="1">
        <f>(Table2[[#This Row],[Day High]]/Table2[[#This Row],[Close Price]])-1</f>
        <v>6.9430355492434703E-3</v>
      </c>
      <c r="AE384" s="1">
        <f>(Table2[[#This Row],[Close Price]]/Table2[[#This Row],[Current Week Low]])-1</f>
        <v>2.7707633499362894E-2</v>
      </c>
      <c r="AF384" s="1">
        <f>(Table2[[#This Row],[Current Week High]]/Table2[[#This Row],[Close Price]])-1</f>
        <v>3.19875566375869E-2</v>
      </c>
      <c r="AG384" s="1">
        <f>(Table2[[#This Row],[Close Price]]/Table2[[#This Row],[Current Month Low]])-1</f>
        <v>2.7707633499362894E-2</v>
      </c>
      <c r="AH384" s="1">
        <f>(Table2[[#This Row],[Current Month High]]/Table2[[#This Row],[Close Price]])-1</f>
        <v>9.0462343049074523E-2</v>
      </c>
      <c r="AI384">
        <v>38.017628096751601</v>
      </c>
      <c r="AJ384">
        <v>44.024544657641002</v>
      </c>
      <c r="AK384" t="str">
        <f>IF(AND(Table2[[#This Row],[20D EMA]]&gt;Table2[[#This Row],[50D EMA]],Table2[[#This Row],[50D EMA]]&gt;Table2[[#This Row],[200D EMA]]),"Uptrend","Downtrend/NoTrend")</f>
        <v>Downtrend/NoTrend</v>
      </c>
      <c r="AL384">
        <v>-0.19</v>
      </c>
      <c r="AM384" t="s">
        <v>3174</v>
      </c>
      <c r="AN384">
        <v>-12.33</v>
      </c>
      <c r="AO384" t="s">
        <v>3174</v>
      </c>
      <c r="AP384">
        <v>2.1858411537384E-2</v>
      </c>
      <c r="AQ384">
        <f>(Table2[[#This Row],[Sharpe Ratio]]-AVERAGE(Table2[Sharpe Ratio]))/_xlfn.STDEV.P(Table2[Sharpe Ratio])</f>
        <v>-0.46287432210047902</v>
      </c>
      <c r="AR3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4">
        <f>_xlfn.RANK.AVG(Table2[[#This Row],[1Y Return vs Nifty Z-Score]],Table2[1Y Return vs Nifty Z-Score])</f>
        <v>354</v>
      </c>
      <c r="AT384">
        <f>_xlfn.RANK.AVG(Table2[[#This Row],[6M Return vs Nifty Z-Score]],Table2[6M Return vs Nifty Z-Score])</f>
        <v>327</v>
      </c>
      <c r="AU384">
        <f>_xlfn.RANK.AVG(Table2[[#This Row],[Sharpe Ratio Z-Score]],Table2[Sharpe Ratio Z-Score])</f>
        <v>451</v>
      </c>
      <c r="AV384">
        <f>(Table2[[#This Row],[Rank 1Y]]+Table2[[#This Row],[Rank 6M]]+Table2[[#This Row],[Rank Sharpe]])/3</f>
        <v>377.33333333333331</v>
      </c>
    </row>
    <row r="385" spans="1:48" x14ac:dyDescent="0.3">
      <c r="A385" t="s">
        <v>133</v>
      </c>
      <c r="B385" t="s">
        <v>134</v>
      </c>
      <c r="C385" t="s">
        <v>3142</v>
      </c>
      <c r="D385" t="s">
        <v>135</v>
      </c>
      <c r="E385">
        <v>209126.70948141001</v>
      </c>
      <c r="F385">
        <v>840</v>
      </c>
      <c r="G385">
        <v>25.3871382391435</v>
      </c>
      <c r="H385">
        <f>(Table2[[#This Row],[1Y Return vs Nifty]]-AVERAGE(Table2[1Y Return vs Nifty]))/_xlfn.STDEV.P(Table2[1Y Return vs Nifty])</f>
        <v>-5.7311265369730188E-4</v>
      </c>
      <c r="I385">
        <v>0.65891719210231103</v>
      </c>
      <c r="J385">
        <f>(Table2[[#This Row],[1M Return vs Nifty]]-AVERAGE(Table2[1M Return vs Nifty]))/_xlfn.STDEV.P(Table2[1M Return vs Nifty])</f>
        <v>0.54795388321051774</v>
      </c>
      <c r="K385">
        <v>-18.875561922185799</v>
      </c>
      <c r="L385">
        <f>(Table2[[#This Row],[6M Return vs Nifty]]-AVERAGE(Table2[6M Return vs Nifty]))/_xlfn.STDEV.P(Table2[6M Return vs Nifty])</f>
        <v>-0.89625356592759364</v>
      </c>
      <c r="M385">
        <v>-5.3400276848849701</v>
      </c>
      <c r="N385">
        <f>(Table2[[#This Row],[1W Return vs Nifty]]-AVERAGE(Table2[1W Return vs Nifty]))/_xlfn.STDEV.P(Table2[1W Return vs Nifty])</f>
        <v>-0.70130205496224662</v>
      </c>
      <c r="O385">
        <v>868.5</v>
      </c>
      <c r="P385">
        <v>859.08665924634204</v>
      </c>
      <c r="Q385">
        <v>804.43410909097895</v>
      </c>
      <c r="R385">
        <v>34.266777286588798</v>
      </c>
      <c r="S385" s="1">
        <f>(Table2[[#This Row],[Close Price]]-Table2[[#This Row],[20D EMA]])/Table2[[#This Row],[20D EMA]]</f>
        <v>-3.281519861830743E-2</v>
      </c>
      <c r="T385" s="1">
        <f>(Table2[[#This Row],[Close Price]]-Table2[[#This Row],[50D EMA]])/Table2[[#This Row],[50D EMA]]</f>
        <v>-2.2217385220585716E-2</v>
      </c>
      <c r="U385" s="1">
        <f>(Table2[[#This Row],[Close Price]]-Table2[[#This Row],[200D EMA]])/Table2[[#This Row],[200D EMA]]</f>
        <v>4.4212310874300158E-2</v>
      </c>
      <c r="V385">
        <v>1.23647485484021</v>
      </c>
      <c r="W385">
        <v>823</v>
      </c>
      <c r="X385">
        <v>843.15</v>
      </c>
      <c r="Y385">
        <v>815.7</v>
      </c>
      <c r="Z385">
        <v>853.75</v>
      </c>
      <c r="AA385">
        <v>815.7</v>
      </c>
      <c r="AB385">
        <v>916.1</v>
      </c>
      <c r="AC385" s="1">
        <f>(Table2[[#This Row],[Close Price]]/Table2[[#This Row],[Day Low]])-1</f>
        <v>2.0656136087484844E-2</v>
      </c>
      <c r="AD385" s="1">
        <f>(Table2[[#This Row],[Day High]]/Table2[[#This Row],[Close Price]])-1</f>
        <v>3.7499999999999201E-3</v>
      </c>
      <c r="AE385" s="1">
        <f>(Table2[[#This Row],[Close Price]]/Table2[[#This Row],[Current Week Low]])-1</f>
        <v>2.9790364104450129E-2</v>
      </c>
      <c r="AF385" s="1">
        <f>(Table2[[#This Row],[Current Week High]]/Table2[[#This Row],[Close Price]])-1</f>
        <v>1.6369047619047672E-2</v>
      </c>
      <c r="AG385" s="1">
        <f>(Table2[[#This Row],[Close Price]]/Table2[[#This Row],[Current Month Low]])-1</f>
        <v>2.9790364104450129E-2</v>
      </c>
      <c r="AH385" s="1">
        <f>(Table2[[#This Row],[Current Month High]]/Table2[[#This Row],[Close Price]])-1</f>
        <v>9.0595238095238173E-2</v>
      </c>
      <c r="AI385">
        <v>15.190476190476099</v>
      </c>
      <c r="AJ385">
        <v>63.583252190847098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0.1</v>
      </c>
      <c r="AM385" t="s">
        <v>3175</v>
      </c>
      <c r="AN385">
        <v>-1.1000000000000001</v>
      </c>
      <c r="AO385" t="s">
        <v>3174</v>
      </c>
      <c r="AP385">
        <v>0.10060361149325001</v>
      </c>
      <c r="AQ385">
        <f>(Table2[[#This Row],[Sharpe Ratio]]-AVERAGE(Table2[Sharpe Ratio]))/_xlfn.STDEV.P(Table2[Sharpe Ratio])</f>
        <v>0.45609428774645189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-0.59408056258656794</v>
      </c>
      <c r="AS385">
        <f>_xlfn.RANK.AVG(Table2[[#This Row],[1Y Return vs Nifty Z-Score]],Table2[1Y Return vs Nifty Z-Score])</f>
        <v>294</v>
      </c>
      <c r="AT385">
        <f>_xlfn.RANK.AVG(Table2[[#This Row],[6M Return vs Nifty Z-Score]],Table2[6M Return vs Nifty Z-Score])</f>
        <v>614</v>
      </c>
      <c r="AU385">
        <f>_xlfn.RANK.AVG(Table2[[#This Row],[Sharpe Ratio Z-Score]],Table2[Sharpe Ratio Z-Score])</f>
        <v>225</v>
      </c>
      <c r="AV385">
        <f>(Table2[[#This Row],[Rank 1Y]]+Table2[[#This Row],[Rank 6M]]+Table2[[#This Row],[Rank Sharpe]])/3</f>
        <v>377.66666666666669</v>
      </c>
    </row>
    <row r="386" spans="1:48" x14ac:dyDescent="0.3">
      <c r="A386" t="s">
        <v>647</v>
      </c>
      <c r="B386" t="s">
        <v>648</v>
      </c>
      <c r="C386" t="s">
        <v>3135</v>
      </c>
      <c r="D386" t="s">
        <v>190</v>
      </c>
      <c r="E386">
        <v>29805.65864265</v>
      </c>
      <c r="F386">
        <v>1442.45</v>
      </c>
      <c r="G386">
        <v>-10.562919516996701</v>
      </c>
      <c r="H386">
        <f>(Table2[[#This Row],[1Y Return vs Nifty]]-AVERAGE(Table2[1Y Return vs Nifty]))/_xlfn.STDEV.P(Table2[1Y Return vs Nifty])</f>
        <v>-0.6197632556548931</v>
      </c>
      <c r="I386">
        <v>1.85541970113722</v>
      </c>
      <c r="J386">
        <f>(Table2[[#This Row],[1M Return vs Nifty]]-AVERAGE(Table2[1M Return vs Nifty]))/_xlfn.STDEV.P(Table2[1M Return vs Nifty])</f>
        <v>0.68291463020806442</v>
      </c>
      <c r="K386">
        <v>20.225904173128399</v>
      </c>
      <c r="L386">
        <f>(Table2[[#This Row],[6M Return vs Nifty]]-AVERAGE(Table2[6M Return vs Nifty]))/_xlfn.STDEV.P(Table2[6M Return vs Nifty])</f>
        <v>0.40799902004366978</v>
      </c>
      <c r="M386">
        <v>5.6563165256117296</v>
      </c>
      <c r="N386">
        <f>(Table2[[#This Row],[1W Return vs Nifty]]-AVERAGE(Table2[1W Return vs Nifty]))/_xlfn.STDEV.P(Table2[1W Return vs Nifty])</f>
        <v>2.0119317843263138</v>
      </c>
      <c r="O386">
        <v>1397.82</v>
      </c>
      <c r="P386">
        <v>1376.3848636523101</v>
      </c>
      <c r="Q386">
        <v>1278.0108927276201</v>
      </c>
      <c r="R386">
        <v>60.171631628164903</v>
      </c>
      <c r="S386" s="1">
        <f>(Table2[[#This Row],[Close Price]]-Table2[[#This Row],[20D EMA]])/Table2[[#This Row],[20D EMA]]</f>
        <v>3.1928288334692675E-2</v>
      </c>
      <c r="T386" s="1">
        <f>(Table2[[#This Row],[Close Price]]-Table2[[#This Row],[50D EMA]])/Table2[[#This Row],[50D EMA]]</f>
        <v>4.7999028536526225E-2</v>
      </c>
      <c r="U386" s="1">
        <f>(Table2[[#This Row],[Close Price]]-Table2[[#This Row],[200D EMA]])/Table2[[#This Row],[200D EMA]]</f>
        <v>0.1286680013512424</v>
      </c>
      <c r="V386">
        <v>0.97461967316563902</v>
      </c>
      <c r="W386">
        <v>1392.1</v>
      </c>
      <c r="X386">
        <v>1450</v>
      </c>
      <c r="Y386">
        <v>1373</v>
      </c>
      <c r="Z386">
        <v>1450</v>
      </c>
      <c r="AA386">
        <v>1366</v>
      </c>
      <c r="AB386">
        <v>1450</v>
      </c>
      <c r="AC386" s="1">
        <f>(Table2[[#This Row],[Close Price]]/Table2[[#This Row],[Day Low]])-1</f>
        <v>3.6168378708426152E-2</v>
      </c>
      <c r="AD386" s="1">
        <f>(Table2[[#This Row],[Day High]]/Table2[[#This Row],[Close Price]])-1</f>
        <v>5.2341502305106591E-3</v>
      </c>
      <c r="AE386" s="1">
        <f>(Table2[[#This Row],[Close Price]]/Table2[[#This Row],[Current Week Low]])-1</f>
        <v>5.058266569555725E-2</v>
      </c>
      <c r="AF386" s="1">
        <f>(Table2[[#This Row],[Current Week High]]/Table2[[#This Row],[Close Price]])-1</f>
        <v>5.2341502305106591E-3</v>
      </c>
      <c r="AG386" s="1">
        <f>(Table2[[#This Row],[Close Price]]/Table2[[#This Row],[Current Month Low]])-1</f>
        <v>5.5966325036603148E-2</v>
      </c>
      <c r="AH386" s="1">
        <f>(Table2[[#This Row],[Current Month High]]/Table2[[#This Row],[Close Price]])-1</f>
        <v>5.2341502305106591E-3</v>
      </c>
      <c r="AI386">
        <v>4.4022323130784304</v>
      </c>
      <c r="AJ386">
        <v>43.8063905089477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0</v>
      </c>
      <c r="AM386" t="s">
        <v>3176</v>
      </c>
      <c r="AN386">
        <v>2.0299999999999998</v>
      </c>
      <c r="AO386" t="s">
        <v>3175</v>
      </c>
      <c r="AP386">
        <v>3.2358931043105998E-2</v>
      </c>
      <c r="AQ386">
        <f>(Table2[[#This Row],[Sharpe Ratio]]-AVERAGE(Table2[Sharpe Ratio]))/_xlfn.STDEV.P(Table2[Sharpe Ratio])</f>
        <v>-0.34033164244188113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2.1427505364812736</v>
      </c>
      <c r="AS386">
        <f>_xlfn.RANK.AVG(Table2[[#This Row],[1Y Return vs Nifty Z-Score]],Table2[1Y Return vs Nifty Z-Score])</f>
        <v>515</v>
      </c>
      <c r="AT386">
        <f>_xlfn.RANK.AVG(Table2[[#This Row],[6M Return vs Nifty Z-Score]],Table2[6M Return vs Nifty Z-Score])</f>
        <v>201</v>
      </c>
      <c r="AU386">
        <f>_xlfn.RANK.AVG(Table2[[#This Row],[Sharpe Ratio Z-Score]],Table2[Sharpe Ratio Z-Score])</f>
        <v>423</v>
      </c>
      <c r="AV386">
        <f>(Table2[[#This Row],[Rank 1Y]]+Table2[[#This Row],[Rank 6M]]+Table2[[#This Row],[Rank Sharpe]])/3</f>
        <v>379.66666666666669</v>
      </c>
    </row>
    <row r="387" spans="1:48" x14ac:dyDescent="0.3">
      <c r="A387" t="s">
        <v>1552</v>
      </c>
      <c r="B387" t="s">
        <v>1553</v>
      </c>
      <c r="C387" t="s">
        <v>3143</v>
      </c>
      <c r="D387" t="s">
        <v>276</v>
      </c>
      <c r="E387">
        <v>6349.0210857299999</v>
      </c>
      <c r="F387">
        <v>650.35</v>
      </c>
      <c r="G387">
        <v>-19.9610872213084</v>
      </c>
      <c r="H387">
        <f>(Table2[[#This Row],[1Y Return vs Nifty]]-AVERAGE(Table2[1Y Return vs Nifty]))/_xlfn.STDEV.P(Table2[1Y Return vs Nifty])</f>
        <v>-0.78163372730352521</v>
      </c>
      <c r="I387">
        <v>-3.9618644906721898</v>
      </c>
      <c r="J387">
        <f>(Table2[[#This Row],[1M Return vs Nifty]]-AVERAGE(Table2[1M Return vs Nifty]))/_xlfn.STDEV.P(Table2[1M Return vs Nifty])</f>
        <v>2.6747999469548155E-2</v>
      </c>
      <c r="K387">
        <v>23.064894696023401</v>
      </c>
      <c r="L387">
        <f>(Table2[[#This Row],[6M Return vs Nifty]]-AVERAGE(Table2[6M Return vs Nifty]))/_xlfn.STDEV.P(Table2[6M Return vs Nifty])</f>
        <v>0.50269523225238399</v>
      </c>
      <c r="M387">
        <v>-4.4078769247160201</v>
      </c>
      <c r="N387">
        <f>(Table2[[#This Row],[1W Return vs Nifty]]-AVERAGE(Table2[1W Return vs Nifty]))/_xlfn.STDEV.P(Table2[1W Return vs Nifty])</f>
        <v>-0.47130352659727193</v>
      </c>
      <c r="O387">
        <v>659.18</v>
      </c>
      <c r="P387">
        <v>641.87099130443801</v>
      </c>
      <c r="Q387">
        <v>578.85597939450201</v>
      </c>
      <c r="R387">
        <v>49.433803908261403</v>
      </c>
      <c r="S387" s="1">
        <f>(Table2[[#This Row],[Close Price]]-Table2[[#This Row],[20D EMA]])/Table2[[#This Row],[20D EMA]]</f>
        <v>-1.3395430686610529E-2</v>
      </c>
      <c r="T387" s="1">
        <f>(Table2[[#This Row],[Close Price]]-Table2[[#This Row],[50D EMA]])/Table2[[#This Row],[50D EMA]]</f>
        <v>1.3209833144711225E-2</v>
      </c>
      <c r="U387" s="1">
        <f>(Table2[[#This Row],[Close Price]]-Table2[[#This Row],[200D EMA]])/Table2[[#This Row],[200D EMA]]</f>
        <v>0.12350916834319058</v>
      </c>
      <c r="V387">
        <v>0.43841163361454899</v>
      </c>
      <c r="W387">
        <v>629.65</v>
      </c>
      <c r="X387">
        <v>654.95000000000005</v>
      </c>
      <c r="Y387">
        <v>621.9</v>
      </c>
      <c r="Z387">
        <v>674.9</v>
      </c>
      <c r="AA387">
        <v>621.9</v>
      </c>
      <c r="AB387">
        <v>688.2</v>
      </c>
      <c r="AC387" s="1">
        <f>(Table2[[#This Row],[Close Price]]/Table2[[#This Row],[Day Low]])-1</f>
        <v>3.2875406972127541E-2</v>
      </c>
      <c r="AD387" s="1">
        <f>(Table2[[#This Row],[Day High]]/Table2[[#This Row],[Close Price]])-1</f>
        <v>7.0731144768201304E-3</v>
      </c>
      <c r="AE387" s="1">
        <f>(Table2[[#This Row],[Close Price]]/Table2[[#This Row],[Current Week Low]])-1</f>
        <v>4.5746904647049336E-2</v>
      </c>
      <c r="AF387" s="1">
        <f>(Table2[[#This Row],[Current Week High]]/Table2[[#This Row],[Close Price]])-1</f>
        <v>3.7748904436072817E-2</v>
      </c>
      <c r="AG387" s="1">
        <f>(Table2[[#This Row],[Close Price]]/Table2[[#This Row],[Current Month Low]])-1</f>
        <v>4.5746904647049336E-2</v>
      </c>
      <c r="AH387" s="1">
        <f>(Table2[[#This Row],[Current Month High]]/Table2[[#This Row],[Close Price]])-1</f>
        <v>5.8199431075574681E-2</v>
      </c>
      <c r="AI387">
        <v>11.7552087337587</v>
      </c>
      <c r="AJ387">
        <v>49.522933670536801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0.21</v>
      </c>
      <c r="AM387" t="s">
        <v>3175</v>
      </c>
      <c r="AN387">
        <v>1</v>
      </c>
      <c r="AO387" t="s">
        <v>3175</v>
      </c>
      <c r="AP387">
        <v>4.5178826475030999E-2</v>
      </c>
      <c r="AQ387">
        <f>(Table2[[#This Row],[Sharpe Ratio]]-AVERAGE(Table2[Sharpe Ratio]))/_xlfn.STDEV.P(Table2[Sharpe Ratio])</f>
        <v>-0.19072148855234841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-0.91421551073121332</v>
      </c>
      <c r="AS387">
        <f>_xlfn.RANK.AVG(Table2[[#This Row],[1Y Return vs Nifty Z-Score]],Table2[1Y Return vs Nifty Z-Score])</f>
        <v>577</v>
      </c>
      <c r="AT387">
        <f>_xlfn.RANK.AVG(Table2[[#This Row],[6M Return vs Nifty Z-Score]],Table2[6M Return vs Nifty Z-Score])</f>
        <v>172</v>
      </c>
      <c r="AU387">
        <f>_xlfn.RANK.AVG(Table2[[#This Row],[Sharpe Ratio Z-Score]],Table2[Sharpe Ratio Z-Score])</f>
        <v>392</v>
      </c>
      <c r="AV387">
        <f>(Table2[[#This Row],[Rank 1Y]]+Table2[[#This Row],[Rank 6M]]+Table2[[#This Row],[Rank Sharpe]])/3</f>
        <v>380.33333333333331</v>
      </c>
    </row>
    <row r="388" spans="1:48" x14ac:dyDescent="0.3">
      <c r="A388" t="s">
        <v>1897</v>
      </c>
      <c r="B388" t="s">
        <v>1898</v>
      </c>
      <c r="C388" t="s">
        <v>3136</v>
      </c>
      <c r="D388" t="s">
        <v>117</v>
      </c>
      <c r="E388">
        <v>3794.8620455099999</v>
      </c>
      <c r="F388">
        <v>692.25</v>
      </c>
      <c r="G388">
        <v>42.087083025340597</v>
      </c>
      <c r="H388">
        <f>(Table2[[#This Row],[1Y Return vs Nifty]]-AVERAGE(Table2[1Y Return vs Nifty]))/_xlfn.STDEV.P(Table2[1Y Return vs Nifty])</f>
        <v>0.28706039465301425</v>
      </c>
      <c r="I388">
        <v>4.36275447037535</v>
      </c>
      <c r="J388">
        <f>(Table2[[#This Row],[1M Return vs Nifty]]-AVERAGE(Table2[1M Return vs Nifty]))/_xlfn.STDEV.P(Table2[1M Return vs Nifty])</f>
        <v>0.96573206759249897</v>
      </c>
      <c r="K388">
        <v>-15.557614853758199</v>
      </c>
      <c r="L388">
        <f>(Table2[[#This Row],[6M Return vs Nifty]]-AVERAGE(Table2[6M Return vs Nifty]))/_xlfn.STDEV.P(Table2[6M Return vs Nifty])</f>
        <v>-0.78558147415579549</v>
      </c>
      <c r="M388">
        <v>-1.02373980386125</v>
      </c>
      <c r="N388">
        <f>(Table2[[#This Row],[1W Return vs Nifty]]-AVERAGE(Table2[1W Return vs Nifty]))/_xlfn.STDEV.P(Table2[1W Return vs Nifty])</f>
        <v>0.36369719521816296</v>
      </c>
      <c r="O388">
        <v>677.34</v>
      </c>
      <c r="P388">
        <v>680.96140722494999</v>
      </c>
      <c r="Q388">
        <v>640.90139602083195</v>
      </c>
      <c r="R388">
        <v>66.438443388206494</v>
      </c>
      <c r="S388" s="1">
        <f>(Table2[[#This Row],[Close Price]]-Table2[[#This Row],[20D EMA]])/Table2[[#This Row],[20D EMA]]</f>
        <v>2.2012578616352155E-2</v>
      </c>
      <c r="T388" s="1">
        <f>(Table2[[#This Row],[Close Price]]-Table2[[#This Row],[50D EMA]])/Table2[[#This Row],[50D EMA]]</f>
        <v>1.6577433985654508E-2</v>
      </c>
      <c r="U388" s="1">
        <f>(Table2[[#This Row],[Close Price]]-Table2[[#This Row],[200D EMA]])/Table2[[#This Row],[200D EMA]]</f>
        <v>8.0119351116999291E-2</v>
      </c>
      <c r="V388">
        <v>1.9476542254348399</v>
      </c>
      <c r="W388">
        <v>661.45</v>
      </c>
      <c r="X388">
        <v>696.9</v>
      </c>
      <c r="Y388">
        <v>661.45</v>
      </c>
      <c r="Z388">
        <v>728.1</v>
      </c>
      <c r="AA388">
        <v>661.45</v>
      </c>
      <c r="AB388">
        <v>728.1</v>
      </c>
      <c r="AC388" s="1">
        <f>(Table2[[#This Row],[Close Price]]/Table2[[#This Row],[Day Low]])-1</f>
        <v>4.6564366165243065E-2</v>
      </c>
      <c r="AD388" s="1">
        <f>(Table2[[#This Row],[Day High]]/Table2[[#This Row],[Close Price]])-1</f>
        <v>6.7172264355361833E-3</v>
      </c>
      <c r="AE388" s="1">
        <f>(Table2[[#This Row],[Close Price]]/Table2[[#This Row],[Current Week Low]])-1</f>
        <v>4.6564366165243065E-2</v>
      </c>
      <c r="AF388" s="1">
        <f>(Table2[[#This Row],[Current Week High]]/Table2[[#This Row],[Close Price]])-1</f>
        <v>5.1787648970747613E-2</v>
      </c>
      <c r="AG388" s="1">
        <f>(Table2[[#This Row],[Close Price]]/Table2[[#This Row],[Current Month Low]])-1</f>
        <v>4.6564366165243065E-2</v>
      </c>
      <c r="AH388" s="1">
        <f>(Table2[[#This Row],[Current Month High]]/Table2[[#This Row],[Close Price]])-1</f>
        <v>5.1787648970747613E-2</v>
      </c>
      <c r="AI388">
        <v>27.121704586493301</v>
      </c>
      <c r="AJ388">
        <v>78.760490639121997</v>
      </c>
      <c r="AK388" t="str">
        <f>IF(AND(Table2[[#This Row],[20D EMA]]&gt;Table2[[#This Row],[50D EMA]],Table2[[#This Row],[50D EMA]]&gt;Table2[[#This Row],[200D EMA]]),"Uptrend","Downtrend/NoTrend")</f>
        <v>Downtrend/NoTrend</v>
      </c>
      <c r="AL388">
        <v>-7.0000000000000007E-2</v>
      </c>
      <c r="AM388" t="s">
        <v>3174</v>
      </c>
      <c r="AN388">
        <v>4.6100000000000003</v>
      </c>
      <c r="AO388" t="s">
        <v>3175</v>
      </c>
      <c r="AP388">
        <v>6.2863616307794995E-2</v>
      </c>
      <c r="AQ388">
        <f>(Table2[[#This Row],[Sharpe Ratio]]-AVERAGE(Table2[Sharpe Ratio]))/_xlfn.STDEV.P(Table2[Sharpe Ratio])</f>
        <v>1.566273216407402E-2</v>
      </c>
      <c r="AR3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8">
        <f>_xlfn.RANK.AVG(Table2[[#This Row],[1Y Return vs Nifty Z-Score]],Table2[1Y Return vs Nifty Z-Score])</f>
        <v>218</v>
      </c>
      <c r="AT388">
        <f>_xlfn.RANK.AVG(Table2[[#This Row],[6M Return vs Nifty Z-Score]],Table2[6M Return vs Nifty Z-Score])</f>
        <v>580</v>
      </c>
      <c r="AU388">
        <f>_xlfn.RANK.AVG(Table2[[#This Row],[Sharpe Ratio Z-Score]],Table2[Sharpe Ratio Z-Score])</f>
        <v>344</v>
      </c>
      <c r="AV388">
        <f>(Table2[[#This Row],[Rank 1Y]]+Table2[[#This Row],[Rank 6M]]+Table2[[#This Row],[Rank Sharpe]])/3</f>
        <v>380.66666666666669</v>
      </c>
    </row>
    <row r="389" spans="1:48" x14ac:dyDescent="0.3">
      <c r="A389" t="s">
        <v>586</v>
      </c>
      <c r="B389" t="s">
        <v>587</v>
      </c>
      <c r="C389" t="s">
        <v>3138</v>
      </c>
      <c r="D389" t="s">
        <v>588</v>
      </c>
      <c r="E389">
        <v>34135.887338250002</v>
      </c>
      <c r="F389">
        <v>1219.45</v>
      </c>
      <c r="G389">
        <v>-23.593619407778601</v>
      </c>
      <c r="H389">
        <f>(Table2[[#This Row],[1Y Return vs Nifty]]-AVERAGE(Table2[1Y Return vs Nifty]))/_xlfn.STDEV.P(Table2[1Y Return vs Nifty])</f>
        <v>-0.84419908225383167</v>
      </c>
      <c r="I389">
        <v>-3.9224005147424599</v>
      </c>
      <c r="J389">
        <f>(Table2[[#This Row],[1M Return vs Nifty]]-AVERAGE(Table2[1M Return vs Nifty]))/_xlfn.STDEV.P(Table2[1M Return vs Nifty])</f>
        <v>3.119937974727573E-2</v>
      </c>
      <c r="K389">
        <v>4.9169020583196801</v>
      </c>
      <c r="L389">
        <f>(Table2[[#This Row],[6M Return vs Nifty]]-AVERAGE(Table2[6M Return vs Nifty]))/_xlfn.STDEV.P(Table2[6M Return vs Nifty])</f>
        <v>-0.10264182263490113</v>
      </c>
      <c r="M389">
        <v>-1.96419461299259</v>
      </c>
      <c r="N389">
        <f>(Table2[[#This Row],[1W Return vs Nifty]]-AVERAGE(Table2[1W Return vs Nifty]))/_xlfn.STDEV.P(Table2[1W Return vs Nifty])</f>
        <v>0.13164972893195093</v>
      </c>
      <c r="O389">
        <v>1254.72</v>
      </c>
      <c r="P389">
        <v>1265.9200956161201</v>
      </c>
      <c r="Q389">
        <v>1205.2599323285001</v>
      </c>
      <c r="R389">
        <v>47.238500733779802</v>
      </c>
      <c r="S389" s="1">
        <f>(Table2[[#This Row],[Close Price]]-Table2[[#This Row],[20D EMA]])/Table2[[#This Row],[20D EMA]]</f>
        <v>-2.8109857179290983E-2</v>
      </c>
      <c r="T389" s="1">
        <f>(Table2[[#This Row],[Close Price]]-Table2[[#This Row],[50D EMA]])/Table2[[#This Row],[50D EMA]]</f>
        <v>-3.6708553546978141E-2</v>
      </c>
      <c r="U389" s="1">
        <f>(Table2[[#This Row],[Close Price]]-Table2[[#This Row],[200D EMA]])/Table2[[#This Row],[200D EMA]]</f>
        <v>1.1773450100581595E-2</v>
      </c>
      <c r="V389">
        <v>0.39194533982750401</v>
      </c>
      <c r="W389">
        <v>1204.3499999999999</v>
      </c>
      <c r="X389">
        <v>1238.5999999999999</v>
      </c>
      <c r="Y389">
        <v>1204.3499999999999</v>
      </c>
      <c r="Z389">
        <v>1273.7</v>
      </c>
      <c r="AA389">
        <v>1204.3499999999999</v>
      </c>
      <c r="AB389">
        <v>1300.05</v>
      </c>
      <c r="AC389" s="1">
        <f>(Table2[[#This Row],[Close Price]]/Table2[[#This Row],[Day Low]])-1</f>
        <v>1.2537883505625569E-2</v>
      </c>
      <c r="AD389" s="1">
        <f>(Table2[[#This Row],[Day High]]/Table2[[#This Row],[Close Price]])-1</f>
        <v>1.5703800893845488E-2</v>
      </c>
      <c r="AE389" s="1">
        <f>(Table2[[#This Row],[Close Price]]/Table2[[#This Row],[Current Week Low]])-1</f>
        <v>1.2537883505625569E-2</v>
      </c>
      <c r="AF389" s="1">
        <f>(Table2[[#This Row],[Current Week High]]/Table2[[#This Row],[Close Price]])-1</f>
        <v>4.4487268850711414E-2</v>
      </c>
      <c r="AG389" s="1">
        <f>(Table2[[#This Row],[Close Price]]/Table2[[#This Row],[Current Month Low]])-1</f>
        <v>1.2537883505625569E-2</v>
      </c>
      <c r="AH389" s="1">
        <f>(Table2[[#This Row],[Current Month High]]/Table2[[#This Row],[Close Price]])-1</f>
        <v>6.6095370863914038E-2</v>
      </c>
      <c r="AI389">
        <v>18.184427405797599</v>
      </c>
      <c r="AJ389">
        <v>23.170546942073599</v>
      </c>
      <c r="AK389" t="str">
        <f>IF(AND(Table2[[#This Row],[20D EMA]]&gt;Table2[[#This Row],[50D EMA]],Table2[[#This Row],[50D EMA]]&gt;Table2[[#This Row],[200D EMA]]),"Uptrend","Downtrend/NoTrend")</f>
        <v>Downtrend/NoTrend</v>
      </c>
      <c r="AL389">
        <v>-0.15</v>
      </c>
      <c r="AM389" t="s">
        <v>3174</v>
      </c>
      <c r="AN389">
        <v>-1.22</v>
      </c>
      <c r="AO389" t="s">
        <v>3174</v>
      </c>
      <c r="AP389">
        <v>0.110577457109736</v>
      </c>
      <c r="AQ389">
        <f>(Table2[[#This Row],[Sharpe Ratio]]-AVERAGE(Table2[Sharpe Ratio]))/_xlfn.STDEV.P(Table2[Sharpe Ratio])</f>
        <v>0.57249060201255408</v>
      </c>
      <c r="AR3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9">
        <f>_xlfn.RANK.AVG(Table2[[#This Row],[1Y Return vs Nifty Z-Score]],Table2[1Y Return vs Nifty Z-Score])</f>
        <v>596</v>
      </c>
      <c r="AT389">
        <f>_xlfn.RANK.AVG(Table2[[#This Row],[6M Return vs Nifty Z-Score]],Table2[6M Return vs Nifty Z-Score])</f>
        <v>343</v>
      </c>
      <c r="AU389">
        <f>_xlfn.RANK.AVG(Table2[[#This Row],[Sharpe Ratio Z-Score]],Table2[Sharpe Ratio Z-Score])</f>
        <v>204</v>
      </c>
      <c r="AV389">
        <f>(Table2[[#This Row],[Rank 1Y]]+Table2[[#This Row],[Rank 6M]]+Table2[[#This Row],[Rank Sharpe]])/3</f>
        <v>381</v>
      </c>
    </row>
    <row r="390" spans="1:48" x14ac:dyDescent="0.3">
      <c r="A390" t="s">
        <v>762</v>
      </c>
      <c r="B390" t="s">
        <v>763</v>
      </c>
      <c r="C390" t="s">
        <v>3141</v>
      </c>
      <c r="D390" t="s">
        <v>271</v>
      </c>
      <c r="E390">
        <v>21513.0107606399</v>
      </c>
      <c r="F390">
        <v>641.65</v>
      </c>
      <c r="G390">
        <v>1.7041592320623</v>
      </c>
      <c r="H390">
        <f>(Table2[[#This Row],[1Y Return vs Nifty]]-AVERAGE(Table2[1Y Return vs Nifty]))/_xlfn.STDEV.P(Table2[1Y Return vs Nifty])</f>
        <v>-0.40847974962104117</v>
      </c>
      <c r="I390">
        <v>-10.213662548422899</v>
      </c>
      <c r="J390">
        <f>(Table2[[#This Row],[1M Return vs Nifty]]-AVERAGE(Table2[1M Return vs Nifty]))/_xlfn.STDEV.P(Table2[1M Return vs Nifty])</f>
        <v>-0.6784300754451531</v>
      </c>
      <c r="K390">
        <v>-8.9473588173802803</v>
      </c>
      <c r="L390">
        <f>(Table2[[#This Row],[6M Return vs Nifty]]-AVERAGE(Table2[6M Return vs Nifty]))/_xlfn.STDEV.P(Table2[6M Return vs Nifty])</f>
        <v>-0.5650924646551716</v>
      </c>
      <c r="M390">
        <v>-2.7152285963356002</v>
      </c>
      <c r="N390">
        <f>(Table2[[#This Row],[1W Return vs Nifty]]-AVERAGE(Table2[1W Return vs Nifty]))/_xlfn.STDEV.P(Table2[1W Return vs Nifty])</f>
        <v>-5.36601139626353E-2</v>
      </c>
      <c r="O390">
        <v>685.76</v>
      </c>
      <c r="P390">
        <v>687.60632741608003</v>
      </c>
      <c r="Q390">
        <v>642.53512734665105</v>
      </c>
      <c r="R390">
        <v>36.956561488893897</v>
      </c>
      <c r="S390" s="1">
        <f>(Table2[[#This Row],[Close Price]]-Table2[[#This Row],[20D EMA]])/Table2[[#This Row],[20D EMA]]</f>
        <v>-6.4322795146990228E-2</v>
      </c>
      <c r="T390" s="1">
        <f>(Table2[[#This Row],[Close Price]]-Table2[[#This Row],[50D EMA]])/Table2[[#This Row],[50D EMA]]</f>
        <v>-6.6835230543582896E-2</v>
      </c>
      <c r="U390" s="1">
        <f>(Table2[[#This Row],[Close Price]]-Table2[[#This Row],[200D EMA]])/Table2[[#This Row],[200D EMA]]</f>
        <v>-1.3775547965855319E-3</v>
      </c>
      <c r="V390">
        <v>0.51469896018292804</v>
      </c>
      <c r="W390">
        <v>624.70000000000005</v>
      </c>
      <c r="X390">
        <v>646.5</v>
      </c>
      <c r="Y390">
        <v>624.70000000000005</v>
      </c>
      <c r="Z390">
        <v>680</v>
      </c>
      <c r="AA390">
        <v>624.70000000000005</v>
      </c>
      <c r="AB390">
        <v>698.9</v>
      </c>
      <c r="AC390" s="1">
        <f>(Table2[[#This Row],[Close Price]]/Table2[[#This Row],[Day Low]])-1</f>
        <v>2.7133023851448668E-2</v>
      </c>
      <c r="AD390" s="1">
        <f>(Table2[[#This Row],[Day High]]/Table2[[#This Row],[Close Price]])-1</f>
        <v>7.5586378866983051E-3</v>
      </c>
      <c r="AE390" s="1">
        <f>(Table2[[#This Row],[Close Price]]/Table2[[#This Row],[Current Week Low]])-1</f>
        <v>2.7133023851448668E-2</v>
      </c>
      <c r="AF390" s="1">
        <f>(Table2[[#This Row],[Current Week High]]/Table2[[#This Row],[Close Price]])-1</f>
        <v>5.9767786176264437E-2</v>
      </c>
      <c r="AG390" s="1">
        <f>(Table2[[#This Row],[Close Price]]/Table2[[#This Row],[Current Month Low]])-1</f>
        <v>2.7133023851448668E-2</v>
      </c>
      <c r="AH390" s="1">
        <f>(Table2[[#This Row],[Current Month High]]/Table2[[#This Row],[Close Price]])-1</f>
        <v>8.9223096703810567E-2</v>
      </c>
      <c r="AI390">
        <v>24.514922465518602</v>
      </c>
      <c r="AJ390">
        <v>37.457155098543197</v>
      </c>
      <c r="AK390" t="str">
        <f>IF(AND(Table2[[#This Row],[20D EMA]]&gt;Table2[[#This Row],[50D EMA]],Table2[[#This Row],[50D EMA]]&gt;Table2[[#This Row],[200D EMA]]),"Uptrend","Downtrend/NoTrend")</f>
        <v>Downtrend/NoTrend</v>
      </c>
      <c r="AL390">
        <v>-0.04</v>
      </c>
      <c r="AM390" t="s">
        <v>3174</v>
      </c>
      <c r="AN390">
        <v>-12.87</v>
      </c>
      <c r="AO390" t="s">
        <v>3174</v>
      </c>
      <c r="AP390">
        <v>0.115568578192131</v>
      </c>
      <c r="AQ390">
        <f>(Table2[[#This Row],[Sharpe Ratio]]-AVERAGE(Table2[Sharpe Ratio]))/_xlfn.STDEV.P(Table2[Sharpe Ratio])</f>
        <v>0.630737753651472</v>
      </c>
      <c r="AR3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0">
        <f>_xlfn.RANK.AVG(Table2[[#This Row],[1Y Return vs Nifty Z-Score]],Table2[1Y Return vs Nifty Z-Score])</f>
        <v>440</v>
      </c>
      <c r="AT390">
        <f>_xlfn.RANK.AVG(Table2[[#This Row],[6M Return vs Nifty Z-Score]],Table2[6M Return vs Nifty Z-Score])</f>
        <v>517</v>
      </c>
      <c r="AU390">
        <f>_xlfn.RANK.AVG(Table2[[#This Row],[Sharpe Ratio Z-Score]],Table2[Sharpe Ratio Z-Score])</f>
        <v>186</v>
      </c>
      <c r="AV390">
        <f>(Table2[[#This Row],[Rank 1Y]]+Table2[[#This Row],[Rank 6M]]+Table2[[#This Row],[Rank Sharpe]])/3</f>
        <v>381</v>
      </c>
    </row>
    <row r="391" spans="1:48" x14ac:dyDescent="0.3">
      <c r="A391" t="s">
        <v>200</v>
      </c>
      <c r="B391" t="s">
        <v>201</v>
      </c>
      <c r="C391" t="s">
        <v>3135</v>
      </c>
      <c r="D391" t="s">
        <v>202</v>
      </c>
      <c r="E391">
        <v>128994.8949828</v>
      </c>
      <c r="F391">
        <v>4693.45</v>
      </c>
      <c r="G391">
        <v>8.9450382848605408</v>
      </c>
      <c r="H391">
        <f>(Table2[[#This Row],[1Y Return vs Nifty]]-AVERAGE(Table2[1Y Return vs Nifty]))/_xlfn.STDEV.P(Table2[1Y Return vs Nifty])</f>
        <v>-0.28376559849034555</v>
      </c>
      <c r="I391">
        <v>-2.4898895008588902</v>
      </c>
      <c r="J391">
        <f>(Table2[[#This Row],[1M Return vs Nifty]]-AVERAGE(Table2[1M Return vs Nifty]))/_xlfn.STDEV.P(Table2[1M Return vs Nifty])</f>
        <v>0.19278095191788522</v>
      </c>
      <c r="K391">
        <v>1.2421117558338</v>
      </c>
      <c r="L391">
        <f>(Table2[[#This Row],[6M Return vs Nifty]]-AVERAGE(Table2[6M Return vs Nifty]))/_xlfn.STDEV.P(Table2[6M Return vs Nifty])</f>
        <v>-0.22521663206113113</v>
      </c>
      <c r="M391">
        <v>-4.2324766585675002</v>
      </c>
      <c r="N391">
        <f>(Table2[[#This Row],[1W Return vs Nifty]]-AVERAGE(Table2[1W Return vs Nifty]))/_xlfn.STDEV.P(Table2[1W Return vs Nifty])</f>
        <v>-0.4280253308237979</v>
      </c>
      <c r="O391">
        <v>4844.22</v>
      </c>
      <c r="P391">
        <v>4835.4256673925802</v>
      </c>
      <c r="Q391">
        <v>4474.1275409584196</v>
      </c>
      <c r="R391">
        <v>30.2250647234365</v>
      </c>
      <c r="S391" s="1">
        <f>(Table2[[#This Row],[Close Price]]-Table2[[#This Row],[20D EMA]])/Table2[[#This Row],[20D EMA]]</f>
        <v>-3.1123689675530926E-2</v>
      </c>
      <c r="T391" s="1">
        <f>(Table2[[#This Row],[Close Price]]-Table2[[#This Row],[50D EMA]])/Table2[[#This Row],[50D EMA]]</f>
        <v>-2.9361565487395505E-2</v>
      </c>
      <c r="U391" s="1">
        <f>(Table2[[#This Row],[Close Price]]-Table2[[#This Row],[200D EMA]])/Table2[[#This Row],[200D EMA]]</f>
        <v>4.9020162486158897E-2</v>
      </c>
      <c r="V391">
        <v>1.17251973010729</v>
      </c>
      <c r="W391">
        <v>4586.2</v>
      </c>
      <c r="X391">
        <v>4738.5</v>
      </c>
      <c r="Y391">
        <v>4586.2</v>
      </c>
      <c r="Z391">
        <v>4748.8</v>
      </c>
      <c r="AA391">
        <v>4586.2</v>
      </c>
      <c r="AB391">
        <v>5045.95</v>
      </c>
      <c r="AC391" s="1">
        <f>(Table2[[#This Row],[Close Price]]/Table2[[#This Row],[Day Low]])-1</f>
        <v>2.3385373511839891E-2</v>
      </c>
      <c r="AD391" s="1">
        <f>(Table2[[#This Row],[Day High]]/Table2[[#This Row],[Close Price]])-1</f>
        <v>9.5984829922552972E-3</v>
      </c>
      <c r="AE391" s="1">
        <f>(Table2[[#This Row],[Close Price]]/Table2[[#This Row],[Current Week Low]])-1</f>
        <v>2.3385373511839891E-2</v>
      </c>
      <c r="AF391" s="1">
        <f>(Table2[[#This Row],[Current Week High]]/Table2[[#This Row],[Close Price]])-1</f>
        <v>1.1793030713014963E-2</v>
      </c>
      <c r="AG391" s="1">
        <f>(Table2[[#This Row],[Close Price]]/Table2[[#This Row],[Current Month Low]])-1</f>
        <v>2.3385373511839891E-2</v>
      </c>
      <c r="AH391" s="1">
        <f>(Table2[[#This Row],[Current Month High]]/Table2[[#This Row],[Close Price]])-1</f>
        <v>7.5104667142507076E-2</v>
      </c>
      <c r="AI391">
        <v>8.7686030531911605</v>
      </c>
      <c r="AJ391">
        <v>43.3114503816793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-0.08</v>
      </c>
      <c r="AM391" t="s">
        <v>3174</v>
      </c>
      <c r="AN391">
        <v>-3.52</v>
      </c>
      <c r="AO391" t="s">
        <v>3174</v>
      </c>
      <c r="AP391">
        <v>5.7390390679746002E-2</v>
      </c>
      <c r="AQ391">
        <f>(Table2[[#This Row],[Sharpe Ratio]]-AVERAGE(Table2[Sharpe Ratio]))/_xlfn.STDEV.P(Table2[Sharpe Ratio])</f>
        <v>-4.8210653764284357E-2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-0.79243726322167374</v>
      </c>
      <c r="AS391">
        <f>_xlfn.RANK.AVG(Table2[[#This Row],[1Y Return vs Nifty Z-Score]],Table2[1Y Return vs Nifty Z-Score])</f>
        <v>393</v>
      </c>
      <c r="AT391">
        <f>_xlfn.RANK.AVG(Table2[[#This Row],[6M Return vs Nifty Z-Score]],Table2[6M Return vs Nifty Z-Score])</f>
        <v>400</v>
      </c>
      <c r="AU391">
        <f>_xlfn.RANK.AVG(Table2[[#This Row],[Sharpe Ratio Z-Score]],Table2[Sharpe Ratio Z-Score])</f>
        <v>356</v>
      </c>
      <c r="AV391">
        <f>(Table2[[#This Row],[Rank 1Y]]+Table2[[#This Row],[Rank 6M]]+Table2[[#This Row],[Rank Sharpe]])/3</f>
        <v>383</v>
      </c>
    </row>
    <row r="392" spans="1:48" x14ac:dyDescent="0.3">
      <c r="A392" t="s">
        <v>44</v>
      </c>
      <c r="B392" t="s">
        <v>45</v>
      </c>
      <c r="C392" t="s">
        <v>3128</v>
      </c>
      <c r="D392" t="s">
        <v>21</v>
      </c>
      <c r="E392">
        <v>480771.63301733998</v>
      </c>
      <c r="F392">
        <v>1789.45</v>
      </c>
      <c r="G392">
        <v>15.931109444069801</v>
      </c>
      <c r="H392">
        <f>(Table2[[#This Row],[1Y Return vs Nifty]]-AVERAGE(Table2[1Y Return vs Nifty]))/_xlfn.STDEV.P(Table2[1Y Return vs Nifty])</f>
        <v>-0.16344016175725742</v>
      </c>
      <c r="I392">
        <v>0.73285621693008496</v>
      </c>
      <c r="J392">
        <f>(Table2[[#This Row],[1M Return vs Nifty]]-AVERAGE(Table2[1M Return vs Nifty]))/_xlfn.STDEV.P(Table2[1M Return vs Nifty])</f>
        <v>0.55629391254407556</v>
      </c>
      <c r="K392">
        <v>5.8403619166710197</v>
      </c>
      <c r="L392">
        <f>(Table2[[#This Row],[6M Return vs Nifty]]-AVERAGE(Table2[6M Return vs Nifty]))/_xlfn.STDEV.P(Table2[6M Return vs Nifty])</f>
        <v>-7.1839271514197084E-2</v>
      </c>
      <c r="M392">
        <v>1.8344417476184001</v>
      </c>
      <c r="N392">
        <f>(Table2[[#This Row],[1W Return vs Nifty]]-AVERAGE(Table2[1W Return vs Nifty]))/_xlfn.STDEV.P(Table2[1W Return vs Nifty])</f>
        <v>1.0689238374418861</v>
      </c>
      <c r="O392">
        <v>1775.69</v>
      </c>
      <c r="P392">
        <v>1717.7647580733001</v>
      </c>
      <c r="Q392">
        <v>1547.07450254778</v>
      </c>
      <c r="R392">
        <v>47.518633316644099</v>
      </c>
      <c r="S392" s="1">
        <f>(Table2[[#This Row],[Close Price]]-Table2[[#This Row],[20D EMA]])/Table2[[#This Row],[20D EMA]]</f>
        <v>7.749100349723201E-3</v>
      </c>
      <c r="T392" s="1">
        <f>(Table2[[#This Row],[Close Price]]-Table2[[#This Row],[50D EMA]])/Table2[[#This Row],[50D EMA]]</f>
        <v>4.1731699052380396E-2</v>
      </c>
      <c r="U392" s="1">
        <f>(Table2[[#This Row],[Close Price]]-Table2[[#This Row],[200D EMA]])/Table2[[#This Row],[200D EMA]]</f>
        <v>0.1566669847205594</v>
      </c>
      <c r="V392">
        <v>0.98480026465874804</v>
      </c>
      <c r="W392">
        <v>1743</v>
      </c>
      <c r="X392">
        <v>1794</v>
      </c>
      <c r="Y392">
        <v>1743</v>
      </c>
      <c r="Z392">
        <v>1804.2</v>
      </c>
      <c r="AA392">
        <v>1743</v>
      </c>
      <c r="AB392">
        <v>1822.45</v>
      </c>
      <c r="AC392" s="1">
        <f>(Table2[[#This Row],[Close Price]]/Table2[[#This Row],[Day Low]])-1</f>
        <v>2.6649454962708097E-2</v>
      </c>
      <c r="AD392" s="1">
        <f>(Table2[[#This Row],[Day High]]/Table2[[#This Row],[Close Price]])-1</f>
        <v>2.5426807119506289E-3</v>
      </c>
      <c r="AE392" s="1">
        <f>(Table2[[#This Row],[Close Price]]/Table2[[#This Row],[Current Week Low]])-1</f>
        <v>2.6649454962708097E-2</v>
      </c>
      <c r="AF392" s="1">
        <f>(Table2[[#This Row],[Current Week High]]/Table2[[#This Row],[Close Price]])-1</f>
        <v>8.2427561541256189E-3</v>
      </c>
      <c r="AG392" s="1">
        <f>(Table2[[#This Row],[Close Price]]/Table2[[#This Row],[Current Month Low]])-1</f>
        <v>2.6649454962708097E-2</v>
      </c>
      <c r="AH392" s="1">
        <f>(Table2[[#This Row],[Current Month High]]/Table2[[#This Row],[Close Price]])-1</f>
        <v>1.8441420548213072E-2</v>
      </c>
      <c r="AI392">
        <v>2.1850289195003998</v>
      </c>
      <c r="AJ392">
        <v>48.065864051963104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0.06</v>
      </c>
      <c r="AM392" t="s">
        <v>3175</v>
      </c>
      <c r="AN392">
        <v>3.05</v>
      </c>
      <c r="AO392" t="s">
        <v>3175</v>
      </c>
      <c r="AP392">
        <v>1.1311437126469001E-2</v>
      </c>
      <c r="AQ392">
        <f>(Table2[[#This Row],[Sharpe Ratio]]-AVERAGE(Table2[Sharpe Ratio]))/_xlfn.STDEV.P(Table2[Sharpe Ratio])</f>
        <v>-0.58595913765649932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0.80397917905800786</v>
      </c>
      <c r="AS392">
        <f>_xlfn.RANK.AVG(Table2[[#This Row],[1Y Return vs Nifty Z-Score]],Table2[1Y Return vs Nifty Z-Score])</f>
        <v>352</v>
      </c>
      <c r="AT392">
        <f>_xlfn.RANK.AVG(Table2[[#This Row],[6M Return vs Nifty Z-Score]],Table2[6M Return vs Nifty Z-Score])</f>
        <v>329</v>
      </c>
      <c r="AU392">
        <f>_xlfn.RANK.AVG(Table2[[#This Row],[Sharpe Ratio Z-Score]],Table2[Sharpe Ratio Z-Score])</f>
        <v>477</v>
      </c>
      <c r="AV392">
        <f>(Table2[[#This Row],[Rank 1Y]]+Table2[[#This Row],[Rank 6M]]+Table2[[#This Row],[Rank Sharpe]])/3</f>
        <v>386</v>
      </c>
    </row>
    <row r="393" spans="1:48" x14ac:dyDescent="0.3">
      <c r="A393" t="s">
        <v>335</v>
      </c>
      <c r="B393" t="s">
        <v>336</v>
      </c>
      <c r="C393" t="s">
        <v>3129</v>
      </c>
      <c r="D393" t="s">
        <v>54</v>
      </c>
      <c r="E393">
        <v>77496.582199184995</v>
      </c>
      <c r="F393">
        <v>1884.05</v>
      </c>
      <c r="G393">
        <v>31.0395108916289</v>
      </c>
      <c r="H393">
        <f>(Table2[[#This Row],[1Y Return vs Nifty]]-AVERAGE(Table2[1Y Return vs Nifty]))/_xlfn.STDEV.P(Table2[1Y Return vs Nifty])</f>
        <v>9.6781207462539737E-2</v>
      </c>
      <c r="I393">
        <v>-5.7411242645739096</v>
      </c>
      <c r="J393">
        <f>(Table2[[#This Row],[1M Return vs Nifty]]-AVERAGE(Table2[1M Return vs Nifty]))/_xlfn.STDEV.P(Table2[1M Return vs Nifty])</f>
        <v>-0.17394546032281744</v>
      </c>
      <c r="K393">
        <v>2.18042727183545</v>
      </c>
      <c r="L393">
        <f>(Table2[[#This Row],[6M Return vs Nifty]]-AVERAGE(Table2[6M Return vs Nifty]))/_xlfn.STDEV.P(Table2[6M Return vs Nifty])</f>
        <v>-0.19391856167116256</v>
      </c>
      <c r="M393">
        <v>-1.5329975624435099</v>
      </c>
      <c r="N393">
        <f>(Table2[[#This Row],[1W Return vs Nifty]]-AVERAGE(Table2[1W Return vs Nifty]))/_xlfn.STDEV.P(Table2[1W Return vs Nifty])</f>
        <v>0.23804312718829185</v>
      </c>
      <c r="O393">
        <v>1969.18</v>
      </c>
      <c r="P393">
        <v>1931.9851325668001</v>
      </c>
      <c r="Q393">
        <v>1703.7139520170799</v>
      </c>
      <c r="R393">
        <v>33.032213740978001</v>
      </c>
      <c r="S393" s="1">
        <f>(Table2[[#This Row],[Close Price]]-Table2[[#This Row],[20D EMA]])/Table2[[#This Row],[20D EMA]]</f>
        <v>-4.3231192679186313E-2</v>
      </c>
      <c r="T393" s="1">
        <f>(Table2[[#This Row],[Close Price]]-Table2[[#This Row],[50D EMA]])/Table2[[#This Row],[50D EMA]]</f>
        <v>-2.4811336153045021E-2</v>
      </c>
      <c r="U393" s="1">
        <f>(Table2[[#This Row],[Close Price]]-Table2[[#This Row],[200D EMA]])/Table2[[#This Row],[200D EMA]]</f>
        <v>0.10584878275453141</v>
      </c>
      <c r="V393">
        <v>1.04817750521608</v>
      </c>
      <c r="W393">
        <v>1868.05</v>
      </c>
      <c r="X393">
        <v>1904.45</v>
      </c>
      <c r="Y393">
        <v>1868.05</v>
      </c>
      <c r="Z393">
        <v>1945.4</v>
      </c>
      <c r="AA393">
        <v>1868.05</v>
      </c>
      <c r="AB393">
        <v>2009.45</v>
      </c>
      <c r="AC393" s="1">
        <f>(Table2[[#This Row],[Close Price]]/Table2[[#This Row],[Day Low]])-1</f>
        <v>8.5650812344424399E-3</v>
      </c>
      <c r="AD393" s="1">
        <f>(Table2[[#This Row],[Day High]]/Table2[[#This Row],[Close Price]])-1</f>
        <v>1.0827738117353602E-2</v>
      </c>
      <c r="AE393" s="1">
        <f>(Table2[[#This Row],[Close Price]]/Table2[[#This Row],[Current Week Low]])-1</f>
        <v>8.5650812344424399E-3</v>
      </c>
      <c r="AF393" s="1">
        <f>(Table2[[#This Row],[Current Week High]]/Table2[[#This Row],[Close Price]])-1</f>
        <v>3.2562830073511906E-2</v>
      </c>
      <c r="AG393" s="1">
        <f>(Table2[[#This Row],[Close Price]]/Table2[[#This Row],[Current Month Low]])-1</f>
        <v>8.5650812344424399E-3</v>
      </c>
      <c r="AH393" s="1">
        <f>(Table2[[#This Row],[Current Month High]]/Table2[[#This Row],[Close Price]])-1</f>
        <v>6.6558743133144027E-2</v>
      </c>
      <c r="AI393">
        <v>10.334120644356499</v>
      </c>
      <c r="AJ393">
        <v>59.347908825643799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0.03</v>
      </c>
      <c r="AM393" t="s">
        <v>3175</v>
      </c>
      <c r="AN393">
        <v>-7.44</v>
      </c>
      <c r="AO393" t="s">
        <v>3174</v>
      </c>
      <c r="AP393">
        <v>9.1051886562799997E-4</v>
      </c>
      <c r="AQ393">
        <f>(Table2[[#This Row],[Sharpe Ratio]]-AVERAGE(Table2[Sharpe Ratio]))/_xlfn.STDEV.P(Table2[Sharpe Ratio])</f>
        <v>-0.70733945544924881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-0.74037914279239714</v>
      </c>
      <c r="AS393">
        <f>_xlfn.RANK.AVG(Table2[[#This Row],[1Y Return vs Nifty Z-Score]],Table2[1Y Return vs Nifty Z-Score])</f>
        <v>265</v>
      </c>
      <c r="AT393">
        <f>_xlfn.RANK.AVG(Table2[[#This Row],[6M Return vs Nifty Z-Score]],Table2[6M Return vs Nifty Z-Score])</f>
        <v>385</v>
      </c>
      <c r="AU393">
        <f>_xlfn.RANK.AVG(Table2[[#This Row],[Sharpe Ratio Z-Score]],Table2[Sharpe Ratio Z-Score])</f>
        <v>512</v>
      </c>
      <c r="AV393">
        <f>(Table2[[#This Row],[Rank 1Y]]+Table2[[#This Row],[Rank 6M]]+Table2[[#This Row],[Rank Sharpe]])/3</f>
        <v>387.33333333333331</v>
      </c>
    </row>
    <row r="394" spans="1:48" x14ac:dyDescent="0.3">
      <c r="A394" t="s">
        <v>618</v>
      </c>
      <c r="B394" t="s">
        <v>619</v>
      </c>
      <c r="C394" t="s">
        <v>3139</v>
      </c>
      <c r="D394" t="s">
        <v>607</v>
      </c>
      <c r="E394">
        <v>31551.367659740001</v>
      </c>
      <c r="F394">
        <v>1326.6</v>
      </c>
      <c r="G394">
        <v>-24.3657002074772</v>
      </c>
      <c r="H394">
        <f>(Table2[[#This Row],[1Y Return vs Nifty]]-AVERAGE(Table2[1Y Return vs Nifty]))/_xlfn.STDEV.P(Table2[1Y Return vs Nifty])</f>
        <v>-0.8574971087553942</v>
      </c>
      <c r="I394">
        <v>-0.39837572079957601</v>
      </c>
      <c r="J394">
        <f>(Table2[[#This Row],[1M Return vs Nifty]]-AVERAGE(Table2[1M Return vs Nifty]))/_xlfn.STDEV.P(Table2[1M Return vs Nifty])</f>
        <v>0.42869542763440205</v>
      </c>
      <c r="K394">
        <v>34.140146337628003</v>
      </c>
      <c r="L394">
        <f>(Table2[[#This Row],[6M Return vs Nifty]]-AVERAGE(Table2[6M Return vs Nifty]))/_xlfn.STDEV.P(Table2[6M Return vs Nifty])</f>
        <v>0.87211681758716808</v>
      </c>
      <c r="M394">
        <v>-3.5202498624951102</v>
      </c>
      <c r="N394">
        <f>(Table2[[#This Row],[1W Return vs Nifty]]-AVERAGE(Table2[1W Return vs Nifty]))/_xlfn.STDEV.P(Table2[1W Return vs Nifty])</f>
        <v>-0.25229075873691759</v>
      </c>
      <c r="O394">
        <v>1297.54</v>
      </c>
      <c r="P394">
        <v>1237.4666364325601</v>
      </c>
      <c r="Q394">
        <v>1149.67602462581</v>
      </c>
      <c r="R394">
        <v>44.930851184777801</v>
      </c>
      <c r="S394" s="1">
        <f>(Table2[[#This Row],[Close Price]]-Table2[[#This Row],[20D EMA]])/Table2[[#This Row],[20D EMA]]</f>
        <v>2.2396226705920393E-2</v>
      </c>
      <c r="T394" s="1">
        <f>(Table2[[#This Row],[Close Price]]-Table2[[#This Row],[50D EMA]])/Table2[[#This Row],[50D EMA]]</f>
        <v>7.20289023907736E-2</v>
      </c>
      <c r="U394" s="1">
        <f>(Table2[[#This Row],[Close Price]]-Table2[[#This Row],[200D EMA]])/Table2[[#This Row],[200D EMA]]</f>
        <v>0.15389028872875221</v>
      </c>
      <c r="V394">
        <v>1.08086702587519</v>
      </c>
      <c r="W394">
        <v>1246.9000000000001</v>
      </c>
      <c r="X394">
        <v>1343</v>
      </c>
      <c r="Y394">
        <v>1246.25</v>
      </c>
      <c r="Z394">
        <v>1343</v>
      </c>
      <c r="AA394">
        <v>1242.9000000000001</v>
      </c>
      <c r="AB394">
        <v>1370</v>
      </c>
      <c r="AC394" s="1">
        <f>(Table2[[#This Row],[Close Price]]/Table2[[#This Row],[Day Low]])-1</f>
        <v>6.3918517924452578E-2</v>
      </c>
      <c r="AD394" s="1">
        <f>(Table2[[#This Row],[Day High]]/Table2[[#This Row],[Close Price]])-1</f>
        <v>1.23624302728782E-2</v>
      </c>
      <c r="AE394" s="1">
        <f>(Table2[[#This Row],[Close Price]]/Table2[[#This Row],[Current Week Low]])-1</f>
        <v>6.4473420260782177E-2</v>
      </c>
      <c r="AF394" s="1">
        <f>(Table2[[#This Row],[Current Week High]]/Table2[[#This Row],[Close Price]])-1</f>
        <v>1.23624302728782E-2</v>
      </c>
      <c r="AG394" s="1">
        <f>(Table2[[#This Row],[Close Price]]/Table2[[#This Row],[Current Month Low]])-1</f>
        <v>6.7342505430846966E-2</v>
      </c>
      <c r="AH394" s="1">
        <f>(Table2[[#This Row],[Current Month High]]/Table2[[#This Row],[Close Price]])-1</f>
        <v>3.2715211819689394E-2</v>
      </c>
      <c r="AI394">
        <v>12.1589024574099</v>
      </c>
      <c r="AJ394">
        <v>49.720670391061397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0.17</v>
      </c>
      <c r="AM394" t="s">
        <v>3175</v>
      </c>
      <c r="AN394">
        <v>3.7</v>
      </c>
      <c r="AO394" t="s">
        <v>3175</v>
      </c>
      <c r="AP394">
        <v>2.1178274713755999E-2</v>
      </c>
      <c r="AQ394">
        <f>(Table2[[#This Row],[Sharpe Ratio]]-AVERAGE(Table2[Sharpe Ratio]))/_xlfn.STDEV.P(Table2[Sharpe Ratio])</f>
        <v>-0.47081162356984402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-0.27978724584058573</v>
      </c>
      <c r="AS394">
        <f>_xlfn.RANK.AVG(Table2[[#This Row],[1Y Return vs Nifty Z-Score]],Table2[1Y Return vs Nifty Z-Score])</f>
        <v>600</v>
      </c>
      <c r="AT394">
        <f>_xlfn.RANK.AVG(Table2[[#This Row],[6M Return vs Nifty Z-Score]],Table2[6M Return vs Nifty Z-Score])</f>
        <v>109</v>
      </c>
      <c r="AU394">
        <f>_xlfn.RANK.AVG(Table2[[#This Row],[Sharpe Ratio Z-Score]],Table2[Sharpe Ratio Z-Score])</f>
        <v>454</v>
      </c>
      <c r="AV394">
        <f>(Table2[[#This Row],[Rank 1Y]]+Table2[[#This Row],[Rank 6M]]+Table2[[#This Row],[Rank Sharpe]])/3</f>
        <v>387.66666666666669</v>
      </c>
    </row>
    <row r="395" spans="1:48" x14ac:dyDescent="0.3">
      <c r="A395" t="s">
        <v>780</v>
      </c>
      <c r="B395" t="s">
        <v>781</v>
      </c>
      <c r="C395" t="s">
        <v>3135</v>
      </c>
      <c r="D395" t="s">
        <v>190</v>
      </c>
      <c r="E395">
        <v>20938.906398514999</v>
      </c>
      <c r="F395">
        <v>538.79999999999995</v>
      </c>
      <c r="G395">
        <v>-10.3816816220618</v>
      </c>
      <c r="H395">
        <f>(Table2[[#This Row],[1Y Return vs Nifty]]-AVERAGE(Table2[1Y Return vs Nifty]))/_xlfn.STDEV.P(Table2[1Y Return vs Nifty])</f>
        <v>-0.61664168297639554</v>
      </c>
      <c r="I395">
        <v>-6.5899248153580299</v>
      </c>
      <c r="J395">
        <f>(Table2[[#This Row],[1M Return vs Nifty]]-AVERAGE(Table2[1M Return vs Nifty]))/_xlfn.STDEV.P(Table2[1M Return vs Nifty])</f>
        <v>-0.26968680271093581</v>
      </c>
      <c r="K395">
        <v>1.8493311565555599</v>
      </c>
      <c r="L395">
        <f>(Table2[[#This Row],[6M Return vs Nifty]]-AVERAGE(Table2[6M Return vs Nifty]))/_xlfn.STDEV.P(Table2[6M Return vs Nifty])</f>
        <v>-0.20496246891254821</v>
      </c>
      <c r="M395">
        <v>-2.1266695467744698</v>
      </c>
      <c r="N395">
        <f>(Table2[[#This Row],[1W Return vs Nifty]]-AVERAGE(Table2[1W Return vs Nifty]))/_xlfn.STDEV.P(Table2[1W Return vs Nifty])</f>
        <v>9.1560724810711966E-2</v>
      </c>
      <c r="O395">
        <v>559.28</v>
      </c>
      <c r="P395">
        <v>563.52917456588102</v>
      </c>
      <c r="Q395">
        <v>529.83273060567899</v>
      </c>
      <c r="R395">
        <v>40.070892404568099</v>
      </c>
      <c r="S395" s="1">
        <f>(Table2[[#This Row],[Close Price]]-Table2[[#This Row],[20D EMA]])/Table2[[#This Row],[20D EMA]]</f>
        <v>-3.6618509512230044E-2</v>
      </c>
      <c r="T395" s="1">
        <f>(Table2[[#This Row],[Close Price]]-Table2[[#This Row],[50D EMA]])/Table2[[#This Row],[50D EMA]]</f>
        <v>-4.3882687324806872E-2</v>
      </c>
      <c r="U395" s="1">
        <f>(Table2[[#This Row],[Close Price]]-Table2[[#This Row],[200D EMA]])/Table2[[#This Row],[200D EMA]]</f>
        <v>1.6924717701131863E-2</v>
      </c>
      <c r="V395">
        <v>1.29423689312576</v>
      </c>
      <c r="W395">
        <v>521.9</v>
      </c>
      <c r="X395">
        <v>554.5</v>
      </c>
      <c r="Y395">
        <v>521.9</v>
      </c>
      <c r="Z395">
        <v>566.95000000000005</v>
      </c>
      <c r="AA395">
        <v>521.9</v>
      </c>
      <c r="AB395">
        <v>578</v>
      </c>
      <c r="AC395" s="1">
        <f>(Table2[[#This Row],[Close Price]]/Table2[[#This Row],[Day Low]])-1</f>
        <v>3.2381682314619686E-2</v>
      </c>
      <c r="AD395" s="1">
        <f>(Table2[[#This Row],[Day High]]/Table2[[#This Row],[Close Price]])-1</f>
        <v>2.913882702301418E-2</v>
      </c>
      <c r="AE395" s="1">
        <f>(Table2[[#This Row],[Close Price]]/Table2[[#This Row],[Current Week Low]])-1</f>
        <v>3.2381682314619686E-2</v>
      </c>
      <c r="AF395" s="1">
        <f>(Table2[[#This Row],[Current Week High]]/Table2[[#This Row],[Close Price]])-1</f>
        <v>5.2245731254640049E-2</v>
      </c>
      <c r="AG395" s="1">
        <f>(Table2[[#This Row],[Close Price]]/Table2[[#This Row],[Current Month Low]])-1</f>
        <v>3.2381682314619686E-2</v>
      </c>
      <c r="AH395" s="1">
        <f>(Table2[[#This Row],[Current Month High]]/Table2[[#This Row],[Close Price]])-1</f>
        <v>7.2754268745360173E-2</v>
      </c>
      <c r="AI395">
        <v>15.5159613956941</v>
      </c>
      <c r="AJ395">
        <v>32.448377581120901</v>
      </c>
      <c r="AK395" t="str">
        <f>IF(AND(Table2[[#This Row],[20D EMA]]&gt;Table2[[#This Row],[50D EMA]],Table2[[#This Row],[50D EMA]]&gt;Table2[[#This Row],[200D EMA]]),"Uptrend","Downtrend/NoTrend")</f>
        <v>Downtrend/NoTrend</v>
      </c>
      <c r="AL395">
        <v>-0.13</v>
      </c>
      <c r="AM395" t="s">
        <v>3174</v>
      </c>
      <c r="AN395">
        <v>-6.68</v>
      </c>
      <c r="AO395" t="s">
        <v>3174</v>
      </c>
      <c r="AP395">
        <v>8.8540671460437995E-2</v>
      </c>
      <c r="AQ395">
        <f>(Table2[[#This Row],[Sharpe Ratio]]-AVERAGE(Table2[Sharpe Ratio]))/_xlfn.STDEV.P(Table2[Sharpe Ratio])</f>
        <v>0.31531791993186548</v>
      </c>
      <c r="AR3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5">
        <f>_xlfn.RANK.AVG(Table2[[#This Row],[1Y Return vs Nifty Z-Score]],Table2[1Y Return vs Nifty Z-Score])</f>
        <v>513</v>
      </c>
      <c r="AT395">
        <f>_xlfn.RANK.AVG(Table2[[#This Row],[6M Return vs Nifty Z-Score]],Table2[6M Return vs Nifty Z-Score])</f>
        <v>388</v>
      </c>
      <c r="AU395">
        <f>_xlfn.RANK.AVG(Table2[[#This Row],[Sharpe Ratio Z-Score]],Table2[Sharpe Ratio Z-Score])</f>
        <v>263</v>
      </c>
      <c r="AV395">
        <f>(Table2[[#This Row],[Rank 1Y]]+Table2[[#This Row],[Rank 6M]]+Table2[[#This Row],[Rank Sharpe]])/3</f>
        <v>388</v>
      </c>
    </row>
    <row r="396" spans="1:48" x14ac:dyDescent="0.3">
      <c r="A396" t="s">
        <v>1118</v>
      </c>
      <c r="B396" t="s">
        <v>1119</v>
      </c>
      <c r="C396" t="s">
        <v>3133</v>
      </c>
      <c r="D396" t="s">
        <v>284</v>
      </c>
      <c r="E396">
        <v>11451.7354570649</v>
      </c>
      <c r="F396">
        <v>2276.9</v>
      </c>
      <c r="G396">
        <v>24.411384653687801</v>
      </c>
      <c r="H396">
        <f>(Table2[[#This Row],[1Y Return vs Nifty]]-AVERAGE(Table2[1Y Return vs Nifty]))/_xlfn.STDEV.P(Table2[1Y Return vs Nifty])</f>
        <v>-1.7379121873781284E-2</v>
      </c>
      <c r="I396">
        <v>2.8110736412544099</v>
      </c>
      <c r="J396">
        <f>(Table2[[#This Row],[1M Return vs Nifty]]-AVERAGE(Table2[1M Return vs Nifty]))/_xlfn.STDEV.P(Table2[1M Return vs Nifty])</f>
        <v>0.79070861196360265</v>
      </c>
      <c r="K396">
        <v>20.123719254091</v>
      </c>
      <c r="L396">
        <f>(Table2[[#This Row],[6M Return vs Nifty]]-AVERAGE(Table2[6M Return vs Nifty]))/_xlfn.STDEV.P(Table2[6M Return vs Nifty])</f>
        <v>0.40459058148085686</v>
      </c>
      <c r="M396">
        <v>2.5988739957033902</v>
      </c>
      <c r="N396">
        <f>(Table2[[#This Row],[1W Return vs Nifty]]-AVERAGE(Table2[1W Return vs Nifty]))/_xlfn.STDEV.P(Table2[1W Return vs Nifty])</f>
        <v>1.257539563145323</v>
      </c>
      <c r="O396">
        <v>2188.98</v>
      </c>
      <c r="P396">
        <v>2132.6632070195401</v>
      </c>
      <c r="Q396">
        <v>1912.7446172729501</v>
      </c>
      <c r="R396">
        <v>66.165970834148695</v>
      </c>
      <c r="S396" s="1">
        <f>(Table2[[#This Row],[Close Price]]-Table2[[#This Row],[20D EMA]])/Table2[[#This Row],[20D EMA]]</f>
        <v>4.0164825626547558E-2</v>
      </c>
      <c r="T396" s="1">
        <f>(Table2[[#This Row],[Close Price]]-Table2[[#This Row],[50D EMA]])/Table2[[#This Row],[50D EMA]]</f>
        <v>6.7632241464903015E-2</v>
      </c>
      <c r="U396" s="1">
        <f>(Table2[[#This Row],[Close Price]]-Table2[[#This Row],[200D EMA]])/Table2[[#This Row],[200D EMA]]</f>
        <v>0.19038369233329006</v>
      </c>
      <c r="V396">
        <v>1.2083758398428499</v>
      </c>
      <c r="W396">
        <v>2172.6</v>
      </c>
      <c r="X396">
        <v>2284</v>
      </c>
      <c r="Y396">
        <v>2172.6</v>
      </c>
      <c r="Z396">
        <v>2284</v>
      </c>
      <c r="AA396">
        <v>2172.6</v>
      </c>
      <c r="AB396">
        <v>2299</v>
      </c>
      <c r="AC396" s="1">
        <f>(Table2[[#This Row],[Close Price]]/Table2[[#This Row],[Day Low]])-1</f>
        <v>4.8006996225720355E-2</v>
      </c>
      <c r="AD396" s="1">
        <f>(Table2[[#This Row],[Day High]]/Table2[[#This Row],[Close Price]])-1</f>
        <v>3.1182748473801425E-3</v>
      </c>
      <c r="AE396" s="1">
        <f>(Table2[[#This Row],[Close Price]]/Table2[[#This Row],[Current Week Low]])-1</f>
        <v>4.8006996225720355E-2</v>
      </c>
      <c r="AF396" s="1">
        <f>(Table2[[#This Row],[Current Week High]]/Table2[[#This Row],[Close Price]])-1</f>
        <v>3.1182748473801425E-3</v>
      </c>
      <c r="AG396" s="1">
        <f>(Table2[[#This Row],[Close Price]]/Table2[[#This Row],[Current Month Low]])-1</f>
        <v>4.8006996225720355E-2</v>
      </c>
      <c r="AH396" s="1">
        <f>(Table2[[#This Row],[Current Month High]]/Table2[[#This Row],[Close Price]])-1</f>
        <v>9.7061794545214575E-3</v>
      </c>
      <c r="AI396">
        <v>0.97061794545214497</v>
      </c>
      <c r="AJ396">
        <v>67.412962758722102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0.01</v>
      </c>
      <c r="AM396" t="s">
        <v>3175</v>
      </c>
      <c r="AN396">
        <v>7.01</v>
      </c>
      <c r="AO396" t="s">
        <v>3175</v>
      </c>
      <c r="AP396">
        <v>-4.9891444491356997E-2</v>
      </c>
      <c r="AQ396">
        <f>(Table2[[#This Row],[Sharpe Ratio]]-AVERAGE(Table2[Sharpe Ratio]))/_xlfn.STDEV.P(Table2[Sharpe Ratio])</f>
        <v>-1.3002061910703255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1.1352534436456756</v>
      </c>
      <c r="AS396">
        <f>_xlfn.RANK.AVG(Table2[[#This Row],[1Y Return vs Nifty Z-Score]],Table2[1Y Return vs Nifty Z-Score])</f>
        <v>303</v>
      </c>
      <c r="AT396">
        <f>_xlfn.RANK.AVG(Table2[[#This Row],[6M Return vs Nifty Z-Score]],Table2[6M Return vs Nifty Z-Score])</f>
        <v>202</v>
      </c>
      <c r="AU396">
        <f>_xlfn.RANK.AVG(Table2[[#This Row],[Sharpe Ratio Z-Score]],Table2[Sharpe Ratio Z-Score])</f>
        <v>659</v>
      </c>
      <c r="AV396">
        <f>(Table2[[#This Row],[Rank 1Y]]+Table2[[#This Row],[Rank 6M]]+Table2[[#This Row],[Rank Sharpe]])/3</f>
        <v>388</v>
      </c>
    </row>
    <row r="397" spans="1:48" x14ac:dyDescent="0.3">
      <c r="A397" t="s">
        <v>1040</v>
      </c>
      <c r="B397" t="s">
        <v>1041</v>
      </c>
      <c r="C397" t="s">
        <v>3135</v>
      </c>
      <c r="D397" t="s">
        <v>217</v>
      </c>
      <c r="E397">
        <v>13488.737914895</v>
      </c>
      <c r="F397">
        <v>1661.3</v>
      </c>
      <c r="G397">
        <v>17.985908100563201</v>
      </c>
      <c r="H397">
        <f>(Table2[[#This Row],[1Y Return vs Nifty]]-AVERAGE(Table2[1Y Return vs Nifty]))/_xlfn.STDEV.P(Table2[1Y Return vs Nifty])</f>
        <v>-0.12804908999366604</v>
      </c>
      <c r="I397">
        <v>0.906741380976677</v>
      </c>
      <c r="J397">
        <f>(Table2[[#This Row],[1M Return vs Nifty]]-AVERAGE(Table2[1M Return vs Nifty]))/_xlfn.STDEV.P(Table2[1M Return vs Nifty])</f>
        <v>0.5759074707725893</v>
      </c>
      <c r="K397">
        <v>-21.309590963604901</v>
      </c>
      <c r="L397">
        <f>(Table2[[#This Row],[6M Return vs Nifty]]-AVERAGE(Table2[6M Return vs Nifty]))/_xlfn.STDEV.P(Table2[6M Return vs Nifty])</f>
        <v>-0.97744204780859534</v>
      </c>
      <c r="M397">
        <v>-2.1508529060122199</v>
      </c>
      <c r="N397">
        <f>(Table2[[#This Row],[1W Return vs Nifty]]-AVERAGE(Table2[1W Return vs Nifty]))/_xlfn.STDEV.P(Table2[1W Return vs Nifty])</f>
        <v>8.559373183782E-2</v>
      </c>
      <c r="O397">
        <v>1647.89</v>
      </c>
      <c r="P397">
        <v>1650.5631044161901</v>
      </c>
      <c r="Q397">
        <v>1610.6442027036601</v>
      </c>
      <c r="R397">
        <v>45.425329931278199</v>
      </c>
      <c r="S397" s="1">
        <f>(Table2[[#This Row],[Close Price]]-Table2[[#This Row],[20D EMA]])/Table2[[#This Row],[20D EMA]]</f>
        <v>8.1376790926577947E-3</v>
      </c>
      <c r="T397" s="1">
        <f>(Table2[[#This Row],[Close Price]]-Table2[[#This Row],[50D EMA]])/Table2[[#This Row],[50D EMA]]</f>
        <v>6.5049894518316885E-3</v>
      </c>
      <c r="U397" s="1">
        <f>(Table2[[#This Row],[Close Price]]-Table2[[#This Row],[200D EMA]])/Table2[[#This Row],[200D EMA]]</f>
        <v>3.1450643917078656E-2</v>
      </c>
      <c r="V397">
        <v>0.95104834411231398</v>
      </c>
      <c r="W397">
        <v>1556.05</v>
      </c>
      <c r="X397">
        <v>1673.5</v>
      </c>
      <c r="Y397">
        <v>1552.7</v>
      </c>
      <c r="Z397">
        <v>1673.5</v>
      </c>
      <c r="AA397">
        <v>1552.7</v>
      </c>
      <c r="AB397">
        <v>1770</v>
      </c>
      <c r="AC397" s="1">
        <f>(Table2[[#This Row],[Close Price]]/Table2[[#This Row],[Day Low]])-1</f>
        <v>6.7639214678191673E-2</v>
      </c>
      <c r="AD397" s="1">
        <f>(Table2[[#This Row],[Day High]]/Table2[[#This Row],[Close Price]])-1</f>
        <v>7.3436465418648122E-3</v>
      </c>
      <c r="AE397" s="1">
        <f>(Table2[[#This Row],[Close Price]]/Table2[[#This Row],[Current Week Low]])-1</f>
        <v>6.9942680492045994E-2</v>
      </c>
      <c r="AF397" s="1">
        <f>(Table2[[#This Row],[Current Week High]]/Table2[[#This Row],[Close Price]])-1</f>
        <v>7.3436465418648122E-3</v>
      </c>
      <c r="AG397" s="1">
        <f>(Table2[[#This Row],[Close Price]]/Table2[[#This Row],[Current Month Low]])-1</f>
        <v>6.9942680492045994E-2</v>
      </c>
      <c r="AH397" s="1">
        <f>(Table2[[#This Row],[Current Month High]]/Table2[[#This Row],[Close Price]])-1</f>
        <v>6.5430686811533079E-2</v>
      </c>
      <c r="AI397">
        <v>33.747667489315504</v>
      </c>
      <c r="AJ397">
        <v>63.192534381139403</v>
      </c>
      <c r="AK397" t="str">
        <f>IF(AND(Table2[[#This Row],[20D EMA]]&gt;Table2[[#This Row],[50D EMA]],Table2[[#This Row],[50D EMA]]&gt;Table2[[#This Row],[200D EMA]]),"Uptrend","Downtrend/NoTrend")</f>
        <v>Downtrend/NoTrend</v>
      </c>
      <c r="AL397">
        <v>-0.1</v>
      </c>
      <c r="AM397" t="s">
        <v>3174</v>
      </c>
      <c r="AN397">
        <v>0</v>
      </c>
      <c r="AO397" t="s">
        <v>3176</v>
      </c>
      <c r="AP397">
        <v>0.115696531050932</v>
      </c>
      <c r="AQ397">
        <f>(Table2[[#This Row],[Sharpe Ratio]]-AVERAGE(Table2[Sharpe Ratio]))/_xlfn.STDEV.P(Table2[Sharpe Ratio])</f>
        <v>0.63223098321777194</v>
      </c>
      <c r="AR3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7">
        <f>_xlfn.RANK.AVG(Table2[[#This Row],[1Y Return vs Nifty Z-Score]],Table2[1Y Return vs Nifty Z-Score])</f>
        <v>340</v>
      </c>
      <c r="AT397">
        <f>_xlfn.RANK.AVG(Table2[[#This Row],[6M Return vs Nifty Z-Score]],Table2[6M Return vs Nifty Z-Score])</f>
        <v>640</v>
      </c>
      <c r="AU397">
        <f>_xlfn.RANK.AVG(Table2[[#This Row],[Sharpe Ratio Z-Score]],Table2[Sharpe Ratio Z-Score])</f>
        <v>185</v>
      </c>
      <c r="AV397">
        <f>(Table2[[#This Row],[Rank 1Y]]+Table2[[#This Row],[Rank 6M]]+Table2[[#This Row],[Rank Sharpe]])/3</f>
        <v>388.33333333333331</v>
      </c>
    </row>
    <row r="398" spans="1:48" x14ac:dyDescent="0.3">
      <c r="A398" t="s">
        <v>2029</v>
      </c>
      <c r="B398" t="s">
        <v>2030</v>
      </c>
      <c r="C398" t="s">
        <v>3143</v>
      </c>
      <c r="D398" t="s">
        <v>276</v>
      </c>
      <c r="E398">
        <v>3272.8362557999999</v>
      </c>
      <c r="F398">
        <v>315.5</v>
      </c>
      <c r="G398">
        <v>24.887471501148202</v>
      </c>
      <c r="H398">
        <f>(Table2[[#This Row],[1Y Return vs Nifty]]-AVERAGE(Table2[1Y Return vs Nifty]))/_xlfn.STDEV.P(Table2[1Y Return vs Nifty])</f>
        <v>-9.1791828038740898E-3</v>
      </c>
      <c r="I398">
        <v>-8.4811646074886902</v>
      </c>
      <c r="J398">
        <f>(Table2[[#This Row],[1M Return vs Nifty]]-AVERAGE(Table2[1M Return vs Nifty]))/_xlfn.STDEV.P(Table2[1M Return vs Nifty])</f>
        <v>-0.48301116531784427</v>
      </c>
      <c r="K398">
        <v>10.922269325457099</v>
      </c>
      <c r="L398">
        <f>(Table2[[#This Row],[6M Return vs Nifty]]-AVERAGE(Table2[6M Return vs Nifty]))/_xlfn.STDEV.P(Table2[6M Return vs Nifty])</f>
        <v>9.7670763312094441E-2</v>
      </c>
      <c r="M398">
        <v>-2.9432971119548501</v>
      </c>
      <c r="N398">
        <f>(Table2[[#This Row],[1W Return vs Nifty]]-AVERAGE(Table2[1W Return vs Nifty]))/_xlfn.STDEV.P(Table2[1W Return vs Nifty])</f>
        <v>-0.10993365382361692</v>
      </c>
      <c r="O398">
        <v>326.8</v>
      </c>
      <c r="P398">
        <v>325.52812286368197</v>
      </c>
      <c r="Q398">
        <v>285.567157814415</v>
      </c>
      <c r="R398">
        <v>37.492989602239099</v>
      </c>
      <c r="S398" s="1">
        <f>(Table2[[#This Row],[Close Price]]-Table2[[#This Row],[20D EMA]])/Table2[[#This Row],[20D EMA]]</f>
        <v>-3.4577723378213007E-2</v>
      </c>
      <c r="T398" s="1">
        <f>(Table2[[#This Row],[Close Price]]-Table2[[#This Row],[50D EMA]])/Table2[[#This Row],[50D EMA]]</f>
        <v>-3.0805703591641281E-2</v>
      </c>
      <c r="U398" s="1">
        <f>(Table2[[#This Row],[Close Price]]-Table2[[#This Row],[200D EMA]])/Table2[[#This Row],[200D EMA]]</f>
        <v>0.10481892390804205</v>
      </c>
      <c r="V398">
        <v>0.51902193551292897</v>
      </c>
      <c r="W398">
        <v>304.25</v>
      </c>
      <c r="X398">
        <v>317.39999999999998</v>
      </c>
      <c r="Y398">
        <v>302.55</v>
      </c>
      <c r="Z398">
        <v>322.14999999999998</v>
      </c>
      <c r="AA398">
        <v>302.55</v>
      </c>
      <c r="AB398">
        <v>337</v>
      </c>
      <c r="AC398" s="1">
        <f>(Table2[[#This Row],[Close Price]]/Table2[[#This Row],[Day Low]])-1</f>
        <v>3.6976170912078832E-2</v>
      </c>
      <c r="AD398" s="1">
        <f>(Table2[[#This Row],[Day High]]/Table2[[#This Row],[Close Price]])-1</f>
        <v>6.0221870047543202E-3</v>
      </c>
      <c r="AE398" s="1">
        <f>(Table2[[#This Row],[Close Price]]/Table2[[#This Row],[Current Week Low]])-1</f>
        <v>4.280284250537103E-2</v>
      </c>
      <c r="AF398" s="1">
        <f>(Table2[[#This Row],[Current Week High]]/Table2[[#This Row],[Close Price]])-1</f>
        <v>2.1077654516640232E-2</v>
      </c>
      <c r="AG398" s="1">
        <f>(Table2[[#This Row],[Close Price]]/Table2[[#This Row],[Current Month Low]])-1</f>
        <v>4.280284250537103E-2</v>
      </c>
      <c r="AH398" s="1">
        <f>(Table2[[#This Row],[Current Month High]]/Table2[[#This Row],[Close Price]])-1</f>
        <v>6.8145800316957272E-2</v>
      </c>
      <c r="AI398">
        <v>15.007923930269399</v>
      </c>
      <c r="AJ398">
        <v>67.240922342963103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0.04</v>
      </c>
      <c r="AM398" t="s">
        <v>3175</v>
      </c>
      <c r="AN398">
        <v>-4.1500000000000004</v>
      </c>
      <c r="AO398" t="s">
        <v>3174</v>
      </c>
      <c r="AP398">
        <v>-1.2526430669776999E-2</v>
      </c>
      <c r="AQ398">
        <f>(Table2[[#This Row],[Sharpe Ratio]]-AVERAGE(Table2[Sharpe Ratio]))/_xlfn.STDEV.P(Table2[Sharpe Ratio])</f>
        <v>-0.86415072574959995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-1.3686039643828409</v>
      </c>
      <c r="AS398">
        <f>_xlfn.RANK.AVG(Table2[[#This Row],[1Y Return vs Nifty Z-Score]],Table2[1Y Return vs Nifty Z-Score])</f>
        <v>298</v>
      </c>
      <c r="AT398">
        <f>_xlfn.RANK.AVG(Table2[[#This Row],[6M Return vs Nifty Z-Score]],Table2[6M Return vs Nifty Z-Score])</f>
        <v>281</v>
      </c>
      <c r="AU398">
        <f>_xlfn.RANK.AVG(Table2[[#This Row],[Sharpe Ratio Z-Score]],Table2[Sharpe Ratio Z-Score])</f>
        <v>591</v>
      </c>
      <c r="AV398">
        <f>(Table2[[#This Row],[Rank 1Y]]+Table2[[#This Row],[Rank 6M]]+Table2[[#This Row],[Rank Sharpe]])/3</f>
        <v>390</v>
      </c>
    </row>
    <row r="399" spans="1:48" x14ac:dyDescent="0.3">
      <c r="A399" t="s">
        <v>1732</v>
      </c>
      <c r="B399" t="s">
        <v>1733</v>
      </c>
      <c r="C399" t="s">
        <v>3133</v>
      </c>
      <c r="D399" t="s">
        <v>284</v>
      </c>
      <c r="E399">
        <v>4742.7961220850002</v>
      </c>
      <c r="F399">
        <v>562</v>
      </c>
      <c r="G399">
        <v>16.023522494063201</v>
      </c>
      <c r="H399">
        <f>(Table2[[#This Row],[1Y Return vs Nifty]]-AVERAGE(Table2[1Y Return vs Nifty]))/_xlfn.STDEV.P(Table2[1Y Return vs Nifty])</f>
        <v>-0.16184847447739995</v>
      </c>
      <c r="I399">
        <v>1.52234080997466</v>
      </c>
      <c r="J399">
        <f>(Table2[[#This Row],[1M Return vs Nifty]]-AVERAGE(Table2[1M Return vs Nifty]))/_xlfn.STDEV.P(Table2[1M Return vs Nifty])</f>
        <v>0.64534464968485428</v>
      </c>
      <c r="K399">
        <v>11.146460847635201</v>
      </c>
      <c r="L399">
        <f>(Table2[[#This Row],[6M Return vs Nifty]]-AVERAGE(Table2[6M Return vs Nifty]))/_xlfn.STDEV.P(Table2[6M Return vs Nifty])</f>
        <v>0.10514880446382156</v>
      </c>
      <c r="M399">
        <v>-2.9688803124104899</v>
      </c>
      <c r="N399">
        <f>(Table2[[#This Row],[1W Return vs Nifty]]-AVERAGE(Table2[1W Return vs Nifty]))/_xlfn.STDEV.P(Table2[1W Return vs Nifty])</f>
        <v>-0.11624604309270556</v>
      </c>
      <c r="O399">
        <v>550.33000000000004</v>
      </c>
      <c r="P399">
        <v>520.29144765540104</v>
      </c>
      <c r="Q399">
        <v>452.31990495863499</v>
      </c>
      <c r="R399">
        <v>45.478922314288397</v>
      </c>
      <c r="S399" s="1">
        <f>(Table2[[#This Row],[Close Price]]-Table2[[#This Row],[20D EMA]])/Table2[[#This Row],[20D EMA]]</f>
        <v>2.1205458543055909E-2</v>
      </c>
      <c r="T399" s="1">
        <f>(Table2[[#This Row],[Close Price]]-Table2[[#This Row],[50D EMA]])/Table2[[#This Row],[50D EMA]]</f>
        <v>8.0163824588220647E-2</v>
      </c>
      <c r="U399" s="1">
        <f>(Table2[[#This Row],[Close Price]]-Table2[[#This Row],[200D EMA]])/Table2[[#This Row],[200D EMA]]</f>
        <v>0.24248345880642891</v>
      </c>
      <c r="V399">
        <v>0.90464506631344099</v>
      </c>
      <c r="W399">
        <v>534.95000000000005</v>
      </c>
      <c r="X399">
        <v>573.9</v>
      </c>
      <c r="Y399">
        <v>525.04999999999995</v>
      </c>
      <c r="Z399">
        <v>573.9</v>
      </c>
      <c r="AA399">
        <v>525.04999999999995</v>
      </c>
      <c r="AB399">
        <v>575.35</v>
      </c>
      <c r="AC399" s="1">
        <f>(Table2[[#This Row],[Close Price]]/Table2[[#This Row],[Day Low]])-1</f>
        <v>5.0565473408729744E-2</v>
      </c>
      <c r="AD399" s="1">
        <f>(Table2[[#This Row],[Day High]]/Table2[[#This Row],[Close Price]])-1</f>
        <v>2.1174377224199237E-2</v>
      </c>
      <c r="AE399" s="1">
        <f>(Table2[[#This Row],[Close Price]]/Table2[[#This Row],[Current Week Low]])-1</f>
        <v>7.0374250071421951E-2</v>
      </c>
      <c r="AF399" s="1">
        <f>(Table2[[#This Row],[Current Week High]]/Table2[[#This Row],[Close Price]])-1</f>
        <v>2.1174377224199237E-2</v>
      </c>
      <c r="AG399" s="1">
        <f>(Table2[[#This Row],[Close Price]]/Table2[[#This Row],[Current Month Low]])-1</f>
        <v>7.0374250071421951E-2</v>
      </c>
      <c r="AH399" s="1">
        <f>(Table2[[#This Row],[Current Month High]]/Table2[[#This Row],[Close Price]])-1</f>
        <v>2.3754448398576544E-2</v>
      </c>
      <c r="AI399">
        <v>6.2277580071174299</v>
      </c>
      <c r="AJ399">
        <v>63.324614937518099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0.13</v>
      </c>
      <c r="AM399" t="s">
        <v>3175</v>
      </c>
      <c r="AN399">
        <v>5.09</v>
      </c>
      <c r="AO399" t="s">
        <v>3175</v>
      </c>
      <c r="AQ399">
        <f>(Table2[[#This Row],[Sharpe Ratio]]-AVERAGE(Table2[Sharpe Ratio]))/_xlfn.STDEV.P(Table2[Sharpe Ratio])</f>
        <v>-0.71796535082642143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-0.24556641424785106</v>
      </c>
      <c r="AS399">
        <f>_xlfn.RANK.AVG(Table2[[#This Row],[1Y Return vs Nifty Z-Score]],Table2[1Y Return vs Nifty Z-Score])</f>
        <v>351</v>
      </c>
      <c r="AT399">
        <f>_xlfn.RANK.AVG(Table2[[#This Row],[6M Return vs Nifty Z-Score]],Table2[6M Return vs Nifty Z-Score])</f>
        <v>279</v>
      </c>
      <c r="AU399">
        <f>_xlfn.RANK.AVG(Table2[[#This Row],[Sharpe Ratio Z-Score]],Table2[Sharpe Ratio Z-Score])</f>
        <v>540.5</v>
      </c>
      <c r="AV399">
        <f>(Table2[[#This Row],[Rank 1Y]]+Table2[[#This Row],[Rank 6M]]+Table2[[#This Row],[Rank Sharpe]])/3</f>
        <v>390.16666666666669</v>
      </c>
    </row>
    <row r="400" spans="1:48" x14ac:dyDescent="0.3">
      <c r="A400" t="s">
        <v>1779</v>
      </c>
      <c r="B400" t="s">
        <v>1780</v>
      </c>
      <c r="C400" t="s">
        <v>3132</v>
      </c>
      <c r="D400" t="s">
        <v>48</v>
      </c>
      <c r="E400">
        <v>4509.9660284250003</v>
      </c>
      <c r="F400">
        <v>646.79999999999995</v>
      </c>
      <c r="G400">
        <v>-15.4643192884573</v>
      </c>
      <c r="H400">
        <f>(Table2[[#This Row],[1Y Return vs Nifty]]-AVERAGE(Table2[1Y Return vs Nifty]))/_xlfn.STDEV.P(Table2[1Y Return vs Nifty])</f>
        <v>-0.70418310404521622</v>
      </c>
      <c r="I400">
        <v>-12.684536414308701</v>
      </c>
      <c r="J400">
        <f>(Table2[[#This Row],[1M Return vs Nifty]]-AVERAGE(Table2[1M Return vs Nifty]))/_xlfn.STDEV.P(Table2[1M Return vs Nifty])</f>
        <v>-0.95713486725176533</v>
      </c>
      <c r="K400">
        <v>-5.4901042602697698</v>
      </c>
      <c r="L400">
        <f>(Table2[[#This Row],[6M Return vs Nifty]]-AVERAGE(Table2[6M Return vs Nifty]))/_xlfn.STDEV.P(Table2[6M Return vs Nifty])</f>
        <v>-0.44977368899901576</v>
      </c>
      <c r="M400">
        <v>-5.1205268873345302</v>
      </c>
      <c r="N400">
        <f>(Table2[[#This Row],[1W Return vs Nifty]]-AVERAGE(Table2[1W Return vs Nifty]))/_xlfn.STDEV.P(Table2[1W Return vs Nifty])</f>
        <v>-0.64714251063876271</v>
      </c>
      <c r="O400">
        <v>672.92</v>
      </c>
      <c r="P400">
        <v>676.29001838949</v>
      </c>
      <c r="Q400">
        <v>627.43705823339303</v>
      </c>
      <c r="R400">
        <v>32.0482058115456</v>
      </c>
      <c r="S400" s="1">
        <f>(Table2[[#This Row],[Close Price]]-Table2[[#This Row],[20D EMA]])/Table2[[#This Row],[20D EMA]]</f>
        <v>-3.8815906794269758E-2</v>
      </c>
      <c r="T400" s="1">
        <f>(Table2[[#This Row],[Close Price]]-Table2[[#This Row],[50D EMA]])/Table2[[#This Row],[50D EMA]]</f>
        <v>-4.360557983646908E-2</v>
      </c>
      <c r="U400" s="1">
        <f>(Table2[[#This Row],[Close Price]]-Table2[[#This Row],[200D EMA]])/Table2[[#This Row],[200D EMA]]</f>
        <v>3.0860373184084907E-2</v>
      </c>
      <c r="V400">
        <v>0.34590385527602902</v>
      </c>
      <c r="W400">
        <v>601</v>
      </c>
      <c r="X400">
        <v>649</v>
      </c>
      <c r="Y400">
        <v>601</v>
      </c>
      <c r="Z400">
        <v>655.5</v>
      </c>
      <c r="AA400">
        <v>601</v>
      </c>
      <c r="AB400">
        <v>684.5</v>
      </c>
      <c r="AC400" s="1">
        <f>(Table2[[#This Row],[Close Price]]/Table2[[#This Row],[Day Low]])-1</f>
        <v>7.6206322795341119E-2</v>
      </c>
      <c r="AD400" s="1">
        <f>(Table2[[#This Row],[Day High]]/Table2[[#This Row],[Close Price]])-1</f>
        <v>3.4013605442178019E-3</v>
      </c>
      <c r="AE400" s="1">
        <f>(Table2[[#This Row],[Close Price]]/Table2[[#This Row],[Current Week Low]])-1</f>
        <v>7.6206322795341119E-2</v>
      </c>
      <c r="AF400" s="1">
        <f>(Table2[[#This Row],[Current Week High]]/Table2[[#This Row],[Close Price]])-1</f>
        <v>1.3450834879406459E-2</v>
      </c>
      <c r="AG400" s="1">
        <f>(Table2[[#This Row],[Close Price]]/Table2[[#This Row],[Current Month Low]])-1</f>
        <v>7.6206322795341119E-2</v>
      </c>
      <c r="AH400" s="1">
        <f>(Table2[[#This Row],[Current Month High]]/Table2[[#This Row],[Close Price]])-1</f>
        <v>5.828695114409399E-2</v>
      </c>
      <c r="AI400">
        <v>56.006493506493499</v>
      </c>
      <c r="AJ400">
        <v>51.564147627416503</v>
      </c>
      <c r="AK400" t="str">
        <f>IF(AND(Table2[[#This Row],[20D EMA]]&gt;Table2[[#This Row],[50D EMA]],Table2[[#This Row],[50D EMA]]&gt;Table2[[#This Row],[200D EMA]]),"Uptrend","Downtrend/NoTrend")</f>
        <v>Downtrend/NoTrend</v>
      </c>
      <c r="AL400">
        <v>-0.01</v>
      </c>
      <c r="AM400" t="s">
        <v>3174</v>
      </c>
      <c r="AN400">
        <v>-2.76</v>
      </c>
      <c r="AO400" t="s">
        <v>3174</v>
      </c>
      <c r="AP400">
        <v>0.130192040485307</v>
      </c>
      <c r="AQ400">
        <f>(Table2[[#This Row],[Sharpe Ratio]]-AVERAGE(Table2[Sharpe Ratio]))/_xlfn.STDEV.P(Table2[Sharpe Ratio])</f>
        <v>0.80139581055196607</v>
      </c>
      <c r="AR4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0">
        <f>_xlfn.RANK.AVG(Table2[[#This Row],[1Y Return vs Nifty Z-Score]],Table2[1Y Return vs Nifty Z-Score])</f>
        <v>549</v>
      </c>
      <c r="AT400">
        <f>_xlfn.RANK.AVG(Table2[[#This Row],[6M Return vs Nifty Z-Score]],Table2[6M Return vs Nifty Z-Score])</f>
        <v>476</v>
      </c>
      <c r="AU400">
        <f>_xlfn.RANK.AVG(Table2[[#This Row],[Sharpe Ratio Z-Score]],Table2[Sharpe Ratio Z-Score])</f>
        <v>150</v>
      </c>
      <c r="AV400">
        <f>(Table2[[#This Row],[Rank 1Y]]+Table2[[#This Row],[Rank 6M]]+Table2[[#This Row],[Rank Sharpe]])/3</f>
        <v>391.66666666666669</v>
      </c>
    </row>
    <row r="401" spans="1:48" x14ac:dyDescent="0.3">
      <c r="A401" t="s">
        <v>1378</v>
      </c>
      <c r="B401" t="s">
        <v>1379</v>
      </c>
      <c r="C401" t="s">
        <v>3135</v>
      </c>
      <c r="D401" t="s">
        <v>190</v>
      </c>
      <c r="E401">
        <v>8125.2322590000003</v>
      </c>
      <c r="F401">
        <v>395.15</v>
      </c>
      <c r="G401">
        <v>0.15592142905175799</v>
      </c>
      <c r="H401">
        <f>(Table2[[#This Row],[1Y Return vs Nifty]]-AVERAGE(Table2[1Y Return vs Nifty]))/_xlfn.STDEV.P(Table2[1Y Return vs Nifty])</f>
        <v>-0.43514600960729161</v>
      </c>
      <c r="I401">
        <v>-14.682531241002501</v>
      </c>
      <c r="J401">
        <f>(Table2[[#This Row],[1M Return vs Nifty]]-AVERAGE(Table2[1M Return vs Nifty]))/_xlfn.STDEV.P(Table2[1M Return vs Nifty])</f>
        <v>-1.1825007751973557</v>
      </c>
      <c r="K401">
        <v>22.069004762168898</v>
      </c>
      <c r="L401">
        <f>(Table2[[#This Row],[6M Return vs Nifty]]-AVERAGE(Table2[6M Return vs Nifty]))/_xlfn.STDEV.P(Table2[6M Return vs Nifty])</f>
        <v>0.46947673301743736</v>
      </c>
      <c r="M401">
        <v>-8.6143144399975196</v>
      </c>
      <c r="N401">
        <f>(Table2[[#This Row],[1W Return vs Nifty]]-AVERAGE(Table2[1W Return vs Nifty]))/_xlfn.STDEV.P(Table2[1W Return vs Nifty])</f>
        <v>-1.5091983388040584</v>
      </c>
      <c r="O401">
        <v>435.33</v>
      </c>
      <c r="P401">
        <v>427.30139708924202</v>
      </c>
      <c r="Q401">
        <v>349.369314255701</v>
      </c>
      <c r="R401">
        <v>17.901244003844202</v>
      </c>
      <c r="S401" s="1">
        <f>(Table2[[#This Row],[Close Price]]-Table2[[#This Row],[20D EMA]])/Table2[[#This Row],[20D EMA]]</f>
        <v>-9.2297797073484497E-2</v>
      </c>
      <c r="T401" s="1">
        <f>(Table2[[#This Row],[Close Price]]-Table2[[#This Row],[50D EMA]])/Table2[[#This Row],[50D EMA]]</f>
        <v>-7.5242901867992748E-2</v>
      </c>
      <c r="U401" s="1">
        <f>(Table2[[#This Row],[Close Price]]-Table2[[#This Row],[200D EMA]])/Table2[[#This Row],[200D EMA]]</f>
        <v>0.13103808456054733</v>
      </c>
      <c r="V401">
        <v>2.02651497743779</v>
      </c>
      <c r="W401">
        <v>382.9</v>
      </c>
      <c r="X401">
        <v>397.35</v>
      </c>
      <c r="Y401">
        <v>382.9</v>
      </c>
      <c r="Z401">
        <v>415.5</v>
      </c>
      <c r="AA401">
        <v>382.9</v>
      </c>
      <c r="AB401">
        <v>441.5</v>
      </c>
      <c r="AC401" s="1">
        <f>(Table2[[#This Row],[Close Price]]/Table2[[#This Row],[Day Low]])-1</f>
        <v>3.1992687385740348E-2</v>
      </c>
      <c r="AD401" s="1">
        <f>(Table2[[#This Row],[Day High]]/Table2[[#This Row],[Close Price]])-1</f>
        <v>5.5675060103759222E-3</v>
      </c>
      <c r="AE401" s="1">
        <f>(Table2[[#This Row],[Close Price]]/Table2[[#This Row],[Current Week Low]])-1</f>
        <v>3.1992687385740348E-2</v>
      </c>
      <c r="AF401" s="1">
        <f>(Table2[[#This Row],[Current Week High]]/Table2[[#This Row],[Close Price]])-1</f>
        <v>5.149943059597617E-2</v>
      </c>
      <c r="AG401" s="1">
        <f>(Table2[[#This Row],[Close Price]]/Table2[[#This Row],[Current Month Low]])-1</f>
        <v>3.1992687385740348E-2</v>
      </c>
      <c r="AH401" s="1">
        <f>(Table2[[#This Row],[Current Month High]]/Table2[[#This Row],[Close Price]])-1</f>
        <v>0.11729722890041772</v>
      </c>
      <c r="AI401">
        <v>22.8141212197899</v>
      </c>
      <c r="AJ401">
        <v>64.577259475218597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0.01</v>
      </c>
      <c r="AM401" t="s">
        <v>3175</v>
      </c>
      <c r="AN401">
        <v>-13.09</v>
      </c>
      <c r="AO401" t="s">
        <v>3174</v>
      </c>
      <c r="AQ401">
        <f>(Table2[[#This Row],[Sharpe Ratio]]-AVERAGE(Table2[Sharpe Ratio]))/_xlfn.STDEV.P(Table2[Sharpe Ratio])</f>
        <v>-0.71796535082642143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-3.3753337414176898</v>
      </c>
      <c r="AS401">
        <f>_xlfn.RANK.AVG(Table2[[#This Row],[1Y Return vs Nifty Z-Score]],Table2[1Y Return vs Nifty Z-Score])</f>
        <v>453</v>
      </c>
      <c r="AT401">
        <f>_xlfn.RANK.AVG(Table2[[#This Row],[6M Return vs Nifty Z-Score]],Table2[6M Return vs Nifty Z-Score])</f>
        <v>184</v>
      </c>
      <c r="AU401">
        <f>_xlfn.RANK.AVG(Table2[[#This Row],[Sharpe Ratio Z-Score]],Table2[Sharpe Ratio Z-Score])</f>
        <v>540.5</v>
      </c>
      <c r="AV401">
        <f>(Table2[[#This Row],[Rank 1Y]]+Table2[[#This Row],[Rank 6M]]+Table2[[#This Row],[Rank Sharpe]])/3</f>
        <v>392.5</v>
      </c>
    </row>
    <row r="402" spans="1:48" x14ac:dyDescent="0.3">
      <c r="A402" t="s">
        <v>1338</v>
      </c>
      <c r="B402" t="s">
        <v>1339</v>
      </c>
      <c r="C402" t="s">
        <v>3133</v>
      </c>
      <c r="D402" t="s">
        <v>51</v>
      </c>
      <c r="E402">
        <v>8445.7731074999992</v>
      </c>
      <c r="F402">
        <v>514.95000000000005</v>
      </c>
      <c r="G402">
        <v>11.0823208623524</v>
      </c>
      <c r="H402">
        <f>(Table2[[#This Row],[1Y Return vs Nifty]]-AVERAGE(Table2[1Y Return vs Nifty]))/_xlfn.STDEV.P(Table2[1Y Return vs Nifty])</f>
        <v>-0.24695385499418615</v>
      </c>
      <c r="I402">
        <v>-12.3290922198646</v>
      </c>
      <c r="J402">
        <f>(Table2[[#This Row],[1M Return vs Nifty]]-AVERAGE(Table2[1M Return vs Nifty]))/_xlfn.STDEV.P(Table2[1M Return vs Nifty])</f>
        <v>-0.91704216904521485</v>
      </c>
      <c r="K402">
        <v>4.0667024412770099</v>
      </c>
      <c r="L402">
        <f>(Table2[[#This Row],[6M Return vs Nifty]]-AVERAGE(Table2[6M Return vs Nifty]))/_xlfn.STDEV.P(Table2[6M Return vs Nifty])</f>
        <v>-0.13100073496869122</v>
      </c>
      <c r="M402">
        <v>-4.0546961317491501</v>
      </c>
      <c r="N402">
        <f>(Table2[[#This Row],[1W Return vs Nifty]]-AVERAGE(Table2[1W Return vs Nifty]))/_xlfn.STDEV.P(Table2[1W Return vs Nifty])</f>
        <v>-0.3841598304268885</v>
      </c>
      <c r="O402">
        <v>541.61</v>
      </c>
      <c r="P402">
        <v>533.29980589097204</v>
      </c>
      <c r="Q402">
        <v>473.854502763776</v>
      </c>
      <c r="R402">
        <v>26.057737788415398</v>
      </c>
      <c r="S402" s="1">
        <f>(Table2[[#This Row],[Close Price]]-Table2[[#This Row],[20D EMA]])/Table2[[#This Row],[20D EMA]]</f>
        <v>-4.9223611085467342E-2</v>
      </c>
      <c r="T402" s="1">
        <f>(Table2[[#This Row],[Close Price]]-Table2[[#This Row],[50D EMA]])/Table2[[#This Row],[50D EMA]]</f>
        <v>-3.4408049071601263E-2</v>
      </c>
      <c r="U402" s="1">
        <f>(Table2[[#This Row],[Close Price]]-Table2[[#This Row],[200D EMA]])/Table2[[#This Row],[200D EMA]]</f>
        <v>8.6725982335364257E-2</v>
      </c>
      <c r="V402">
        <v>0.33945600076957699</v>
      </c>
      <c r="W402">
        <v>500.55</v>
      </c>
      <c r="X402">
        <v>516.6</v>
      </c>
      <c r="Y402">
        <v>500.55</v>
      </c>
      <c r="Z402">
        <v>525.45000000000005</v>
      </c>
      <c r="AA402">
        <v>500.55</v>
      </c>
      <c r="AB402">
        <v>544.95000000000005</v>
      </c>
      <c r="AC402" s="1">
        <f>(Table2[[#This Row],[Close Price]]/Table2[[#This Row],[Day Low]])-1</f>
        <v>2.8768354809709296E-2</v>
      </c>
      <c r="AD402" s="1">
        <f>(Table2[[#This Row],[Day High]]/Table2[[#This Row],[Close Price]])-1</f>
        <v>3.2041945819982764E-3</v>
      </c>
      <c r="AE402" s="1">
        <f>(Table2[[#This Row],[Close Price]]/Table2[[#This Row],[Current Week Low]])-1</f>
        <v>2.8768354809709296E-2</v>
      </c>
      <c r="AF402" s="1">
        <f>(Table2[[#This Row],[Current Week High]]/Table2[[#This Row],[Close Price]])-1</f>
        <v>2.0390329158170628E-2</v>
      </c>
      <c r="AG402" s="1">
        <f>(Table2[[#This Row],[Close Price]]/Table2[[#This Row],[Current Month Low]])-1</f>
        <v>2.8768354809709296E-2</v>
      </c>
      <c r="AH402" s="1">
        <f>(Table2[[#This Row],[Current Month High]]/Table2[[#This Row],[Close Price]])-1</f>
        <v>5.8258083309059128E-2</v>
      </c>
      <c r="AI402">
        <v>27.944460627245299</v>
      </c>
      <c r="AJ402">
        <v>50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-7.0000000000000007E-2</v>
      </c>
      <c r="AM402" t="s">
        <v>3174</v>
      </c>
      <c r="AN402">
        <v>-6.91</v>
      </c>
      <c r="AO402" t="s">
        <v>3174</v>
      </c>
      <c r="AP402">
        <v>2.7797099698745002E-2</v>
      </c>
      <c r="AQ402">
        <f>(Table2[[#This Row],[Sharpe Ratio]]-AVERAGE(Table2[Sharpe Ratio]))/_xlfn.STDEV.P(Table2[Sharpe Ratio])</f>
        <v>-0.39356891672949684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-2.0727255061644776</v>
      </c>
      <c r="AS402">
        <f>_xlfn.RANK.AVG(Table2[[#This Row],[1Y Return vs Nifty Z-Score]],Table2[1Y Return vs Nifty Z-Score])</f>
        <v>377</v>
      </c>
      <c r="AT402">
        <f>_xlfn.RANK.AVG(Table2[[#This Row],[6M Return vs Nifty Z-Score]],Table2[6M Return vs Nifty Z-Score])</f>
        <v>362</v>
      </c>
      <c r="AU402">
        <f>_xlfn.RANK.AVG(Table2[[#This Row],[Sharpe Ratio Z-Score]],Table2[Sharpe Ratio Z-Score])</f>
        <v>439</v>
      </c>
      <c r="AV402">
        <f>(Table2[[#This Row],[Rank 1Y]]+Table2[[#This Row],[Rank 6M]]+Table2[[#This Row],[Rank Sharpe]])/3</f>
        <v>392.66666666666669</v>
      </c>
    </row>
    <row r="403" spans="1:48" x14ac:dyDescent="0.3">
      <c r="A403" t="s">
        <v>220</v>
      </c>
      <c r="B403" t="s">
        <v>221</v>
      </c>
      <c r="C403" t="s">
        <v>3142</v>
      </c>
      <c r="D403" t="s">
        <v>135</v>
      </c>
      <c r="E403">
        <v>116766.586148225</v>
      </c>
      <c r="F403">
        <v>1166.9000000000001</v>
      </c>
      <c r="G403">
        <v>22.8708185709595</v>
      </c>
      <c r="H403">
        <f>(Table2[[#This Row],[1Y Return vs Nifty]]-AVERAGE(Table2[1Y Return vs Nifty]))/_xlfn.STDEV.P(Table2[1Y Return vs Nifty])</f>
        <v>-4.3913247063174163E-2</v>
      </c>
      <c r="I403">
        <v>-1.95613380354024</v>
      </c>
      <c r="J403">
        <f>(Table2[[#This Row],[1M Return vs Nifty]]-AVERAGE(Table2[1M Return vs Nifty]))/_xlfn.STDEV.P(Table2[1M Return vs Nifty])</f>
        <v>0.25298648185231487</v>
      </c>
      <c r="K403">
        <v>-12.6563287423534</v>
      </c>
      <c r="L403">
        <f>(Table2[[#This Row],[6M Return vs Nifty]]-AVERAGE(Table2[6M Return vs Nifty]))/_xlfn.STDEV.P(Table2[6M Return vs Nifty])</f>
        <v>-0.68880735565552553</v>
      </c>
      <c r="M403">
        <v>-2.0656781184186901</v>
      </c>
      <c r="N403">
        <f>(Table2[[#This Row],[1W Return vs Nifty]]-AVERAGE(Table2[1W Return vs Nifty]))/_xlfn.STDEV.P(Table2[1W Return vs Nifty])</f>
        <v>0.10660972692938706</v>
      </c>
      <c r="O403">
        <v>1253.44</v>
      </c>
      <c r="P403">
        <v>1277.6757087016799</v>
      </c>
      <c r="Q403">
        <v>1198.0966565399999</v>
      </c>
      <c r="R403">
        <v>25.712299257957199</v>
      </c>
      <c r="S403" s="1">
        <f>(Table2[[#This Row],[Close Price]]-Table2[[#This Row],[20D EMA]])/Table2[[#This Row],[20D EMA]]</f>
        <v>-6.9041996425836069E-2</v>
      </c>
      <c r="T403" s="1">
        <f>(Table2[[#This Row],[Close Price]]-Table2[[#This Row],[50D EMA]])/Table2[[#This Row],[50D EMA]]</f>
        <v>-8.6700958582241056E-2</v>
      </c>
      <c r="U403" s="1">
        <f>(Table2[[#This Row],[Close Price]]-Table2[[#This Row],[200D EMA]])/Table2[[#This Row],[200D EMA]]</f>
        <v>-2.6038513979408876E-2</v>
      </c>
      <c r="V403">
        <v>1.4466723673481701</v>
      </c>
      <c r="W403">
        <v>1151.0999999999999</v>
      </c>
      <c r="X403">
        <v>1191.55</v>
      </c>
      <c r="Y403">
        <v>1151.0999999999999</v>
      </c>
      <c r="Z403">
        <v>1222</v>
      </c>
      <c r="AA403">
        <v>1123</v>
      </c>
      <c r="AB403">
        <v>1252</v>
      </c>
      <c r="AC403" s="1">
        <f>(Table2[[#This Row],[Close Price]]/Table2[[#This Row],[Day Low]])-1</f>
        <v>1.3726001216228134E-2</v>
      </c>
      <c r="AD403" s="1">
        <f>(Table2[[#This Row],[Day High]]/Table2[[#This Row],[Close Price]])-1</f>
        <v>2.1124346559259433E-2</v>
      </c>
      <c r="AE403" s="1">
        <f>(Table2[[#This Row],[Close Price]]/Table2[[#This Row],[Current Week Low]])-1</f>
        <v>1.3726001216228134E-2</v>
      </c>
      <c r="AF403" s="1">
        <f>(Table2[[#This Row],[Current Week High]]/Table2[[#This Row],[Close Price]])-1</f>
        <v>4.7219127603050692E-2</v>
      </c>
      <c r="AG403" s="1">
        <f>(Table2[[#This Row],[Close Price]]/Table2[[#This Row],[Current Month Low]])-1</f>
        <v>3.9091718610863913E-2</v>
      </c>
      <c r="AH403" s="1">
        <f>(Table2[[#This Row],[Current Month High]]/Table2[[#This Row],[Close Price]])-1</f>
        <v>7.2928271488559293E-2</v>
      </c>
      <c r="AI403">
        <v>41.396006512983099</v>
      </c>
      <c r="AJ403">
        <v>66.296137950691104</v>
      </c>
      <c r="AK403" t="str">
        <f>IF(AND(Table2[[#This Row],[20D EMA]]&gt;Table2[[#This Row],[50D EMA]],Table2[[#This Row],[50D EMA]]&gt;Table2[[#This Row],[200D EMA]]),"Uptrend","Downtrend/NoTrend")</f>
        <v>Downtrend/NoTrend</v>
      </c>
      <c r="AL403">
        <v>-0.14000000000000001</v>
      </c>
      <c r="AM403" t="s">
        <v>3174</v>
      </c>
      <c r="AN403">
        <v>-10.48</v>
      </c>
      <c r="AO403" t="s">
        <v>3174</v>
      </c>
      <c r="AP403">
        <v>7.2885936059744E-2</v>
      </c>
      <c r="AQ403">
        <f>(Table2[[#This Row],[Sharpe Ratio]]-AVERAGE(Table2[Sharpe Ratio]))/_xlfn.STDEV.P(Table2[Sharpe Ratio])</f>
        <v>0.13262474705580093</v>
      </c>
      <c r="AR4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3">
        <f>_xlfn.RANK.AVG(Table2[[#This Row],[1Y Return vs Nifty Z-Score]],Table2[1Y Return vs Nifty Z-Score])</f>
        <v>315</v>
      </c>
      <c r="AT403">
        <f>_xlfn.RANK.AVG(Table2[[#This Row],[6M Return vs Nifty Z-Score]],Table2[6M Return vs Nifty Z-Score])</f>
        <v>553</v>
      </c>
      <c r="AU403">
        <f>_xlfn.RANK.AVG(Table2[[#This Row],[Sharpe Ratio Z-Score]],Table2[Sharpe Ratio Z-Score])</f>
        <v>311</v>
      </c>
      <c r="AV403">
        <f>(Table2[[#This Row],[Rank 1Y]]+Table2[[#This Row],[Rank 6M]]+Table2[[#This Row],[Rank Sharpe]])/3</f>
        <v>393</v>
      </c>
    </row>
    <row r="404" spans="1:48" x14ac:dyDescent="0.3">
      <c r="A404" t="s">
        <v>1067</v>
      </c>
      <c r="B404" t="s">
        <v>1068</v>
      </c>
      <c r="C404" t="s">
        <v>3132</v>
      </c>
      <c r="D404" t="s">
        <v>264</v>
      </c>
      <c r="E404">
        <v>12757.40054436</v>
      </c>
      <c r="F404">
        <v>535.29999999999995</v>
      </c>
      <c r="G404">
        <v>36.956927136625701</v>
      </c>
      <c r="H404">
        <f>(Table2[[#This Row],[1Y Return vs Nifty]]-AVERAGE(Table2[1Y Return vs Nifty]))/_xlfn.STDEV.P(Table2[1Y Return vs Nifty])</f>
        <v>0.19870053776768681</v>
      </c>
      <c r="I404">
        <v>-26.610192266456401</v>
      </c>
      <c r="J404">
        <f>(Table2[[#This Row],[1M Return vs Nifty]]-AVERAGE(Table2[1M Return vs Nifty]))/_xlfn.STDEV.P(Table2[1M Return vs Nifty])</f>
        <v>-2.5278937265478785</v>
      </c>
      <c r="K404">
        <v>-5.58828484476886</v>
      </c>
      <c r="L404">
        <f>(Table2[[#This Row],[6M Return vs Nifty]]-AVERAGE(Table2[6M Return vs Nifty]))/_xlfn.STDEV.P(Table2[6M Return vs Nifty])</f>
        <v>-0.45304856060902055</v>
      </c>
      <c r="M404">
        <v>-12.8987119175169</v>
      </c>
      <c r="N404">
        <f>(Table2[[#This Row],[1W Return vs Nifty]]-AVERAGE(Table2[1W Return vs Nifty]))/_xlfn.STDEV.P(Table2[1W Return vs Nifty])</f>
        <v>-2.5663289628046919</v>
      </c>
      <c r="O404">
        <v>628.97</v>
      </c>
      <c r="P404">
        <v>660.70957047258503</v>
      </c>
      <c r="Q404">
        <v>609.85999194674901</v>
      </c>
      <c r="R404">
        <v>16.423115636451399</v>
      </c>
      <c r="S404" s="1">
        <f>(Table2[[#This Row],[Close Price]]-Table2[[#This Row],[20D EMA]])/Table2[[#This Row],[20D EMA]]</f>
        <v>-0.14892602190883519</v>
      </c>
      <c r="T404" s="1">
        <f>(Table2[[#This Row],[Close Price]]-Table2[[#This Row],[50D EMA]])/Table2[[#This Row],[50D EMA]]</f>
        <v>-0.18981043423191751</v>
      </c>
      <c r="U404" s="1">
        <f>(Table2[[#This Row],[Close Price]]-Table2[[#This Row],[200D EMA]])/Table2[[#This Row],[200D EMA]]</f>
        <v>-0.12225755571986986</v>
      </c>
      <c r="V404">
        <v>3.1046734885339302</v>
      </c>
      <c r="W404">
        <v>504.05</v>
      </c>
      <c r="X404">
        <v>542.20000000000005</v>
      </c>
      <c r="Y404">
        <v>504.05</v>
      </c>
      <c r="Z404">
        <v>557</v>
      </c>
      <c r="AA404">
        <v>504.05</v>
      </c>
      <c r="AB404">
        <v>625.79999999999995</v>
      </c>
      <c r="AC404" s="1">
        <f>(Table2[[#This Row],[Close Price]]/Table2[[#This Row],[Day Low]])-1</f>
        <v>6.1997817676817668E-2</v>
      </c>
      <c r="AD404" s="1">
        <f>(Table2[[#This Row],[Day High]]/Table2[[#This Row],[Close Price]])-1</f>
        <v>1.2889968242107308E-2</v>
      </c>
      <c r="AE404" s="1">
        <f>(Table2[[#This Row],[Close Price]]/Table2[[#This Row],[Current Week Low]])-1</f>
        <v>6.1997817676817668E-2</v>
      </c>
      <c r="AF404" s="1">
        <f>(Table2[[#This Row],[Current Week High]]/Table2[[#This Row],[Close Price]])-1</f>
        <v>4.0538016065757576E-2</v>
      </c>
      <c r="AG404" s="1">
        <f>(Table2[[#This Row],[Close Price]]/Table2[[#This Row],[Current Month Low]])-1</f>
        <v>6.1997817676817668E-2</v>
      </c>
      <c r="AH404" s="1">
        <f>(Table2[[#This Row],[Current Month High]]/Table2[[#This Row],[Close Price]])-1</f>
        <v>0.16906407621894259</v>
      </c>
      <c r="AI404">
        <v>54.679618905286702</v>
      </c>
      <c r="AJ404">
        <v>111.581027667984</v>
      </c>
      <c r="AK404" t="str">
        <f>IF(AND(Table2[[#This Row],[20D EMA]]&gt;Table2[[#This Row],[50D EMA]],Table2[[#This Row],[50D EMA]]&gt;Table2[[#This Row],[200D EMA]]),"Uptrend","Downtrend/NoTrend")</f>
        <v>Downtrend/NoTrend</v>
      </c>
      <c r="AL404">
        <v>-0.17</v>
      </c>
      <c r="AM404" t="s">
        <v>3174</v>
      </c>
      <c r="AN404">
        <v>-22.22</v>
      </c>
      <c r="AO404" t="s">
        <v>3174</v>
      </c>
      <c r="AP404">
        <v>1.9469278423497001E-2</v>
      </c>
      <c r="AQ404">
        <f>(Table2[[#This Row],[Sharpe Ratio]]-AVERAGE(Table2[Sharpe Ratio]))/_xlfn.STDEV.P(Table2[Sharpe Ratio])</f>
        <v>-0.49075587345393967</v>
      </c>
      <c r="AR4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4">
        <f>_xlfn.RANK.AVG(Table2[[#This Row],[1Y Return vs Nifty Z-Score]],Table2[1Y Return vs Nifty Z-Score])</f>
        <v>242</v>
      </c>
      <c r="AT404">
        <f>_xlfn.RANK.AVG(Table2[[#This Row],[6M Return vs Nifty Z-Score]],Table2[6M Return vs Nifty Z-Score])</f>
        <v>479</v>
      </c>
      <c r="AU404">
        <f>_xlfn.RANK.AVG(Table2[[#This Row],[Sharpe Ratio Z-Score]],Table2[Sharpe Ratio Z-Score])</f>
        <v>460</v>
      </c>
      <c r="AV404">
        <f>(Table2[[#This Row],[Rank 1Y]]+Table2[[#This Row],[Rank 6M]]+Table2[[#This Row],[Rank Sharpe]])/3</f>
        <v>393.66666666666669</v>
      </c>
    </row>
    <row r="405" spans="1:48" x14ac:dyDescent="0.3">
      <c r="A405" t="s">
        <v>115</v>
      </c>
      <c r="B405" t="s">
        <v>116</v>
      </c>
      <c r="C405" t="s">
        <v>3136</v>
      </c>
      <c r="D405" t="s">
        <v>117</v>
      </c>
      <c r="E405">
        <v>251941.29673900001</v>
      </c>
      <c r="F405">
        <v>998.2</v>
      </c>
      <c r="G405">
        <v>4.4961649341255301</v>
      </c>
      <c r="H405">
        <f>(Table2[[#This Row],[1Y Return vs Nifty]]-AVERAGE(Table2[1Y Return vs Nifty]))/_xlfn.STDEV.P(Table2[1Y Return vs Nifty])</f>
        <v>-0.36039130365392968</v>
      </c>
      <c r="I405">
        <v>9.1845227768392004</v>
      </c>
      <c r="J405">
        <f>(Table2[[#This Row],[1M Return vs Nifty]]-AVERAGE(Table2[1M Return vs Nifty]))/_xlfn.STDEV.P(Table2[1M Return vs Nifty])</f>
        <v>1.5096084469361135</v>
      </c>
      <c r="K405">
        <v>3.5373484123774199</v>
      </c>
      <c r="L405">
        <f>(Table2[[#This Row],[6M Return vs Nifty]]-AVERAGE(Table2[6M Return vs Nifty]))/_xlfn.STDEV.P(Table2[6M Return vs Nifty])</f>
        <v>-0.14865765247157056</v>
      </c>
      <c r="M405">
        <v>2.1962246592122301</v>
      </c>
      <c r="N405">
        <f>(Table2[[#This Row],[1W Return vs Nifty]]-AVERAGE(Table2[1W Return vs Nifty]))/_xlfn.STDEV.P(Table2[1W Return vs Nifty])</f>
        <v>1.1581900171305612</v>
      </c>
      <c r="O405">
        <v>991.04</v>
      </c>
      <c r="P405">
        <v>959.47948816264295</v>
      </c>
      <c r="Q405">
        <v>891.77283845006605</v>
      </c>
      <c r="R405">
        <v>74.591763074179099</v>
      </c>
      <c r="S405" s="1">
        <f>(Table2[[#This Row],[Close Price]]-Table2[[#This Row],[20D EMA]])/Table2[[#This Row],[20D EMA]]</f>
        <v>7.2247336131741223E-3</v>
      </c>
      <c r="T405" s="1">
        <f>(Table2[[#This Row],[Close Price]]-Table2[[#This Row],[50D EMA]])/Table2[[#This Row],[50D EMA]]</f>
        <v>4.0355747376637524E-2</v>
      </c>
      <c r="U405" s="1">
        <f>(Table2[[#This Row],[Close Price]]-Table2[[#This Row],[200D EMA]])/Table2[[#This Row],[200D EMA]]</f>
        <v>0.11934335400359167</v>
      </c>
      <c r="V405">
        <v>1.56961309142687</v>
      </c>
      <c r="W405">
        <v>984</v>
      </c>
      <c r="X405">
        <v>1014.4</v>
      </c>
      <c r="Y405">
        <v>984</v>
      </c>
      <c r="Z405">
        <v>1044.0999999999999</v>
      </c>
      <c r="AA405">
        <v>984</v>
      </c>
      <c r="AB405">
        <v>1063</v>
      </c>
      <c r="AC405" s="1">
        <f>(Table2[[#This Row],[Close Price]]/Table2[[#This Row],[Day Low]])-1</f>
        <v>1.4430894308943065E-2</v>
      </c>
      <c r="AD405" s="1">
        <f>(Table2[[#This Row],[Day High]]/Table2[[#This Row],[Close Price]])-1</f>
        <v>1.6229212582648644E-2</v>
      </c>
      <c r="AE405" s="1">
        <f>(Table2[[#This Row],[Close Price]]/Table2[[#This Row],[Current Week Low]])-1</f>
        <v>1.4430894308943065E-2</v>
      </c>
      <c r="AF405" s="1">
        <f>(Table2[[#This Row],[Current Week High]]/Table2[[#This Row],[Close Price]])-1</f>
        <v>4.5982768984171418E-2</v>
      </c>
      <c r="AG405" s="1">
        <f>(Table2[[#This Row],[Close Price]]/Table2[[#This Row],[Current Month Low]])-1</f>
        <v>1.4430894308943065E-2</v>
      </c>
      <c r="AH405" s="1">
        <f>(Table2[[#This Row],[Current Month High]]/Table2[[#This Row],[Close Price]])-1</f>
        <v>6.4916850330595022E-2</v>
      </c>
      <c r="AI405">
        <v>6.4916850330595004</v>
      </c>
      <c r="AJ405">
        <v>38.063623789764797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0.06</v>
      </c>
      <c r="AM405" t="s">
        <v>3175</v>
      </c>
      <c r="AN405">
        <v>5.25</v>
      </c>
      <c r="AO405" t="s">
        <v>3175</v>
      </c>
      <c r="AP405">
        <v>4.3800727487540998E-2</v>
      </c>
      <c r="AQ405">
        <f>(Table2[[#This Row],[Sharpe Ratio]]-AVERAGE(Table2[Sharpe Ratio]))/_xlfn.STDEV.P(Table2[Sharpe Ratio])</f>
        <v>-0.20680411595662115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1.9519453919845533</v>
      </c>
      <c r="AS405">
        <f>_xlfn.RANK.AVG(Table2[[#This Row],[1Y Return vs Nifty Z-Score]],Table2[1Y Return vs Nifty Z-Score])</f>
        <v>414</v>
      </c>
      <c r="AT405">
        <f>_xlfn.RANK.AVG(Table2[[#This Row],[6M Return vs Nifty Z-Score]],Table2[6M Return vs Nifty Z-Score])</f>
        <v>370</v>
      </c>
      <c r="AU405">
        <f>_xlfn.RANK.AVG(Table2[[#This Row],[Sharpe Ratio Z-Score]],Table2[Sharpe Ratio Z-Score])</f>
        <v>398</v>
      </c>
      <c r="AV405">
        <f>(Table2[[#This Row],[Rank 1Y]]+Table2[[#This Row],[Rank 6M]]+Table2[[#This Row],[Rank Sharpe]])/3</f>
        <v>394</v>
      </c>
    </row>
    <row r="406" spans="1:48" x14ac:dyDescent="0.3">
      <c r="A406" t="s">
        <v>1713</v>
      </c>
      <c r="B406" t="s">
        <v>1714</v>
      </c>
      <c r="C406" t="s">
        <v>3138</v>
      </c>
      <c r="D406" t="s">
        <v>1582</v>
      </c>
      <c r="E406">
        <v>4902.60967497</v>
      </c>
      <c r="F406">
        <v>409.2</v>
      </c>
      <c r="G406">
        <v>-1.8634696561869599</v>
      </c>
      <c r="H406">
        <f>(Table2[[#This Row],[1Y Return vs Nifty]]-AVERAGE(Table2[1Y Return vs Nifty]))/_xlfn.STDEV.P(Table2[1Y Return vs Nifty])</f>
        <v>-0.46992723480937743</v>
      </c>
      <c r="I406">
        <v>-2.3835604026237598</v>
      </c>
      <c r="J406">
        <f>(Table2[[#This Row],[1M Return vs Nifty]]-AVERAGE(Table2[1M Return vs Nifty]))/_xlfn.STDEV.P(Table2[1M Return vs Nifty])</f>
        <v>0.20477445332471764</v>
      </c>
      <c r="K406">
        <v>-1.74077880371037</v>
      </c>
      <c r="L406">
        <f>(Table2[[#This Row],[6M Return vs Nifty]]-AVERAGE(Table2[6M Return vs Nifty]))/_xlfn.STDEV.P(Table2[6M Return vs Nifty])</f>
        <v>-0.32471271531466855</v>
      </c>
      <c r="M406">
        <v>2.3341043639967798</v>
      </c>
      <c r="N406">
        <f>(Table2[[#This Row],[1W Return vs Nifty]]-AVERAGE(Table2[1W Return vs Nifty]))/_xlfn.STDEV.P(Table2[1W Return vs Nifty])</f>
        <v>1.1922104036891648</v>
      </c>
      <c r="O406">
        <v>409.84</v>
      </c>
      <c r="P406">
        <v>402.95458289530097</v>
      </c>
      <c r="Q406">
        <v>372.976870748218</v>
      </c>
      <c r="R406">
        <v>50.478382279081401</v>
      </c>
      <c r="S406" s="1">
        <f>(Table2[[#This Row],[Close Price]]-Table2[[#This Row],[20D EMA]])/Table2[[#This Row],[20D EMA]]</f>
        <v>-1.5615850087838826E-3</v>
      </c>
      <c r="T406" s="1">
        <f>(Table2[[#This Row],[Close Price]]-Table2[[#This Row],[50D EMA]])/Table2[[#This Row],[50D EMA]]</f>
        <v>1.5499059620626655E-2</v>
      </c>
      <c r="U406" s="1">
        <f>(Table2[[#This Row],[Close Price]]-Table2[[#This Row],[200D EMA]])/Table2[[#This Row],[200D EMA]]</f>
        <v>9.7118969278485887E-2</v>
      </c>
      <c r="V406">
        <v>0.45804231128839601</v>
      </c>
      <c r="W406">
        <v>398.5</v>
      </c>
      <c r="X406">
        <v>413</v>
      </c>
      <c r="Y406">
        <v>390.1</v>
      </c>
      <c r="Z406">
        <v>413</v>
      </c>
      <c r="AA406">
        <v>390.1</v>
      </c>
      <c r="AB406">
        <v>416.95</v>
      </c>
      <c r="AC406" s="1">
        <f>(Table2[[#This Row],[Close Price]]/Table2[[#This Row],[Day Low]])-1</f>
        <v>2.6850690087829365E-2</v>
      </c>
      <c r="AD406" s="1">
        <f>(Table2[[#This Row],[Day High]]/Table2[[#This Row],[Close Price]])-1</f>
        <v>9.2864125122189556E-3</v>
      </c>
      <c r="AE406" s="1">
        <f>(Table2[[#This Row],[Close Price]]/Table2[[#This Row],[Current Week Low]])-1</f>
        <v>4.8961804665470288E-2</v>
      </c>
      <c r="AF406" s="1">
        <f>(Table2[[#This Row],[Current Week High]]/Table2[[#This Row],[Close Price]])-1</f>
        <v>9.2864125122189556E-3</v>
      </c>
      <c r="AG406" s="1">
        <f>(Table2[[#This Row],[Close Price]]/Table2[[#This Row],[Current Month Low]])-1</f>
        <v>4.8961804665470288E-2</v>
      </c>
      <c r="AH406" s="1">
        <f>(Table2[[#This Row],[Current Month High]]/Table2[[#This Row],[Close Price]])-1</f>
        <v>1.8939393939394034E-2</v>
      </c>
      <c r="AI406">
        <v>9.9095796676441807</v>
      </c>
      <c r="AJ406">
        <v>43.453111305872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0.06</v>
      </c>
      <c r="AM406" t="s">
        <v>3175</v>
      </c>
      <c r="AN406">
        <v>0.18</v>
      </c>
      <c r="AO406" t="s">
        <v>3175</v>
      </c>
      <c r="AP406">
        <v>8.0499890703740001E-2</v>
      </c>
      <c r="AQ406">
        <f>(Table2[[#This Row],[Sharpe Ratio]]-AVERAGE(Table2[Sharpe Ratio]))/_xlfn.STDEV.P(Table2[Sharpe Ratio])</f>
        <v>0.22148077026168728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0.82382567715152366</v>
      </c>
      <c r="AS406">
        <f>_xlfn.RANK.AVG(Table2[[#This Row],[1Y Return vs Nifty Z-Score]],Table2[1Y Return vs Nifty Z-Score])</f>
        <v>464</v>
      </c>
      <c r="AT406">
        <f>_xlfn.RANK.AVG(Table2[[#This Row],[6M Return vs Nifty Z-Score]],Table2[6M Return vs Nifty Z-Score])</f>
        <v>434</v>
      </c>
      <c r="AU406">
        <f>_xlfn.RANK.AVG(Table2[[#This Row],[Sharpe Ratio Z-Score]],Table2[Sharpe Ratio Z-Score])</f>
        <v>287</v>
      </c>
      <c r="AV406">
        <f>(Table2[[#This Row],[Rank 1Y]]+Table2[[#This Row],[Rank 6M]]+Table2[[#This Row],[Rank Sharpe]])/3</f>
        <v>395</v>
      </c>
    </row>
    <row r="407" spans="1:48" x14ac:dyDescent="0.3">
      <c r="A407" t="s">
        <v>1142</v>
      </c>
      <c r="B407" t="s">
        <v>1143</v>
      </c>
      <c r="C407" t="s">
        <v>3138</v>
      </c>
      <c r="D407" t="s">
        <v>111</v>
      </c>
      <c r="E407">
        <v>11106.595693499999</v>
      </c>
      <c r="F407">
        <v>791.3</v>
      </c>
      <c r="G407">
        <v>41.3241500993635</v>
      </c>
      <c r="H407">
        <f>(Table2[[#This Row],[1Y Return vs Nifty]]-AVERAGE(Table2[1Y Return vs Nifty]))/_xlfn.STDEV.P(Table2[1Y Return vs Nifty])</f>
        <v>0.27391992765458795</v>
      </c>
      <c r="I407">
        <v>12.9014521420482</v>
      </c>
      <c r="J407">
        <f>(Table2[[#This Row],[1M Return vs Nifty]]-AVERAGE(Table2[1M Return vs Nifty]))/_xlfn.STDEV.P(Table2[1M Return vs Nifty])</f>
        <v>1.928863366903095</v>
      </c>
      <c r="K407">
        <v>-1.0583373793445201</v>
      </c>
      <c r="L407">
        <f>(Table2[[#This Row],[6M Return vs Nifty]]-AVERAGE(Table2[6M Return vs Nifty]))/_xlfn.STDEV.P(Table2[6M Return vs Nifty])</f>
        <v>-0.30194947696617763</v>
      </c>
      <c r="M407">
        <v>1.5349209383131699</v>
      </c>
      <c r="N407">
        <f>(Table2[[#This Row],[1W Return vs Nifty]]-AVERAGE(Table2[1W Return vs Nifty]))/_xlfn.STDEV.P(Table2[1W Return vs Nifty])</f>
        <v>0.99502018548069138</v>
      </c>
      <c r="O407">
        <v>753.09</v>
      </c>
      <c r="P407">
        <v>732.01759966459895</v>
      </c>
      <c r="Q407">
        <v>660.28201679661697</v>
      </c>
      <c r="R407">
        <v>75.150740365043006</v>
      </c>
      <c r="S407" s="1">
        <f>(Table2[[#This Row],[Close Price]]-Table2[[#This Row],[20D EMA]])/Table2[[#This Row],[20D EMA]]</f>
        <v>5.0737627640786521E-2</v>
      </c>
      <c r="T407" s="1">
        <f>(Table2[[#This Row],[Close Price]]-Table2[[#This Row],[50D EMA]])/Table2[[#This Row],[50D EMA]]</f>
        <v>8.098493856235621E-2</v>
      </c>
      <c r="U407" s="1">
        <f>(Table2[[#This Row],[Close Price]]-Table2[[#This Row],[200D EMA]])/Table2[[#This Row],[200D EMA]]</f>
        <v>0.19842730813572912</v>
      </c>
      <c r="V407">
        <v>1.15932418033672</v>
      </c>
      <c r="W407">
        <v>770.15</v>
      </c>
      <c r="X407">
        <v>798.1</v>
      </c>
      <c r="Y407">
        <v>763.05</v>
      </c>
      <c r="Z407">
        <v>807.55</v>
      </c>
      <c r="AA407">
        <v>763.05</v>
      </c>
      <c r="AB407">
        <v>840</v>
      </c>
      <c r="AC407" s="1">
        <f>(Table2[[#This Row],[Close Price]]/Table2[[#This Row],[Day Low]])-1</f>
        <v>2.7462182691683434E-2</v>
      </c>
      <c r="AD407" s="1">
        <f>(Table2[[#This Row],[Day High]]/Table2[[#This Row],[Close Price]])-1</f>
        <v>8.593453810185947E-3</v>
      </c>
      <c r="AE407" s="1">
        <f>(Table2[[#This Row],[Close Price]]/Table2[[#This Row],[Current Week Low]])-1</f>
        <v>3.7022475591376613E-2</v>
      </c>
      <c r="AF407" s="1">
        <f>(Table2[[#This Row],[Current Week High]]/Table2[[#This Row],[Close Price]])-1</f>
        <v>2.0535827119929184E-2</v>
      </c>
      <c r="AG407" s="1">
        <f>(Table2[[#This Row],[Close Price]]/Table2[[#This Row],[Current Month Low]])-1</f>
        <v>3.7022475591376613E-2</v>
      </c>
      <c r="AH407" s="1">
        <f>(Table2[[#This Row],[Current Month High]]/Table2[[#This Row],[Close Price]])-1</f>
        <v>6.1544294199418648E-2</v>
      </c>
      <c r="AI407">
        <v>6.1544294199418603</v>
      </c>
      <c r="AJ407">
        <v>81.0547992220569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0.01</v>
      </c>
      <c r="AM407" t="s">
        <v>3175</v>
      </c>
      <c r="AN407">
        <v>6.22</v>
      </c>
      <c r="AO407" t="s">
        <v>3175</v>
      </c>
      <c r="AQ407">
        <f>(Table2[[#This Row],[Sharpe Ratio]]-AVERAGE(Table2[Sharpe Ratio]))/_xlfn.STDEV.P(Table2[Sharpe Ratio])</f>
        <v>-0.71796535082642143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2.1778886522457754</v>
      </c>
      <c r="AS407">
        <f>_xlfn.RANK.AVG(Table2[[#This Row],[1Y Return vs Nifty Z-Score]],Table2[1Y Return vs Nifty Z-Score])</f>
        <v>221</v>
      </c>
      <c r="AT407">
        <f>_xlfn.RANK.AVG(Table2[[#This Row],[6M Return vs Nifty Z-Score]],Table2[6M Return vs Nifty Z-Score])</f>
        <v>425</v>
      </c>
      <c r="AU407">
        <f>_xlfn.RANK.AVG(Table2[[#This Row],[Sharpe Ratio Z-Score]],Table2[Sharpe Ratio Z-Score])</f>
        <v>540.5</v>
      </c>
      <c r="AV407">
        <f>(Table2[[#This Row],[Rank 1Y]]+Table2[[#This Row],[Rank 6M]]+Table2[[#This Row],[Rank Sharpe]])/3</f>
        <v>395.5</v>
      </c>
    </row>
    <row r="408" spans="1:48" x14ac:dyDescent="0.3">
      <c r="A408" t="s">
        <v>1128</v>
      </c>
      <c r="B408" t="s">
        <v>1129</v>
      </c>
      <c r="C408" t="s">
        <v>3132</v>
      </c>
      <c r="D408" t="s">
        <v>48</v>
      </c>
      <c r="E408">
        <v>11366.1829091789</v>
      </c>
      <c r="F408">
        <v>202.26</v>
      </c>
      <c r="G408">
        <v>19.1353652076514</v>
      </c>
      <c r="H408">
        <f>(Table2[[#This Row],[1Y Return vs Nifty]]-AVERAGE(Table2[1Y Return vs Nifty]))/_xlfn.STDEV.P(Table2[1Y Return vs Nifty])</f>
        <v>-0.10825127727971788</v>
      </c>
      <c r="I408">
        <v>-13.4560314773135</v>
      </c>
      <c r="J408">
        <f>(Table2[[#This Row],[1M Return vs Nifty]]-AVERAGE(Table2[1M Return vs Nifty]))/_xlfn.STDEV.P(Table2[1M Return vs Nifty])</f>
        <v>-1.0441564566105965</v>
      </c>
      <c r="K408">
        <v>-20.620110923736998</v>
      </c>
      <c r="L408">
        <f>(Table2[[#This Row],[6M Return vs Nifty]]-AVERAGE(Table2[6M Return vs Nifty]))/_xlfn.STDEV.P(Table2[6M Return vs Nifty])</f>
        <v>-0.95444403226663987</v>
      </c>
      <c r="M408">
        <v>-7.9283694765549502</v>
      </c>
      <c r="N408">
        <f>(Table2[[#This Row],[1W Return vs Nifty]]-AVERAGE(Table2[1W Return vs Nifty]))/_xlfn.STDEV.P(Table2[1W Return vs Nifty])</f>
        <v>-1.3399485362264554</v>
      </c>
      <c r="O408">
        <v>209.73</v>
      </c>
      <c r="P408">
        <v>220.37995904845599</v>
      </c>
      <c r="Q408">
        <v>215.679215162774</v>
      </c>
      <c r="R408">
        <v>32.319662986150298</v>
      </c>
      <c r="S408" s="1">
        <f>(Table2[[#This Row],[Close Price]]-Table2[[#This Row],[20D EMA]])/Table2[[#This Row],[20D EMA]]</f>
        <v>-3.5617222142754965E-2</v>
      </c>
      <c r="T408" s="1">
        <f>(Table2[[#This Row],[Close Price]]-Table2[[#This Row],[50D EMA]])/Table2[[#This Row],[50D EMA]]</f>
        <v>-8.2221446662815084E-2</v>
      </c>
      <c r="U408" s="1">
        <f>(Table2[[#This Row],[Close Price]]-Table2[[#This Row],[200D EMA]])/Table2[[#This Row],[200D EMA]]</f>
        <v>-6.2218397598704497E-2</v>
      </c>
      <c r="V408">
        <v>0.58505720238658498</v>
      </c>
      <c r="W408">
        <v>187.47</v>
      </c>
      <c r="X408">
        <v>202.9</v>
      </c>
      <c r="Y408">
        <v>187.47</v>
      </c>
      <c r="Z408">
        <v>206.39</v>
      </c>
      <c r="AA408">
        <v>187.47</v>
      </c>
      <c r="AB408">
        <v>213.2</v>
      </c>
      <c r="AC408" s="1">
        <f>(Table2[[#This Row],[Close Price]]/Table2[[#This Row],[Day Low]])-1</f>
        <v>7.8892622819651148E-2</v>
      </c>
      <c r="AD408" s="1">
        <f>(Table2[[#This Row],[Day High]]/Table2[[#This Row],[Close Price]])-1</f>
        <v>3.164244042321851E-3</v>
      </c>
      <c r="AE408" s="1">
        <f>(Table2[[#This Row],[Close Price]]/Table2[[#This Row],[Current Week Low]])-1</f>
        <v>7.8892622819651148E-2</v>
      </c>
      <c r="AF408" s="1">
        <f>(Table2[[#This Row],[Current Week High]]/Table2[[#This Row],[Close Price]])-1</f>
        <v>2.0419262335607646E-2</v>
      </c>
      <c r="AG408" s="1">
        <f>(Table2[[#This Row],[Close Price]]/Table2[[#This Row],[Current Month Low]])-1</f>
        <v>7.8892622819651148E-2</v>
      </c>
      <c r="AH408" s="1">
        <f>(Table2[[#This Row],[Current Month High]]/Table2[[#This Row],[Close Price]])-1</f>
        <v>5.4088796598437572E-2</v>
      </c>
      <c r="AI408">
        <v>50.252150697122502</v>
      </c>
      <c r="AJ408">
        <v>73.688278231000396</v>
      </c>
      <c r="AK408" t="str">
        <f>IF(AND(Table2[[#This Row],[20D EMA]]&gt;Table2[[#This Row],[50D EMA]],Table2[[#This Row],[50D EMA]]&gt;Table2[[#This Row],[200D EMA]]),"Uptrend","Downtrend/NoTrend")</f>
        <v>Downtrend/NoTrend</v>
      </c>
      <c r="AL408">
        <v>-0.23</v>
      </c>
      <c r="AM408" t="s">
        <v>3174</v>
      </c>
      <c r="AN408">
        <v>-0.8</v>
      </c>
      <c r="AO408" t="s">
        <v>3174</v>
      </c>
      <c r="AP408">
        <v>0.10241905644471801</v>
      </c>
      <c r="AQ408">
        <f>(Table2[[#This Row],[Sharpe Ratio]]-AVERAGE(Table2[Sharpe Ratio]))/_xlfn.STDEV.P(Table2[Sharpe Ratio])</f>
        <v>0.47728080989941135</v>
      </c>
      <c r="AR4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8">
        <f>_xlfn.RANK.AVG(Table2[[#This Row],[1Y Return vs Nifty Z-Score]],Table2[1Y Return vs Nifty Z-Score])</f>
        <v>333</v>
      </c>
      <c r="AT408">
        <f>_xlfn.RANK.AVG(Table2[[#This Row],[6M Return vs Nifty Z-Score]],Table2[6M Return vs Nifty Z-Score])</f>
        <v>632</v>
      </c>
      <c r="AU408">
        <f>_xlfn.RANK.AVG(Table2[[#This Row],[Sharpe Ratio Z-Score]],Table2[Sharpe Ratio Z-Score])</f>
        <v>222</v>
      </c>
      <c r="AV408">
        <f>(Table2[[#This Row],[Rank 1Y]]+Table2[[#This Row],[Rank 6M]]+Table2[[#This Row],[Rank Sharpe]])/3</f>
        <v>395.66666666666669</v>
      </c>
    </row>
    <row r="409" spans="1:48" x14ac:dyDescent="0.3">
      <c r="A409" t="s">
        <v>154</v>
      </c>
      <c r="B409" t="s">
        <v>155</v>
      </c>
      <c r="C409" t="s">
        <v>3129</v>
      </c>
      <c r="D409" t="s">
        <v>43</v>
      </c>
      <c r="E409">
        <v>180155.94616873999</v>
      </c>
      <c r="F409">
        <v>1728.05</v>
      </c>
      <c r="G409">
        <v>8.0238630555445596</v>
      </c>
      <c r="H409">
        <f>(Table2[[#This Row],[1Y Return vs Nifty]]-AVERAGE(Table2[1Y Return vs Nifty]))/_xlfn.STDEV.P(Table2[1Y Return vs Nifty])</f>
        <v>-0.29963157083003955</v>
      </c>
      <c r="I409">
        <v>-7.0550341427396299</v>
      </c>
      <c r="J409">
        <f>(Table2[[#This Row],[1M Return vs Nifty]]-AVERAGE(Table2[1M Return vs Nifty]))/_xlfn.STDEV.P(Table2[1M Return vs Nifty])</f>
        <v>-0.32214929383398266</v>
      </c>
      <c r="K409">
        <v>3.4234067134766502</v>
      </c>
      <c r="L409">
        <f>(Table2[[#This Row],[6M Return vs Nifty]]-AVERAGE(Table2[6M Return vs Nifty]))/_xlfn.STDEV.P(Table2[6M Return vs Nifty])</f>
        <v>-0.1524582453976526</v>
      </c>
      <c r="M409">
        <v>-4.3479118172073498E-2</v>
      </c>
      <c r="N409">
        <f>(Table2[[#This Row],[1W Return vs Nifty]]-AVERAGE(Table2[1W Return vs Nifty]))/_xlfn.STDEV.P(Table2[1W Return vs Nifty])</f>
        <v>0.60556634853161173</v>
      </c>
      <c r="O409">
        <v>1828.43</v>
      </c>
      <c r="P409">
        <v>1785.5894078598301</v>
      </c>
      <c r="Q409">
        <v>1588.3312126124299</v>
      </c>
      <c r="R409">
        <v>33.378517748341501</v>
      </c>
      <c r="S409" s="1">
        <f>(Table2[[#This Row],[Close Price]]-Table2[[#This Row],[20D EMA]])/Table2[[#This Row],[20D EMA]]</f>
        <v>-5.4899558637738446E-2</v>
      </c>
      <c r="T409" s="1">
        <f>(Table2[[#This Row],[Close Price]]-Table2[[#This Row],[50D EMA]])/Table2[[#This Row],[50D EMA]]</f>
        <v>-3.2224321899845754E-2</v>
      </c>
      <c r="U409" s="1">
        <f>(Table2[[#This Row],[Close Price]]-Table2[[#This Row],[200D EMA]])/Table2[[#This Row],[200D EMA]]</f>
        <v>8.7965775826923165E-2</v>
      </c>
      <c r="V409">
        <v>1.0700258074256199</v>
      </c>
      <c r="W409">
        <v>1723.55</v>
      </c>
      <c r="X409">
        <v>1799.05</v>
      </c>
      <c r="Y409">
        <v>1723.55</v>
      </c>
      <c r="Z409">
        <v>1819.85</v>
      </c>
      <c r="AA409">
        <v>1723.55</v>
      </c>
      <c r="AB409">
        <v>1859.3</v>
      </c>
      <c r="AC409" s="1">
        <f>(Table2[[#This Row],[Close Price]]/Table2[[#This Row],[Day Low]])-1</f>
        <v>2.6108903135968475E-3</v>
      </c>
      <c r="AD409" s="1">
        <f>(Table2[[#This Row],[Day High]]/Table2[[#This Row],[Close Price]])-1</f>
        <v>4.1086774109545532E-2</v>
      </c>
      <c r="AE409" s="1">
        <f>(Table2[[#This Row],[Close Price]]/Table2[[#This Row],[Current Week Low]])-1</f>
        <v>2.6108903135968475E-3</v>
      </c>
      <c r="AF409" s="1">
        <f>(Table2[[#This Row],[Current Week High]]/Table2[[#This Row],[Close Price]])-1</f>
        <v>5.312346286276437E-2</v>
      </c>
      <c r="AG409" s="1">
        <f>(Table2[[#This Row],[Close Price]]/Table2[[#This Row],[Current Month Low]])-1</f>
        <v>2.6108903135968475E-3</v>
      </c>
      <c r="AH409" s="1">
        <f>(Table2[[#This Row],[Current Month High]]/Table2[[#This Row],[Close Price]])-1</f>
        <v>7.5952663406730236E-2</v>
      </c>
      <c r="AI409">
        <v>12.0337953184225</v>
      </c>
      <c r="AJ409">
        <v>35.852987421383602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0.06</v>
      </c>
      <c r="AM409" t="s">
        <v>3175</v>
      </c>
      <c r="AN409">
        <v>-6.13</v>
      </c>
      <c r="AO409" t="s">
        <v>3174</v>
      </c>
      <c r="AP409">
        <v>3.5746110724022E-2</v>
      </c>
      <c r="AQ409">
        <f>(Table2[[#This Row],[Sharpe Ratio]]-AVERAGE(Table2[Sharpe Ratio]))/_xlfn.STDEV.P(Table2[Sharpe Ratio])</f>
        <v>-0.30080273395707546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-0.46947549548713863</v>
      </c>
      <c r="AS409">
        <f>_xlfn.RANK.AVG(Table2[[#This Row],[1Y Return vs Nifty Z-Score]],Table2[1Y Return vs Nifty Z-Score])</f>
        <v>399</v>
      </c>
      <c r="AT409">
        <f>_xlfn.RANK.AVG(Table2[[#This Row],[6M Return vs Nifty Z-Score]],Table2[6M Return vs Nifty Z-Score])</f>
        <v>372</v>
      </c>
      <c r="AU409">
        <f>_xlfn.RANK.AVG(Table2[[#This Row],[Sharpe Ratio Z-Score]],Table2[Sharpe Ratio Z-Score])</f>
        <v>417</v>
      </c>
      <c r="AV409">
        <f>(Table2[[#This Row],[Rank 1Y]]+Table2[[#This Row],[Rank 6M]]+Table2[[#This Row],[Rank Sharpe]])/3</f>
        <v>396</v>
      </c>
    </row>
    <row r="410" spans="1:48" x14ac:dyDescent="0.3">
      <c r="A410" t="s">
        <v>1368</v>
      </c>
      <c r="B410" t="s">
        <v>1369</v>
      </c>
      <c r="C410" t="s">
        <v>3142</v>
      </c>
      <c r="D410" t="s">
        <v>135</v>
      </c>
      <c r="E410">
        <v>8246.4529576050008</v>
      </c>
      <c r="F410">
        <v>561.4</v>
      </c>
      <c r="G410">
        <v>2.3978378108901501</v>
      </c>
      <c r="H410">
        <f>(Table2[[#This Row],[1Y Return vs Nifty]]-AVERAGE(Table2[1Y Return vs Nifty]))/_xlfn.STDEV.P(Table2[1Y Return vs Nifty])</f>
        <v>-0.39653209319904498</v>
      </c>
      <c r="I410">
        <v>-6.4533963720598599</v>
      </c>
      <c r="J410">
        <f>(Table2[[#This Row],[1M Return vs Nifty]]-AVERAGE(Table2[1M Return vs Nifty]))/_xlfn.STDEV.P(Table2[1M Return vs Nifty])</f>
        <v>-0.25428693471668018</v>
      </c>
      <c r="K410">
        <v>14.2908427233021</v>
      </c>
      <c r="L410">
        <f>(Table2[[#This Row],[6M Return vs Nifty]]-AVERAGE(Table2[6M Return vs Nifty]))/_xlfn.STDEV.P(Table2[6M Return vs Nifty])</f>
        <v>0.21003152631938865</v>
      </c>
      <c r="M410">
        <v>-2.8805267024238601</v>
      </c>
      <c r="N410">
        <f>(Table2[[#This Row],[1W Return vs Nifty]]-AVERAGE(Table2[1W Return vs Nifty]))/_xlfn.STDEV.P(Table2[1W Return vs Nifty])</f>
        <v>-9.4445706558114725E-2</v>
      </c>
      <c r="O410">
        <v>573.53</v>
      </c>
      <c r="P410">
        <v>573.18391066268396</v>
      </c>
      <c r="Q410">
        <v>515.23379161478397</v>
      </c>
      <c r="R410">
        <v>36.139167146008297</v>
      </c>
      <c r="S410" s="1">
        <f>(Table2[[#This Row],[Close Price]]-Table2[[#This Row],[20D EMA]])/Table2[[#This Row],[20D EMA]]</f>
        <v>-2.1149721897721123E-2</v>
      </c>
      <c r="T410" s="1">
        <f>(Table2[[#This Row],[Close Price]]-Table2[[#This Row],[50D EMA]])/Table2[[#This Row],[50D EMA]]</f>
        <v>-2.0558690576398184E-2</v>
      </c>
      <c r="U410" s="1">
        <f>(Table2[[#This Row],[Close Price]]-Table2[[#This Row],[200D EMA]])/Table2[[#This Row],[200D EMA]]</f>
        <v>8.9602446766015517E-2</v>
      </c>
      <c r="V410">
        <v>0.42641061750433401</v>
      </c>
      <c r="W410">
        <v>540.1</v>
      </c>
      <c r="X410">
        <v>563.5</v>
      </c>
      <c r="Y410">
        <v>540.1</v>
      </c>
      <c r="Z410">
        <v>574.95000000000005</v>
      </c>
      <c r="AA410">
        <v>540.1</v>
      </c>
      <c r="AB410">
        <v>590</v>
      </c>
      <c r="AC410" s="1">
        <f>(Table2[[#This Row],[Close Price]]/Table2[[#This Row],[Day Low]])-1</f>
        <v>3.943714127013509E-2</v>
      </c>
      <c r="AD410" s="1">
        <f>(Table2[[#This Row],[Day High]]/Table2[[#This Row],[Close Price]])-1</f>
        <v>3.7406483790523026E-3</v>
      </c>
      <c r="AE410" s="1">
        <f>(Table2[[#This Row],[Close Price]]/Table2[[#This Row],[Current Week Low]])-1</f>
        <v>3.943714127013509E-2</v>
      </c>
      <c r="AF410" s="1">
        <f>(Table2[[#This Row],[Current Week High]]/Table2[[#This Row],[Close Price]])-1</f>
        <v>2.4136088350552365E-2</v>
      </c>
      <c r="AG410" s="1">
        <f>(Table2[[#This Row],[Close Price]]/Table2[[#This Row],[Current Month Low]])-1</f>
        <v>3.943714127013509E-2</v>
      </c>
      <c r="AH410" s="1">
        <f>(Table2[[#This Row],[Current Month High]]/Table2[[#This Row],[Close Price]])-1</f>
        <v>5.0944068400427645E-2</v>
      </c>
      <c r="AI410">
        <v>24.510153188457402</v>
      </c>
      <c r="AJ410">
        <v>47.717405604525702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-0.01</v>
      </c>
      <c r="AM410" t="s">
        <v>3174</v>
      </c>
      <c r="AN410">
        <v>-1.79</v>
      </c>
      <c r="AO410" t="s">
        <v>3174</v>
      </c>
      <c r="AP410">
        <v>1.6357622846830001E-3</v>
      </c>
      <c r="AQ410">
        <f>(Table2[[#This Row],[Sharpe Ratio]]-AVERAGE(Table2[Sharpe Ratio]))/_xlfn.STDEV.P(Table2[Sharpe Ratio])</f>
        <v>-0.69887575306506355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-1.2341089612195151</v>
      </c>
      <c r="AS410">
        <f>_xlfn.RANK.AVG(Table2[[#This Row],[1Y Return vs Nifty Z-Score]],Table2[1Y Return vs Nifty Z-Score])</f>
        <v>433</v>
      </c>
      <c r="AT410">
        <f>_xlfn.RANK.AVG(Table2[[#This Row],[6M Return vs Nifty Z-Score]],Table2[6M Return vs Nifty Z-Score])</f>
        <v>252</v>
      </c>
      <c r="AU410">
        <f>_xlfn.RANK.AVG(Table2[[#This Row],[Sharpe Ratio Z-Score]],Table2[Sharpe Ratio Z-Score])</f>
        <v>508</v>
      </c>
      <c r="AV410">
        <f>(Table2[[#This Row],[Rank 1Y]]+Table2[[#This Row],[Rank 6M]]+Table2[[#This Row],[Rank Sharpe]])/3</f>
        <v>397.66666666666669</v>
      </c>
    </row>
    <row r="411" spans="1:48" x14ac:dyDescent="0.3">
      <c r="A411" t="s">
        <v>354</v>
      </c>
      <c r="B411" t="s">
        <v>355</v>
      </c>
      <c r="C411" t="s">
        <v>3143</v>
      </c>
      <c r="D411" t="s">
        <v>167</v>
      </c>
      <c r="E411">
        <v>69589.02012365</v>
      </c>
      <c r="F411">
        <v>4570.7</v>
      </c>
      <c r="G411">
        <v>6.2642045908368296</v>
      </c>
      <c r="H411">
        <f>(Table2[[#This Row],[1Y Return vs Nifty]]-AVERAGE(Table2[1Y Return vs Nifty]))/_xlfn.STDEV.P(Table2[1Y Return vs Nifty])</f>
        <v>-0.32993926000780027</v>
      </c>
      <c r="I411">
        <v>-2.5498095933474398</v>
      </c>
      <c r="J411">
        <f>(Table2[[#This Row],[1M Return vs Nifty]]-AVERAGE(Table2[1M Return vs Nifty]))/_xlfn.STDEV.P(Table2[1M Return vs Nifty])</f>
        <v>0.18602220266215691</v>
      </c>
      <c r="K411">
        <v>5.0765444138378104</v>
      </c>
      <c r="L411">
        <f>(Table2[[#This Row],[6M Return vs Nifty]]-AVERAGE(Table2[6M Return vs Nifty]))/_xlfn.STDEV.P(Table2[6M Return vs Nifty])</f>
        <v>-9.7316857210138774E-2</v>
      </c>
      <c r="M411">
        <v>-0.95680652299771995</v>
      </c>
      <c r="N411">
        <f>(Table2[[#This Row],[1W Return vs Nifty]]-AVERAGE(Table2[1W Return vs Nifty]))/_xlfn.STDEV.P(Table2[1W Return vs Nifty])</f>
        <v>0.38021228779230964</v>
      </c>
      <c r="O411">
        <v>4606.95</v>
      </c>
      <c r="P411">
        <v>4468.1961485581196</v>
      </c>
      <c r="Q411">
        <v>3998.1019492397099</v>
      </c>
      <c r="R411">
        <v>40.252985260497603</v>
      </c>
      <c r="S411" s="1">
        <f>(Table2[[#This Row],[Close Price]]-Table2[[#This Row],[20D EMA]])/Table2[[#This Row],[20D EMA]]</f>
        <v>-7.8685464352771361E-3</v>
      </c>
      <c r="T411" s="1">
        <f>(Table2[[#This Row],[Close Price]]-Table2[[#This Row],[50D EMA]])/Table2[[#This Row],[50D EMA]]</f>
        <v>2.2940768049083533E-2</v>
      </c>
      <c r="U411" s="1">
        <f>(Table2[[#This Row],[Close Price]]-Table2[[#This Row],[200D EMA]])/Table2[[#This Row],[200D EMA]]</f>
        <v>0.14321747119759581</v>
      </c>
      <c r="V411">
        <v>0.53760400696833599</v>
      </c>
      <c r="W411">
        <v>4472.8</v>
      </c>
      <c r="X411">
        <v>4591.95</v>
      </c>
      <c r="Y411">
        <v>4472.8</v>
      </c>
      <c r="Z411">
        <v>4625</v>
      </c>
      <c r="AA411">
        <v>4472.8</v>
      </c>
      <c r="AB411">
        <v>4759</v>
      </c>
      <c r="AC411" s="1">
        <f>(Table2[[#This Row],[Close Price]]/Table2[[#This Row],[Day Low]])-1</f>
        <v>2.1887855482024543E-2</v>
      </c>
      <c r="AD411" s="1">
        <f>(Table2[[#This Row],[Day High]]/Table2[[#This Row],[Close Price]])-1</f>
        <v>4.6491784628175381E-3</v>
      </c>
      <c r="AE411" s="1">
        <f>(Table2[[#This Row],[Close Price]]/Table2[[#This Row],[Current Week Low]])-1</f>
        <v>2.1887855482024543E-2</v>
      </c>
      <c r="AF411" s="1">
        <f>(Table2[[#This Row],[Current Week High]]/Table2[[#This Row],[Close Price]])-1</f>
        <v>1.1880018377929069E-2</v>
      </c>
      <c r="AG411" s="1">
        <f>(Table2[[#This Row],[Close Price]]/Table2[[#This Row],[Current Month Low]])-1</f>
        <v>2.1887855482024543E-2</v>
      </c>
      <c r="AH411" s="1">
        <f>(Table2[[#This Row],[Current Month High]]/Table2[[#This Row],[Close Price]])-1</f>
        <v>4.1197190802284123E-2</v>
      </c>
      <c r="AI411">
        <v>5.1053449143457303</v>
      </c>
      <c r="AJ411">
        <v>41.947204968944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0.16</v>
      </c>
      <c r="AM411" t="s">
        <v>3175</v>
      </c>
      <c r="AN411">
        <v>-2.1</v>
      </c>
      <c r="AO411" t="s">
        <v>3174</v>
      </c>
      <c r="AP411">
        <v>2.1405450291414E-2</v>
      </c>
      <c r="AQ411">
        <f>(Table2[[#This Row],[Sharpe Ratio]]-AVERAGE(Table2[Sharpe Ratio]))/_xlfn.STDEV.P(Table2[Sharpe Ratio])</f>
        <v>-0.46816044959468672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-0.32918207635815933</v>
      </c>
      <c r="AS411">
        <f>_xlfn.RANK.AVG(Table2[[#This Row],[1Y Return vs Nifty Z-Score]],Table2[1Y Return vs Nifty Z-Score])</f>
        <v>405</v>
      </c>
      <c r="AT411">
        <f>_xlfn.RANK.AVG(Table2[[#This Row],[6M Return vs Nifty Z-Score]],Table2[6M Return vs Nifty Z-Score])</f>
        <v>341</v>
      </c>
      <c r="AU411">
        <f>_xlfn.RANK.AVG(Table2[[#This Row],[Sharpe Ratio Z-Score]],Table2[Sharpe Ratio Z-Score])</f>
        <v>453</v>
      </c>
      <c r="AV411">
        <f>(Table2[[#This Row],[Rank 1Y]]+Table2[[#This Row],[Rank 6M]]+Table2[[#This Row],[Rank Sharpe]])/3</f>
        <v>399.66666666666669</v>
      </c>
    </row>
    <row r="412" spans="1:48" x14ac:dyDescent="0.3">
      <c r="A412" t="s">
        <v>168</v>
      </c>
      <c r="B412" t="s">
        <v>169</v>
      </c>
      <c r="C412" t="s">
        <v>3128</v>
      </c>
      <c r="D412" t="s">
        <v>21</v>
      </c>
      <c r="E412">
        <v>158145.31268646001</v>
      </c>
      <c r="F412">
        <v>1629.1</v>
      </c>
      <c r="G412">
        <v>7.0714281002145398</v>
      </c>
      <c r="H412">
        <f>(Table2[[#This Row],[1Y Return vs Nifty]]-AVERAGE(Table2[1Y Return vs Nifty]))/_xlfn.STDEV.P(Table2[1Y Return vs Nifty])</f>
        <v>-0.31603594881993041</v>
      </c>
      <c r="I412">
        <v>-0.71574718191321196</v>
      </c>
      <c r="J412">
        <f>(Table2[[#This Row],[1M Return vs Nifty]]-AVERAGE(Table2[1M Return vs Nifty]))/_xlfn.STDEV.P(Table2[1M Return vs Nifty])</f>
        <v>0.39289718304722798</v>
      </c>
      <c r="K412">
        <v>18.4134223512837</v>
      </c>
      <c r="L412">
        <f>(Table2[[#This Row],[6M Return vs Nifty]]-AVERAGE(Table2[6M Return vs Nifty]))/_xlfn.STDEV.P(Table2[6M Return vs Nifty])</f>
        <v>0.34754261420444876</v>
      </c>
      <c r="M412">
        <v>3.3573574332767402</v>
      </c>
      <c r="N412">
        <f>(Table2[[#This Row],[1W Return vs Nifty]]-AVERAGE(Table2[1W Return vs Nifty]))/_xlfn.STDEV.P(Table2[1W Return vs Nifty])</f>
        <v>1.4446874815780228</v>
      </c>
      <c r="O412">
        <v>1614.02</v>
      </c>
      <c r="P412">
        <v>1581.39422866119</v>
      </c>
      <c r="Q412">
        <v>1418.8584212477599</v>
      </c>
      <c r="R412">
        <v>51.380239921162399</v>
      </c>
      <c r="S412" s="1">
        <f>(Table2[[#This Row],[Close Price]]-Table2[[#This Row],[20D EMA]])/Table2[[#This Row],[20D EMA]]</f>
        <v>9.3431308162228027E-3</v>
      </c>
      <c r="T412" s="1">
        <f>(Table2[[#This Row],[Close Price]]-Table2[[#This Row],[50D EMA]])/Table2[[#This Row],[50D EMA]]</f>
        <v>3.0166906185814045E-2</v>
      </c>
      <c r="U412" s="1">
        <f>(Table2[[#This Row],[Close Price]]-Table2[[#This Row],[200D EMA]])/Table2[[#This Row],[200D EMA]]</f>
        <v>0.14817657322522088</v>
      </c>
      <c r="V412">
        <v>1.21402934822526</v>
      </c>
      <c r="W412">
        <v>1603.6</v>
      </c>
      <c r="X412">
        <v>1635</v>
      </c>
      <c r="Y412">
        <v>1600.2</v>
      </c>
      <c r="Z412">
        <v>1635</v>
      </c>
      <c r="AA412">
        <v>1580</v>
      </c>
      <c r="AB412">
        <v>1648.4</v>
      </c>
      <c r="AC412" s="1">
        <f>(Table2[[#This Row],[Close Price]]/Table2[[#This Row],[Day Low]])-1</f>
        <v>1.5901721127463242E-2</v>
      </c>
      <c r="AD412" s="1">
        <f>(Table2[[#This Row],[Day High]]/Table2[[#This Row],[Close Price]])-1</f>
        <v>3.6216315757167106E-3</v>
      </c>
      <c r="AE412" s="1">
        <f>(Table2[[#This Row],[Close Price]]/Table2[[#This Row],[Current Week Low]])-1</f>
        <v>1.8060242469691179E-2</v>
      </c>
      <c r="AF412" s="1">
        <f>(Table2[[#This Row],[Current Week High]]/Table2[[#This Row],[Close Price]])-1</f>
        <v>3.6216315757167106E-3</v>
      </c>
      <c r="AG412" s="1">
        <f>(Table2[[#This Row],[Close Price]]/Table2[[#This Row],[Current Month Low]])-1</f>
        <v>3.1075949367088462E-2</v>
      </c>
      <c r="AH412" s="1">
        <f>(Table2[[#This Row],[Current Month High]]/Table2[[#This Row],[Close Price]])-1</f>
        <v>1.1847032103615707E-2</v>
      </c>
      <c r="AI412">
        <v>2.63335584064821</v>
      </c>
      <c r="AJ412">
        <v>48.349496881118199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0.03</v>
      </c>
      <c r="AM412" t="s">
        <v>3175</v>
      </c>
      <c r="AN412">
        <v>2.12</v>
      </c>
      <c r="AO412" t="s">
        <v>3175</v>
      </c>
      <c r="AP412">
        <v>-1.080535547411E-2</v>
      </c>
      <c r="AQ412">
        <f>(Table2[[#This Row],[Sharpe Ratio]]-AVERAGE(Table2[Sharpe Ratio]))/_xlfn.STDEV.P(Table2[Sharpe Ratio])</f>
        <v>-0.84406551317930256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1.0250258168304667</v>
      </c>
      <c r="AS412">
        <f>_xlfn.RANK.AVG(Table2[[#This Row],[1Y Return vs Nifty Z-Score]],Table2[1Y Return vs Nifty Z-Score])</f>
        <v>403</v>
      </c>
      <c r="AT412">
        <f>_xlfn.RANK.AVG(Table2[[#This Row],[6M Return vs Nifty Z-Score]],Table2[6M Return vs Nifty Z-Score])</f>
        <v>214</v>
      </c>
      <c r="AU412">
        <f>_xlfn.RANK.AVG(Table2[[#This Row],[Sharpe Ratio Z-Score]],Table2[Sharpe Ratio Z-Score])</f>
        <v>585</v>
      </c>
      <c r="AV412">
        <f>(Table2[[#This Row],[Rank 1Y]]+Table2[[#This Row],[Rank 6M]]+Table2[[#This Row],[Rank Sharpe]])/3</f>
        <v>400.66666666666669</v>
      </c>
    </row>
    <row r="413" spans="1:48" x14ac:dyDescent="0.3">
      <c r="A413" t="s">
        <v>492</v>
      </c>
      <c r="B413" t="s">
        <v>493</v>
      </c>
      <c r="C413" t="s">
        <v>3129</v>
      </c>
      <c r="D413" t="s">
        <v>54</v>
      </c>
      <c r="E413">
        <v>43612.155888191999</v>
      </c>
      <c r="F413">
        <v>171.99</v>
      </c>
      <c r="G413">
        <v>4.0193611960808804</v>
      </c>
      <c r="H413">
        <f>(Table2[[#This Row],[1Y Return vs Nifty]]-AVERAGE(Table2[1Y Return vs Nifty]))/_xlfn.STDEV.P(Table2[1Y Return vs Nifty])</f>
        <v>-0.36860359017502564</v>
      </c>
      <c r="I413">
        <v>1.2079385378497101</v>
      </c>
      <c r="J413">
        <f>(Table2[[#This Row],[1M Return vs Nifty]]-AVERAGE(Table2[1M Return vs Nifty]))/_xlfn.STDEV.P(Table2[1M Return vs Nifty])</f>
        <v>0.60988131786289712</v>
      </c>
      <c r="K413">
        <v>-8.4942787572388401</v>
      </c>
      <c r="L413">
        <f>(Table2[[#This Row],[6M Return vs Nifty]]-AVERAGE(Table2[6M Return vs Nifty]))/_xlfn.STDEV.P(Table2[6M Return vs Nifty])</f>
        <v>-0.54997971060520756</v>
      </c>
      <c r="M413">
        <v>-6.8548923809462403</v>
      </c>
      <c r="N413">
        <f>(Table2[[#This Row],[1W Return vs Nifty]]-AVERAGE(Table2[1W Return vs Nifty]))/_xlfn.STDEV.P(Table2[1W Return vs Nifty])</f>
        <v>-1.0750792009498733</v>
      </c>
      <c r="O413">
        <v>177.94</v>
      </c>
      <c r="P413">
        <v>175.51456184538199</v>
      </c>
      <c r="Q413">
        <v>164.82015993016401</v>
      </c>
      <c r="R413">
        <v>35.609702443224997</v>
      </c>
      <c r="S413" s="1">
        <f>(Table2[[#This Row],[Close Price]]-Table2[[#This Row],[20D EMA]])/Table2[[#This Row],[20D EMA]]</f>
        <v>-3.3438237608182472E-2</v>
      </c>
      <c r="T413" s="1">
        <f>(Table2[[#This Row],[Close Price]]-Table2[[#This Row],[50D EMA]])/Table2[[#This Row],[50D EMA]]</f>
        <v>-2.0081307262054492E-2</v>
      </c>
      <c r="U413" s="1">
        <f>(Table2[[#This Row],[Close Price]]-Table2[[#This Row],[200D EMA]])/Table2[[#This Row],[200D EMA]]</f>
        <v>4.3500989641521604E-2</v>
      </c>
      <c r="V413">
        <v>1.2294755849299199</v>
      </c>
      <c r="W413">
        <v>167.7</v>
      </c>
      <c r="X413">
        <v>173.17</v>
      </c>
      <c r="Y413">
        <v>167.29</v>
      </c>
      <c r="Z413">
        <v>177.33</v>
      </c>
      <c r="AA413">
        <v>167.29</v>
      </c>
      <c r="AB413">
        <v>189.45</v>
      </c>
      <c r="AC413" s="1">
        <f>(Table2[[#This Row],[Close Price]]/Table2[[#This Row],[Day Low]])-1</f>
        <v>2.5581395348837299E-2</v>
      </c>
      <c r="AD413" s="1">
        <f>(Table2[[#This Row],[Day High]]/Table2[[#This Row],[Close Price]])-1</f>
        <v>6.8608640037211011E-3</v>
      </c>
      <c r="AE413" s="1">
        <f>(Table2[[#This Row],[Close Price]]/Table2[[#This Row],[Current Week Low]])-1</f>
        <v>2.8094924980572866E-2</v>
      </c>
      <c r="AF413" s="1">
        <f>(Table2[[#This Row],[Current Week High]]/Table2[[#This Row],[Close Price]])-1</f>
        <v>3.1048316762602557E-2</v>
      </c>
      <c r="AG413" s="1">
        <f>(Table2[[#This Row],[Close Price]]/Table2[[#This Row],[Current Month Low]])-1</f>
        <v>2.8094924980572866E-2</v>
      </c>
      <c r="AH413" s="1">
        <f>(Table2[[#This Row],[Current Month High]]/Table2[[#This Row],[Close Price]])-1</f>
        <v>0.10151753008895859</v>
      </c>
      <c r="AI413">
        <v>12.9426129426129</v>
      </c>
      <c r="AJ413">
        <v>35.853080568720301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-0.02</v>
      </c>
      <c r="AM413" t="s">
        <v>3174</v>
      </c>
      <c r="AN413">
        <v>-3.38</v>
      </c>
      <c r="AO413" t="s">
        <v>3174</v>
      </c>
      <c r="AP413">
        <v>8.2715188368794004E-2</v>
      </c>
      <c r="AQ413">
        <f>(Table2[[#This Row],[Sharpe Ratio]]-AVERAGE(Table2[Sharpe Ratio]))/_xlfn.STDEV.P(Table2[Sharpe Ratio])</f>
        <v>0.24733363515748816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-1.1364475487097212</v>
      </c>
      <c r="AS413">
        <f>_xlfn.RANK.AVG(Table2[[#This Row],[1Y Return vs Nifty Z-Score]],Table2[1Y Return vs Nifty Z-Score])</f>
        <v>421</v>
      </c>
      <c r="AT413">
        <f>_xlfn.RANK.AVG(Table2[[#This Row],[6M Return vs Nifty Z-Score]],Table2[6M Return vs Nifty Z-Score])</f>
        <v>507</v>
      </c>
      <c r="AU413">
        <f>_xlfn.RANK.AVG(Table2[[#This Row],[Sharpe Ratio Z-Score]],Table2[Sharpe Ratio Z-Score])</f>
        <v>277</v>
      </c>
      <c r="AV413">
        <f>(Table2[[#This Row],[Rank 1Y]]+Table2[[#This Row],[Rank 6M]]+Table2[[#This Row],[Rank Sharpe]])/3</f>
        <v>401.66666666666669</v>
      </c>
    </row>
    <row r="414" spans="1:48" x14ac:dyDescent="0.3">
      <c r="A414" t="s">
        <v>667</v>
      </c>
      <c r="B414" t="s">
        <v>668</v>
      </c>
      <c r="C414" t="s">
        <v>3141</v>
      </c>
      <c r="D414" t="s">
        <v>271</v>
      </c>
      <c r="E414">
        <v>27958.319870879899</v>
      </c>
      <c r="F414">
        <v>1423.9</v>
      </c>
      <c r="G414">
        <v>-1.82249699962693</v>
      </c>
      <c r="H414">
        <f>(Table2[[#This Row],[1Y Return vs Nifty]]-AVERAGE(Table2[1Y Return vs Nifty]))/_xlfn.STDEV.P(Table2[1Y Return vs Nifty])</f>
        <v>-0.46922153733187583</v>
      </c>
      <c r="I414">
        <v>-6.7501415051784504</v>
      </c>
      <c r="J414">
        <f>(Table2[[#This Row],[1M Return vs Nifty]]-AVERAGE(Table2[1M Return vs Nifty]))/_xlfn.STDEV.P(Table2[1M Return vs Nifty])</f>
        <v>-0.28775861114958179</v>
      </c>
      <c r="K414">
        <v>3.3761144590400298</v>
      </c>
      <c r="L414">
        <f>(Table2[[#This Row],[6M Return vs Nifty]]-AVERAGE(Table2[6M Return vs Nifty]))/_xlfn.STDEV.P(Table2[6M Return vs Nifty])</f>
        <v>-0.15403570658529758</v>
      </c>
      <c r="M414">
        <v>-2.2293832929929098</v>
      </c>
      <c r="N414">
        <f>(Table2[[#This Row],[1W Return vs Nifty]]-AVERAGE(Table2[1W Return vs Nifty]))/_xlfn.STDEV.P(Table2[1W Return vs Nifty])</f>
        <v>6.6217173657234507E-2</v>
      </c>
      <c r="O414">
        <v>1487.86</v>
      </c>
      <c r="P414">
        <v>1530.3502254751199</v>
      </c>
      <c r="Q414">
        <v>1440.9949769249299</v>
      </c>
      <c r="R414">
        <v>34.829042383808101</v>
      </c>
      <c r="S414" s="1">
        <f>(Table2[[#This Row],[Close Price]]-Table2[[#This Row],[20D EMA]])/Table2[[#This Row],[20D EMA]]</f>
        <v>-4.298791552968681E-2</v>
      </c>
      <c r="T414" s="1">
        <f>(Table2[[#This Row],[Close Price]]-Table2[[#This Row],[50D EMA]])/Table2[[#This Row],[50D EMA]]</f>
        <v>-6.9559388238774431E-2</v>
      </c>
      <c r="U414" s="1">
        <f>(Table2[[#This Row],[Close Price]]-Table2[[#This Row],[200D EMA]])/Table2[[#This Row],[200D EMA]]</f>
        <v>-1.1863314722588657E-2</v>
      </c>
      <c r="V414">
        <v>0.84467613352551896</v>
      </c>
      <c r="W414">
        <v>1387.6</v>
      </c>
      <c r="X414">
        <v>1442</v>
      </c>
      <c r="Y414">
        <v>1387.6</v>
      </c>
      <c r="Z414">
        <v>1485.6</v>
      </c>
      <c r="AA414">
        <v>1387.6</v>
      </c>
      <c r="AB414">
        <v>1505.75</v>
      </c>
      <c r="AC414" s="1">
        <f>(Table2[[#This Row],[Close Price]]/Table2[[#This Row],[Day Low]])-1</f>
        <v>2.6160276736811872E-2</v>
      </c>
      <c r="AD414" s="1">
        <f>(Table2[[#This Row],[Day High]]/Table2[[#This Row],[Close Price]])-1</f>
        <v>1.2711566823512932E-2</v>
      </c>
      <c r="AE414" s="1">
        <f>(Table2[[#This Row],[Close Price]]/Table2[[#This Row],[Current Week Low]])-1</f>
        <v>2.6160276736811872E-2</v>
      </c>
      <c r="AF414" s="1">
        <f>(Table2[[#This Row],[Current Week High]]/Table2[[#This Row],[Close Price]])-1</f>
        <v>4.3331694641477458E-2</v>
      </c>
      <c r="AG414" s="1">
        <f>(Table2[[#This Row],[Close Price]]/Table2[[#This Row],[Current Month Low]])-1</f>
        <v>2.6160276736811872E-2</v>
      </c>
      <c r="AH414" s="1">
        <f>(Table2[[#This Row],[Current Month High]]/Table2[[#This Row],[Close Price]])-1</f>
        <v>5.7482969309642362E-2</v>
      </c>
      <c r="AI414">
        <v>29.3033218624903</v>
      </c>
      <c r="AJ414">
        <v>38.835803432137297</v>
      </c>
      <c r="AK414" t="str">
        <f>IF(AND(Table2[[#This Row],[20D EMA]]&gt;Table2[[#This Row],[50D EMA]],Table2[[#This Row],[50D EMA]]&gt;Table2[[#This Row],[200D EMA]]),"Uptrend","Downtrend/NoTrend")</f>
        <v>Downtrend/NoTrend</v>
      </c>
      <c r="AL414">
        <v>-0.18</v>
      </c>
      <c r="AM414" t="s">
        <v>3174</v>
      </c>
      <c r="AN414">
        <v>-4.47</v>
      </c>
      <c r="AO414" t="s">
        <v>3174</v>
      </c>
      <c r="AP414">
        <v>5.1701052501091999E-2</v>
      </c>
      <c r="AQ414">
        <f>(Table2[[#This Row],[Sharpe Ratio]]-AVERAGE(Table2[Sharpe Ratio]))/_xlfn.STDEV.P(Table2[Sharpe Ratio])</f>
        <v>-0.11460610643844146</v>
      </c>
      <c r="AR4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4">
        <f>_xlfn.RANK.AVG(Table2[[#This Row],[1Y Return vs Nifty Z-Score]],Table2[1Y Return vs Nifty Z-Score])</f>
        <v>463</v>
      </c>
      <c r="AT414">
        <f>_xlfn.RANK.AVG(Table2[[#This Row],[6M Return vs Nifty Z-Score]],Table2[6M Return vs Nifty Z-Score])</f>
        <v>374</v>
      </c>
      <c r="AU414">
        <f>_xlfn.RANK.AVG(Table2[[#This Row],[Sharpe Ratio Z-Score]],Table2[Sharpe Ratio Z-Score])</f>
        <v>369</v>
      </c>
      <c r="AV414">
        <f>(Table2[[#This Row],[Rank 1Y]]+Table2[[#This Row],[Rank 6M]]+Table2[[#This Row],[Rank Sharpe]])/3</f>
        <v>402</v>
      </c>
    </row>
    <row r="415" spans="1:48" x14ac:dyDescent="0.3">
      <c r="A415" t="s">
        <v>1593</v>
      </c>
      <c r="B415" t="s">
        <v>1594</v>
      </c>
      <c r="C415" t="s">
        <v>3141</v>
      </c>
      <c r="D415" t="s">
        <v>1361</v>
      </c>
      <c r="E415">
        <v>6035.6186734900002</v>
      </c>
      <c r="F415">
        <v>936.2</v>
      </c>
      <c r="G415">
        <v>-27.248572875750401</v>
      </c>
      <c r="H415">
        <f>(Table2[[#This Row],[1Y Return vs Nifty]]-AVERAGE(Table2[1Y Return vs Nifty]))/_xlfn.STDEV.P(Table2[1Y Return vs Nifty])</f>
        <v>-0.90715061284239218</v>
      </c>
      <c r="I415">
        <v>-0.19753107402192399</v>
      </c>
      <c r="J415">
        <f>(Table2[[#This Row],[1M Return vs Nifty]]-AVERAGE(Table2[1M Return vs Nifty]))/_xlfn.STDEV.P(Table2[1M Return vs Nifty])</f>
        <v>0.45134990880338344</v>
      </c>
      <c r="K415">
        <v>-0.92083741970732702</v>
      </c>
      <c r="L415">
        <f>(Table2[[#This Row],[6M Return vs Nifty]]-AVERAGE(Table2[6M Return vs Nifty]))/_xlfn.STDEV.P(Table2[6M Return vs Nifty])</f>
        <v>-0.29736308428487496</v>
      </c>
      <c r="M415">
        <v>-3.5626919730629898</v>
      </c>
      <c r="N415">
        <f>(Table2[[#This Row],[1W Return vs Nifty]]-AVERAGE(Table2[1W Return vs Nifty]))/_xlfn.STDEV.P(Table2[1W Return vs Nifty])</f>
        <v>-0.26276290915338729</v>
      </c>
      <c r="O415">
        <v>923.98</v>
      </c>
      <c r="P415">
        <v>889.295768626008</v>
      </c>
      <c r="Q415">
        <v>810.73021871431501</v>
      </c>
      <c r="R415">
        <v>50.249454420032301</v>
      </c>
      <c r="S415" s="1">
        <f>(Table2[[#This Row],[Close Price]]-Table2[[#This Row],[20D EMA]])/Table2[[#This Row],[20D EMA]]</f>
        <v>1.3225394489058235E-2</v>
      </c>
      <c r="T415" s="1">
        <f>(Table2[[#This Row],[Close Price]]-Table2[[#This Row],[50D EMA]])/Table2[[#This Row],[50D EMA]]</f>
        <v>5.2743117676654044E-2</v>
      </c>
      <c r="U415" s="1">
        <f>(Table2[[#This Row],[Close Price]]-Table2[[#This Row],[200D EMA]])/Table2[[#This Row],[200D EMA]]</f>
        <v>0.15476144639663178</v>
      </c>
      <c r="V415">
        <v>1.12263039929473</v>
      </c>
      <c r="W415">
        <v>899.6</v>
      </c>
      <c r="X415">
        <v>949.9</v>
      </c>
      <c r="Y415">
        <v>895</v>
      </c>
      <c r="Z415">
        <v>952.85</v>
      </c>
      <c r="AA415">
        <v>895</v>
      </c>
      <c r="AB415">
        <v>985.25</v>
      </c>
      <c r="AC415" s="1">
        <f>(Table2[[#This Row],[Close Price]]/Table2[[#This Row],[Day Low]])-1</f>
        <v>4.0684748777234381E-2</v>
      </c>
      <c r="AD415" s="1">
        <f>(Table2[[#This Row],[Day High]]/Table2[[#This Row],[Close Price]])-1</f>
        <v>1.4633625293740682E-2</v>
      </c>
      <c r="AE415" s="1">
        <f>(Table2[[#This Row],[Close Price]]/Table2[[#This Row],[Current Week Low]])-1</f>
        <v>4.6033519553072777E-2</v>
      </c>
      <c r="AF415" s="1">
        <f>(Table2[[#This Row],[Current Week High]]/Table2[[#This Row],[Close Price]])-1</f>
        <v>1.7784661397137302E-2</v>
      </c>
      <c r="AG415" s="1">
        <f>(Table2[[#This Row],[Close Price]]/Table2[[#This Row],[Current Month Low]])-1</f>
        <v>4.6033519553072777E-2</v>
      </c>
      <c r="AH415" s="1">
        <f>(Table2[[#This Row],[Current Month High]]/Table2[[#This Row],[Close Price]])-1</f>
        <v>5.2392651142918023E-2</v>
      </c>
      <c r="AI415">
        <v>16.3212988677633</v>
      </c>
      <c r="AJ415">
        <v>53.374836173001299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0.16</v>
      </c>
      <c r="AM415" t="s">
        <v>3175</v>
      </c>
      <c r="AN415">
        <v>6.25</v>
      </c>
      <c r="AO415" t="s">
        <v>3175</v>
      </c>
      <c r="AP415">
        <v>0.12662967091671601</v>
      </c>
      <c r="AQ415">
        <f>(Table2[[#This Row],[Sharpe Ratio]]-AVERAGE(Table2[Sharpe Ratio]))/_xlfn.STDEV.P(Table2[Sharpe Ratio])</f>
        <v>0.75982240909963783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-0.25610428837763316</v>
      </c>
      <c r="AS415">
        <f>_xlfn.RANK.AVG(Table2[[#This Row],[1Y Return vs Nifty Z-Score]],Table2[1Y Return vs Nifty Z-Score])</f>
        <v>621</v>
      </c>
      <c r="AT415">
        <f>_xlfn.RANK.AVG(Table2[[#This Row],[6M Return vs Nifty Z-Score]],Table2[6M Return vs Nifty Z-Score])</f>
        <v>424</v>
      </c>
      <c r="AU415">
        <f>_xlfn.RANK.AVG(Table2[[#This Row],[Sharpe Ratio Z-Score]],Table2[Sharpe Ratio Z-Score])</f>
        <v>161</v>
      </c>
      <c r="AV415">
        <f>(Table2[[#This Row],[Rank 1Y]]+Table2[[#This Row],[Rank 6M]]+Table2[[#This Row],[Rank Sharpe]])/3</f>
        <v>402</v>
      </c>
    </row>
    <row r="416" spans="1:48" x14ac:dyDescent="0.3">
      <c r="A416" t="s">
        <v>1490</v>
      </c>
      <c r="B416" t="s">
        <v>1491</v>
      </c>
      <c r="C416" t="s">
        <v>3135</v>
      </c>
      <c r="D416" t="s">
        <v>190</v>
      </c>
      <c r="E416">
        <v>6915.8358201749998</v>
      </c>
      <c r="F416">
        <v>502.25</v>
      </c>
      <c r="G416">
        <v>1.0670898940601601</v>
      </c>
      <c r="H416">
        <f>(Table2[[#This Row],[1Y Return vs Nifty]]-AVERAGE(Table2[1Y Return vs Nifty]))/_xlfn.STDEV.P(Table2[1Y Return vs Nifty])</f>
        <v>-0.41945238997603052</v>
      </c>
      <c r="I416">
        <v>-4.3365532234956099</v>
      </c>
      <c r="J416">
        <f>(Table2[[#This Row],[1M Return vs Nifty]]-AVERAGE(Table2[1M Return vs Nifty]))/_xlfn.STDEV.P(Table2[1M Return vs Nifty])</f>
        <v>-1.5515406492049855E-2</v>
      </c>
      <c r="K416">
        <v>6.2721129292921098</v>
      </c>
      <c r="L416">
        <f>(Table2[[#This Row],[6M Return vs Nifty]]-AVERAGE(Table2[6M Return vs Nifty]))/_xlfn.STDEV.P(Table2[6M Return vs Nifty])</f>
        <v>-5.7437960490868217E-2</v>
      </c>
      <c r="M416">
        <v>-1.11213659421234</v>
      </c>
      <c r="N416">
        <f>(Table2[[#This Row],[1W Return vs Nifty]]-AVERAGE(Table2[1W Return vs Nifty]))/_xlfn.STDEV.P(Table2[1W Return vs Nifty])</f>
        <v>0.34188620437666761</v>
      </c>
      <c r="O416">
        <v>520.39</v>
      </c>
      <c r="P416">
        <v>522.30275842850904</v>
      </c>
      <c r="Q416">
        <v>472.67059467012399</v>
      </c>
      <c r="R416">
        <v>23.513933446245801</v>
      </c>
      <c r="S416" s="1">
        <f>(Table2[[#This Row],[Close Price]]-Table2[[#This Row],[20D EMA]])/Table2[[#This Row],[20D EMA]]</f>
        <v>-3.4858471530967133E-2</v>
      </c>
      <c r="T416" s="1">
        <f>(Table2[[#This Row],[Close Price]]-Table2[[#This Row],[50D EMA]])/Table2[[#This Row],[50D EMA]]</f>
        <v>-3.8392978219841792E-2</v>
      </c>
      <c r="U416" s="1">
        <f>(Table2[[#This Row],[Close Price]]-Table2[[#This Row],[200D EMA]])/Table2[[#This Row],[200D EMA]]</f>
        <v>6.2579321970556323E-2</v>
      </c>
      <c r="V416">
        <v>0.29002456667882398</v>
      </c>
      <c r="W416">
        <v>492.6</v>
      </c>
      <c r="X416">
        <v>503.65</v>
      </c>
      <c r="Y416">
        <v>486</v>
      </c>
      <c r="Z416">
        <v>507.95</v>
      </c>
      <c r="AA416">
        <v>486</v>
      </c>
      <c r="AB416">
        <v>528.54999999999995</v>
      </c>
      <c r="AC416" s="1">
        <f>(Table2[[#This Row],[Close Price]]/Table2[[#This Row],[Day Low]])-1</f>
        <v>1.9589930978481496E-2</v>
      </c>
      <c r="AD416" s="1">
        <f>(Table2[[#This Row],[Day High]]/Table2[[#This Row],[Close Price]])-1</f>
        <v>2.7874564459928752E-3</v>
      </c>
      <c r="AE416" s="1">
        <f>(Table2[[#This Row],[Close Price]]/Table2[[#This Row],[Current Week Low]])-1</f>
        <v>3.3436213991769437E-2</v>
      </c>
      <c r="AF416" s="1">
        <f>(Table2[[#This Row],[Current Week High]]/Table2[[#This Row],[Close Price]])-1</f>
        <v>1.134892981582869E-2</v>
      </c>
      <c r="AG416" s="1">
        <f>(Table2[[#This Row],[Close Price]]/Table2[[#This Row],[Current Month Low]])-1</f>
        <v>3.3436213991769437E-2</v>
      </c>
      <c r="AH416" s="1">
        <f>(Table2[[#This Row],[Current Month High]]/Table2[[#This Row],[Close Price]])-1</f>
        <v>5.2364360378297503E-2</v>
      </c>
      <c r="AI416">
        <v>27.3469387755102</v>
      </c>
      <c r="AJ416">
        <v>41.978798586572402</v>
      </c>
      <c r="AK416" t="str">
        <f>IF(AND(Table2[[#This Row],[20D EMA]]&gt;Table2[[#This Row],[50D EMA]],Table2[[#This Row],[50D EMA]]&gt;Table2[[#This Row],[200D EMA]]),"Uptrend","Downtrend/NoTrend")</f>
        <v>Downtrend/NoTrend</v>
      </c>
      <c r="AL416">
        <v>-0.08</v>
      </c>
      <c r="AM416" t="s">
        <v>3174</v>
      </c>
      <c r="AN416">
        <v>-3.97</v>
      </c>
      <c r="AO416" t="s">
        <v>3174</v>
      </c>
      <c r="AP416">
        <v>3.044478071192E-2</v>
      </c>
      <c r="AQ416">
        <f>(Table2[[#This Row],[Sharpe Ratio]]-AVERAGE(Table2[Sharpe Ratio]))/_xlfn.STDEV.P(Table2[Sharpe Ratio])</f>
        <v>-0.36267007157627817</v>
      </c>
      <c r="AR4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6">
        <f>_xlfn.RANK.AVG(Table2[[#This Row],[1Y Return vs Nifty Z-Score]],Table2[1Y Return vs Nifty Z-Score])</f>
        <v>447</v>
      </c>
      <c r="AT416">
        <f>_xlfn.RANK.AVG(Table2[[#This Row],[6M Return vs Nifty Z-Score]],Table2[6M Return vs Nifty Z-Score])</f>
        <v>325</v>
      </c>
      <c r="AU416">
        <f>_xlfn.RANK.AVG(Table2[[#This Row],[Sharpe Ratio Z-Score]],Table2[Sharpe Ratio Z-Score])</f>
        <v>435</v>
      </c>
      <c r="AV416">
        <f>(Table2[[#This Row],[Rank 1Y]]+Table2[[#This Row],[Rank 6M]]+Table2[[#This Row],[Rank Sharpe]])/3</f>
        <v>402.33333333333331</v>
      </c>
    </row>
    <row r="417" spans="1:48" x14ac:dyDescent="0.3">
      <c r="A417" t="s">
        <v>312</v>
      </c>
      <c r="B417" t="s">
        <v>313</v>
      </c>
      <c r="C417" t="s">
        <v>3131</v>
      </c>
      <c r="D417" t="s">
        <v>195</v>
      </c>
      <c r="E417">
        <v>89363.142741460004</v>
      </c>
      <c r="F417">
        <v>697.9</v>
      </c>
      <c r="G417">
        <v>-1.11143626236923</v>
      </c>
      <c r="H417">
        <f>(Table2[[#This Row],[1Y Return vs Nifty]]-AVERAGE(Table2[1Y Return vs Nifty]))/_xlfn.STDEV.P(Table2[1Y Return vs Nifty])</f>
        <v>-0.45697449721384065</v>
      </c>
      <c r="I417">
        <v>1.4273566957694499</v>
      </c>
      <c r="J417">
        <f>(Table2[[#This Row],[1M Return vs Nifty]]-AVERAGE(Table2[1M Return vs Nifty]))/_xlfn.STDEV.P(Table2[1M Return vs Nifty])</f>
        <v>0.63463081757064055</v>
      </c>
      <c r="K417">
        <v>24.116217384917299</v>
      </c>
      <c r="L417">
        <f>(Table2[[#This Row],[6M Return vs Nifty]]-AVERAGE(Table2[6M Return vs Nifty]))/_xlfn.STDEV.P(Table2[6M Return vs Nifty])</f>
        <v>0.53776272389931346</v>
      </c>
      <c r="M417">
        <v>0.84795401828937</v>
      </c>
      <c r="N417">
        <f>(Table2[[#This Row],[1W Return vs Nifty]]-AVERAGE(Table2[1W Return vs Nifty]))/_xlfn.STDEV.P(Table2[1W Return vs Nifty])</f>
        <v>0.82551822572017386</v>
      </c>
      <c r="O417">
        <v>688.85</v>
      </c>
      <c r="P417">
        <v>674.02670672834097</v>
      </c>
      <c r="Q417">
        <v>611.17636187552296</v>
      </c>
      <c r="R417">
        <v>47.542741633544502</v>
      </c>
      <c r="S417" s="1">
        <f>(Table2[[#This Row],[Close Price]]-Table2[[#This Row],[20D EMA]])/Table2[[#This Row],[20D EMA]]</f>
        <v>1.3137838426362711E-2</v>
      </c>
      <c r="T417" s="1">
        <f>(Table2[[#This Row],[Close Price]]-Table2[[#This Row],[50D EMA]])/Table2[[#This Row],[50D EMA]]</f>
        <v>3.5418912979780302E-2</v>
      </c>
      <c r="U417" s="1">
        <f>(Table2[[#This Row],[Close Price]]-Table2[[#This Row],[200D EMA]])/Table2[[#This Row],[200D EMA]]</f>
        <v>0.14189625701221056</v>
      </c>
      <c r="V417">
        <v>1.26282666725105</v>
      </c>
      <c r="W417">
        <v>675.35</v>
      </c>
      <c r="X417">
        <v>699.6</v>
      </c>
      <c r="Y417">
        <v>673.8</v>
      </c>
      <c r="Z417">
        <v>699.6</v>
      </c>
      <c r="AA417">
        <v>673.8</v>
      </c>
      <c r="AB417">
        <v>719.85</v>
      </c>
      <c r="AC417" s="1">
        <f>(Table2[[#This Row],[Close Price]]/Table2[[#This Row],[Day Low]])-1</f>
        <v>3.3390094025320227E-2</v>
      </c>
      <c r="AD417" s="1">
        <f>(Table2[[#This Row],[Day High]]/Table2[[#This Row],[Close Price]])-1</f>
        <v>2.435879065768809E-3</v>
      </c>
      <c r="AE417" s="1">
        <f>(Table2[[#This Row],[Close Price]]/Table2[[#This Row],[Current Week Low]])-1</f>
        <v>3.5767289997031826E-2</v>
      </c>
      <c r="AF417" s="1">
        <f>(Table2[[#This Row],[Current Week High]]/Table2[[#This Row],[Close Price]])-1</f>
        <v>2.435879065768809E-3</v>
      </c>
      <c r="AG417" s="1">
        <f>(Table2[[#This Row],[Close Price]]/Table2[[#This Row],[Current Month Low]])-1</f>
        <v>3.5767289997031826E-2</v>
      </c>
      <c r="AH417" s="1">
        <f>(Table2[[#This Row],[Current Month High]]/Table2[[#This Row],[Close Price]])-1</f>
        <v>3.1451497349190394E-2</v>
      </c>
      <c r="AI417">
        <v>3.14514973491903</v>
      </c>
      <c r="AJ417">
        <v>43.512235245733002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0.01</v>
      </c>
      <c r="AM417" t="s">
        <v>3175</v>
      </c>
      <c r="AN417">
        <v>0.13</v>
      </c>
      <c r="AO417" t="s">
        <v>3175</v>
      </c>
      <c r="AP417">
        <v>-1.2381582475724E-2</v>
      </c>
      <c r="AQ417">
        <f>(Table2[[#This Row],[Sharpe Ratio]]-AVERAGE(Table2[Sharpe Ratio]))/_xlfn.STDEV.P(Table2[Sharpe Ratio])</f>
        <v>-0.86246032501911307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0.67847694495717414</v>
      </c>
      <c r="AS417">
        <f>_xlfn.RANK.AVG(Table2[[#This Row],[1Y Return vs Nifty Z-Score]],Table2[1Y Return vs Nifty Z-Score])</f>
        <v>457</v>
      </c>
      <c r="AT417">
        <f>_xlfn.RANK.AVG(Table2[[#This Row],[6M Return vs Nifty Z-Score]],Table2[6M Return vs Nifty Z-Score])</f>
        <v>163</v>
      </c>
      <c r="AU417">
        <f>_xlfn.RANK.AVG(Table2[[#This Row],[Sharpe Ratio Z-Score]],Table2[Sharpe Ratio Z-Score])</f>
        <v>589</v>
      </c>
      <c r="AV417">
        <f>(Table2[[#This Row],[Rank 1Y]]+Table2[[#This Row],[Rank 6M]]+Table2[[#This Row],[Rank Sharpe]])/3</f>
        <v>403</v>
      </c>
    </row>
    <row r="418" spans="1:48" x14ac:dyDescent="0.3">
      <c r="A418" t="s">
        <v>1853</v>
      </c>
      <c r="B418" t="s">
        <v>1854</v>
      </c>
      <c r="C418" t="s">
        <v>3136</v>
      </c>
      <c r="D418" t="s">
        <v>117</v>
      </c>
      <c r="E418">
        <v>4129.5484314719997</v>
      </c>
      <c r="F418">
        <v>217.22</v>
      </c>
      <c r="G418">
        <v>-13.928685398080299</v>
      </c>
      <c r="H418">
        <f>(Table2[[#This Row],[1Y Return vs Nifty]]-AVERAGE(Table2[1Y Return vs Nifty]))/_xlfn.STDEV.P(Table2[1Y Return vs Nifty])</f>
        <v>-0.67773392906391561</v>
      </c>
      <c r="I418">
        <v>1.7618072800615201</v>
      </c>
      <c r="J418">
        <f>(Table2[[#This Row],[1M Return vs Nifty]]-AVERAGE(Table2[1M Return vs Nifty]))/_xlfn.STDEV.P(Table2[1M Return vs Nifty])</f>
        <v>0.67235551964939466</v>
      </c>
      <c r="K418">
        <v>-1.25296319551729</v>
      </c>
      <c r="L418">
        <f>(Table2[[#This Row],[6M Return vs Nifty]]-AVERAGE(Table2[6M Return vs Nifty]))/_xlfn.STDEV.P(Table2[6M Return vs Nifty])</f>
        <v>-0.30844133646375599</v>
      </c>
      <c r="M418">
        <v>-10.415125790121801</v>
      </c>
      <c r="N418">
        <f>(Table2[[#This Row],[1W Return vs Nifty]]-AVERAGE(Table2[1W Return vs Nifty]))/_xlfn.STDEV.P(Table2[1W Return vs Nifty])</f>
        <v>-1.9535298547880802</v>
      </c>
      <c r="O418">
        <v>225.27</v>
      </c>
      <c r="P418">
        <v>225.189529303444</v>
      </c>
      <c r="Q418">
        <v>215.82419005486</v>
      </c>
      <c r="R418">
        <v>48.893659460975499</v>
      </c>
      <c r="S418" s="1">
        <f>(Table2[[#This Row],[Close Price]]-Table2[[#This Row],[20D EMA]])/Table2[[#This Row],[20D EMA]]</f>
        <v>-3.5734895902694595E-2</v>
      </c>
      <c r="T418" s="1">
        <f>(Table2[[#This Row],[Close Price]]-Table2[[#This Row],[50D EMA]])/Table2[[#This Row],[50D EMA]]</f>
        <v>-3.5390319115170869E-2</v>
      </c>
      <c r="U418" s="1">
        <f>(Table2[[#This Row],[Close Price]]-Table2[[#This Row],[200D EMA]])/Table2[[#This Row],[200D EMA]]</f>
        <v>6.4673470790517183E-3</v>
      </c>
      <c r="V418">
        <v>1.4689672247786001</v>
      </c>
      <c r="W418">
        <v>209.42</v>
      </c>
      <c r="X418">
        <v>218.01</v>
      </c>
      <c r="Y418">
        <v>209.01</v>
      </c>
      <c r="Z418">
        <v>228.79</v>
      </c>
      <c r="AA418">
        <v>209.01</v>
      </c>
      <c r="AB418">
        <v>246.13</v>
      </c>
      <c r="AC418" s="1">
        <f>(Table2[[#This Row],[Close Price]]/Table2[[#This Row],[Day Low]])-1</f>
        <v>3.7245726291662784E-2</v>
      </c>
      <c r="AD418" s="1">
        <f>(Table2[[#This Row],[Day High]]/Table2[[#This Row],[Close Price]])-1</f>
        <v>3.6368658502898832E-3</v>
      </c>
      <c r="AE418" s="1">
        <f>(Table2[[#This Row],[Close Price]]/Table2[[#This Row],[Current Week Low]])-1</f>
        <v>3.9280417204918372E-2</v>
      </c>
      <c r="AF418" s="1">
        <f>(Table2[[#This Row],[Current Week High]]/Table2[[#This Row],[Close Price]])-1</f>
        <v>5.3263972009943705E-2</v>
      </c>
      <c r="AG418" s="1">
        <f>(Table2[[#This Row],[Close Price]]/Table2[[#This Row],[Current Month Low]])-1</f>
        <v>3.9280417204918372E-2</v>
      </c>
      <c r="AH418" s="1">
        <f>(Table2[[#This Row],[Current Month High]]/Table2[[#This Row],[Close Price]])-1</f>
        <v>0.13309087560998067</v>
      </c>
      <c r="AI418">
        <v>26.576742473068698</v>
      </c>
      <c r="AJ418">
        <v>36.573404589751597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-0.17</v>
      </c>
      <c r="AM418" t="s">
        <v>3174</v>
      </c>
      <c r="AN418">
        <v>4.21</v>
      </c>
      <c r="AO418" t="s">
        <v>3175</v>
      </c>
      <c r="AP418">
        <v>9.4745246766290994E-2</v>
      </c>
      <c r="AQ418">
        <f>(Table2[[#This Row],[Sharpe Ratio]]-AVERAGE(Table2[Sharpe Ratio]))/_xlfn.STDEV.P(Table2[Sharpe Ratio])</f>
        <v>0.38772626922434295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-1.8796233314420141</v>
      </c>
      <c r="AS418">
        <f>_xlfn.RANK.AVG(Table2[[#This Row],[1Y Return vs Nifty Z-Score]],Table2[1Y Return vs Nifty Z-Score])</f>
        <v>542</v>
      </c>
      <c r="AT418">
        <f>_xlfn.RANK.AVG(Table2[[#This Row],[6M Return vs Nifty Z-Score]],Table2[6M Return vs Nifty Z-Score])</f>
        <v>427</v>
      </c>
      <c r="AU418">
        <f>_xlfn.RANK.AVG(Table2[[#This Row],[Sharpe Ratio Z-Score]],Table2[Sharpe Ratio Z-Score])</f>
        <v>245</v>
      </c>
      <c r="AV418">
        <f>(Table2[[#This Row],[Rank 1Y]]+Table2[[#This Row],[Rank 6M]]+Table2[[#This Row],[Rank Sharpe]])/3</f>
        <v>404.66666666666669</v>
      </c>
    </row>
    <row r="419" spans="1:48" x14ac:dyDescent="0.3">
      <c r="A419" t="s">
        <v>1174</v>
      </c>
      <c r="B419" t="s">
        <v>1175</v>
      </c>
      <c r="C419" t="s">
        <v>3141</v>
      </c>
      <c r="D419" t="s">
        <v>117</v>
      </c>
      <c r="E419">
        <v>10630.925018849999</v>
      </c>
      <c r="F419">
        <v>345.55</v>
      </c>
      <c r="G419">
        <v>-21.8558280135004</v>
      </c>
      <c r="H419">
        <f>(Table2[[#This Row],[1Y Return vs Nifty]]-AVERAGE(Table2[1Y Return vs Nifty]))/_xlfn.STDEV.P(Table2[1Y Return vs Nifty])</f>
        <v>-0.81426802319327762</v>
      </c>
      <c r="I419">
        <v>-4.4214161798157301</v>
      </c>
      <c r="J419">
        <f>(Table2[[#This Row],[1M Return vs Nifty]]-AVERAGE(Table2[1M Return vs Nifty]))/_xlfn.STDEV.P(Table2[1M Return vs Nifty])</f>
        <v>-2.5087612058607038E-2</v>
      </c>
      <c r="K419">
        <v>-9.37495781713573</v>
      </c>
      <c r="L419">
        <f>(Table2[[#This Row],[6M Return vs Nifty]]-AVERAGE(Table2[6M Return vs Nifty]))/_xlfn.STDEV.P(Table2[6M Return vs Nifty])</f>
        <v>-0.57935528282752147</v>
      </c>
      <c r="M419">
        <v>-2.8450133937168101</v>
      </c>
      <c r="N419">
        <f>(Table2[[#This Row],[1W Return vs Nifty]]-AVERAGE(Table2[1W Return vs Nifty]))/_xlfn.STDEV.P(Table2[1W Return vs Nifty])</f>
        <v>-8.5683166109709011E-2</v>
      </c>
      <c r="O419">
        <v>350.86</v>
      </c>
      <c r="P419">
        <v>352.60032554680498</v>
      </c>
      <c r="Q419">
        <v>341.88195024200598</v>
      </c>
      <c r="R419">
        <v>43.945224621670903</v>
      </c>
      <c r="S419" s="1">
        <f>(Table2[[#This Row],[Close Price]]-Table2[[#This Row],[20D EMA]])/Table2[[#This Row],[20D EMA]]</f>
        <v>-1.5134241577837319E-2</v>
      </c>
      <c r="T419" s="1">
        <f>(Table2[[#This Row],[Close Price]]-Table2[[#This Row],[50D EMA]])/Table2[[#This Row],[50D EMA]]</f>
        <v>-1.9995232664267899E-2</v>
      </c>
      <c r="U419" s="1">
        <f>(Table2[[#This Row],[Close Price]]-Table2[[#This Row],[200D EMA]])/Table2[[#This Row],[200D EMA]]</f>
        <v>1.0728995068027269E-2</v>
      </c>
      <c r="V419">
        <v>0.57260234289316403</v>
      </c>
      <c r="W419">
        <v>334.4</v>
      </c>
      <c r="X419">
        <v>347.5</v>
      </c>
      <c r="Y419">
        <v>334.4</v>
      </c>
      <c r="Z419">
        <v>354.8</v>
      </c>
      <c r="AA419">
        <v>334.4</v>
      </c>
      <c r="AB419">
        <v>369.6</v>
      </c>
      <c r="AC419" s="1">
        <f>(Table2[[#This Row],[Close Price]]/Table2[[#This Row],[Day Low]])-1</f>
        <v>3.3343301435406758E-2</v>
      </c>
      <c r="AD419" s="1">
        <f>(Table2[[#This Row],[Day High]]/Table2[[#This Row],[Close Price]])-1</f>
        <v>5.6431775430472175E-3</v>
      </c>
      <c r="AE419" s="1">
        <f>(Table2[[#This Row],[Close Price]]/Table2[[#This Row],[Current Week Low]])-1</f>
        <v>3.3343301435406758E-2</v>
      </c>
      <c r="AF419" s="1">
        <f>(Table2[[#This Row],[Current Week High]]/Table2[[#This Row],[Close Price]])-1</f>
        <v>2.6768919114455114E-2</v>
      </c>
      <c r="AG419" s="1">
        <f>(Table2[[#This Row],[Close Price]]/Table2[[#This Row],[Current Month Low]])-1</f>
        <v>3.3343301435406758E-2</v>
      </c>
      <c r="AH419" s="1">
        <f>(Table2[[#This Row],[Current Month High]]/Table2[[#This Row],[Close Price]])-1</f>
        <v>6.9599189697583608E-2</v>
      </c>
      <c r="AI419">
        <v>23.802633482853398</v>
      </c>
      <c r="AJ419">
        <v>36.689082278481003</v>
      </c>
      <c r="AK419" t="str">
        <f>IF(AND(Table2[[#This Row],[20D EMA]]&gt;Table2[[#This Row],[50D EMA]],Table2[[#This Row],[50D EMA]]&gt;Table2[[#This Row],[200D EMA]]),"Uptrend","Downtrend/NoTrend")</f>
        <v>Downtrend/NoTrend</v>
      </c>
      <c r="AL419">
        <v>-0.12</v>
      </c>
      <c r="AM419" t="s">
        <v>3174</v>
      </c>
      <c r="AN419">
        <v>2.2200000000000002</v>
      </c>
      <c r="AO419" t="s">
        <v>3175</v>
      </c>
      <c r="AP419">
        <v>0.15020540028329901</v>
      </c>
      <c r="AQ419">
        <f>(Table2[[#This Row],[Sharpe Ratio]]-AVERAGE(Table2[Sharpe Ratio]))/_xlfn.STDEV.P(Table2[Sharpe Ratio])</f>
        <v>1.0349548013505807</v>
      </c>
      <c r="AR4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9">
        <f>_xlfn.RANK.AVG(Table2[[#This Row],[1Y Return vs Nifty Z-Score]],Table2[1Y Return vs Nifty Z-Score])</f>
        <v>587</v>
      </c>
      <c r="AT419">
        <f>_xlfn.RANK.AVG(Table2[[#This Row],[6M Return vs Nifty Z-Score]],Table2[6M Return vs Nifty Z-Score])</f>
        <v>523</v>
      </c>
      <c r="AU419">
        <f>_xlfn.RANK.AVG(Table2[[#This Row],[Sharpe Ratio Z-Score]],Table2[Sharpe Ratio Z-Score])</f>
        <v>106</v>
      </c>
      <c r="AV419">
        <f>(Table2[[#This Row],[Rank 1Y]]+Table2[[#This Row],[Rank 6M]]+Table2[[#This Row],[Rank Sharpe]])/3</f>
        <v>405.33333333333331</v>
      </c>
    </row>
    <row r="420" spans="1:48" x14ac:dyDescent="0.3">
      <c r="A420" t="s">
        <v>30</v>
      </c>
      <c r="B420" t="s">
        <v>31</v>
      </c>
      <c r="C420" t="s">
        <v>3128</v>
      </c>
      <c r="D420" t="s">
        <v>21</v>
      </c>
      <c r="E420">
        <v>794478.60700357496</v>
      </c>
      <c r="F420">
        <v>1948.55</v>
      </c>
      <c r="G420">
        <v>4.7940786519275598</v>
      </c>
      <c r="H420">
        <f>(Table2[[#This Row],[1Y Return vs Nifty]]-AVERAGE(Table2[1Y Return vs Nifty]))/_xlfn.STDEV.P(Table2[1Y Return vs Nifty])</f>
        <v>-0.35526015090922092</v>
      </c>
      <c r="I420">
        <v>1.38566470368982</v>
      </c>
      <c r="J420">
        <f>(Table2[[#This Row],[1M Return vs Nifty]]-AVERAGE(Table2[1M Return vs Nifty]))/_xlfn.STDEV.P(Table2[1M Return vs Nifty])</f>
        <v>0.6299281258901851</v>
      </c>
      <c r="K420">
        <v>21.599085828367699</v>
      </c>
      <c r="L420">
        <f>(Table2[[#This Row],[6M Return vs Nifty]]-AVERAGE(Table2[6M Return vs Nifty]))/_xlfn.STDEV.P(Table2[6M Return vs Nifty])</f>
        <v>0.45380230835230895</v>
      </c>
      <c r="M420">
        <v>5.4579375963846699</v>
      </c>
      <c r="N420">
        <f>(Table2[[#This Row],[1W Return vs Nifty]]-AVERAGE(Table2[1W Return vs Nifty]))/_xlfn.STDEV.P(Table2[1W Return vs Nifty])</f>
        <v>1.9629838418576797</v>
      </c>
      <c r="O420">
        <v>1909.98</v>
      </c>
      <c r="P420">
        <v>1862.70054219751</v>
      </c>
      <c r="Q420">
        <v>1674.9051475681399</v>
      </c>
      <c r="R420">
        <v>56.534003186877101</v>
      </c>
      <c r="S420" s="1">
        <f>(Table2[[#This Row],[Close Price]]-Table2[[#This Row],[20D EMA]])/Table2[[#This Row],[20D EMA]]</f>
        <v>2.0193928732237999E-2</v>
      </c>
      <c r="T420" s="1">
        <f>(Table2[[#This Row],[Close Price]]-Table2[[#This Row],[50D EMA]])/Table2[[#This Row],[50D EMA]]</f>
        <v>4.6088706078975826E-2</v>
      </c>
      <c r="U420" s="1">
        <f>(Table2[[#This Row],[Close Price]]-Table2[[#This Row],[200D EMA]])/Table2[[#This Row],[200D EMA]]</f>
        <v>0.16337931304896619</v>
      </c>
      <c r="V420">
        <v>1.08791599107757</v>
      </c>
      <c r="W420">
        <v>1906.35</v>
      </c>
      <c r="X420">
        <v>1957.95</v>
      </c>
      <c r="Y420">
        <v>1906.35</v>
      </c>
      <c r="Z420">
        <v>1957.95</v>
      </c>
      <c r="AA420">
        <v>1875</v>
      </c>
      <c r="AB420">
        <v>1957.95</v>
      </c>
      <c r="AC420" s="1">
        <f>(Table2[[#This Row],[Close Price]]/Table2[[#This Row],[Day Low]])-1</f>
        <v>2.2136543656726237E-2</v>
      </c>
      <c r="AD420" s="1">
        <f>(Table2[[#This Row],[Day High]]/Table2[[#This Row],[Close Price]])-1</f>
        <v>4.8240999717739097E-3</v>
      </c>
      <c r="AE420" s="1">
        <f>(Table2[[#This Row],[Close Price]]/Table2[[#This Row],[Current Week Low]])-1</f>
        <v>2.2136543656726237E-2</v>
      </c>
      <c r="AF420" s="1">
        <f>(Table2[[#This Row],[Current Week High]]/Table2[[#This Row],[Close Price]])-1</f>
        <v>4.8240999717739097E-3</v>
      </c>
      <c r="AG420" s="1">
        <f>(Table2[[#This Row],[Close Price]]/Table2[[#This Row],[Current Month Low]])-1</f>
        <v>3.9226666666666743E-2</v>
      </c>
      <c r="AH420" s="1">
        <f>(Table2[[#This Row],[Current Month High]]/Table2[[#This Row],[Close Price]])-1</f>
        <v>4.8240999717739097E-3</v>
      </c>
      <c r="AI420">
        <v>1.3959097790664901</v>
      </c>
      <c r="AJ420">
        <v>44.1608404542595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0.02</v>
      </c>
      <c r="AM420" t="s">
        <v>3175</v>
      </c>
      <c r="AN420">
        <v>2.87</v>
      </c>
      <c r="AO420" t="s">
        <v>3175</v>
      </c>
      <c r="AP420">
        <v>-2.8734911611047999E-2</v>
      </c>
      <c r="AQ420">
        <f>(Table2[[#This Row],[Sharpe Ratio]]-AVERAGE(Table2[Sharpe Ratio]))/_xlfn.STDEV.P(Table2[Sharpe Ratio])</f>
        <v>-1.0533061943582067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1.6381479308327462</v>
      </c>
      <c r="AS420">
        <f>_xlfn.RANK.AVG(Table2[[#This Row],[1Y Return vs Nifty Z-Score]],Table2[1Y Return vs Nifty Z-Score])</f>
        <v>410</v>
      </c>
      <c r="AT420">
        <f>_xlfn.RANK.AVG(Table2[[#This Row],[6M Return vs Nifty Z-Score]],Table2[6M Return vs Nifty Z-Score])</f>
        <v>187</v>
      </c>
      <c r="AU420">
        <f>_xlfn.RANK.AVG(Table2[[#This Row],[Sharpe Ratio Z-Score]],Table2[Sharpe Ratio Z-Score])</f>
        <v>622</v>
      </c>
      <c r="AV420">
        <f>(Table2[[#This Row],[Rank 1Y]]+Table2[[#This Row],[Rank 6M]]+Table2[[#This Row],[Rank Sharpe]])/3</f>
        <v>406.33333333333331</v>
      </c>
    </row>
    <row r="421" spans="1:48" x14ac:dyDescent="0.3">
      <c r="A421" t="s">
        <v>282</v>
      </c>
      <c r="B421" t="s">
        <v>283</v>
      </c>
      <c r="C421" t="s">
        <v>3133</v>
      </c>
      <c r="D421" t="s">
        <v>284</v>
      </c>
      <c r="E421">
        <v>97393.975265519999</v>
      </c>
      <c r="F421">
        <v>6924.3</v>
      </c>
      <c r="G421">
        <v>9.9174844916891498</v>
      </c>
      <c r="H421">
        <f>(Table2[[#This Row],[1Y Return vs Nifty]]-AVERAGE(Table2[1Y Return vs Nifty]))/_xlfn.STDEV.P(Table2[1Y Return vs Nifty])</f>
        <v>-0.26701655430377996</v>
      </c>
      <c r="I421">
        <v>-2.8829640686126301</v>
      </c>
      <c r="J421">
        <f>(Table2[[#This Row],[1M Return vs Nifty]]-AVERAGE(Table2[1M Return vs Nifty]))/_xlfn.STDEV.P(Table2[1M Return vs Nifty])</f>
        <v>0.14844369655134865</v>
      </c>
      <c r="K421">
        <v>-0.57943371987623604</v>
      </c>
      <c r="L421">
        <f>(Table2[[#This Row],[6M Return vs Nifty]]-AVERAGE(Table2[6M Return vs Nifty]))/_xlfn.STDEV.P(Table2[6M Return vs Nifty])</f>
        <v>-0.28597536144912644</v>
      </c>
      <c r="M421">
        <v>-3.2670476362212502</v>
      </c>
      <c r="N421">
        <f>(Table2[[#This Row],[1W Return vs Nifty]]-AVERAGE(Table2[1W Return vs Nifty]))/_xlfn.STDEV.P(Table2[1W Return vs Nifty])</f>
        <v>-0.18981573655148484</v>
      </c>
      <c r="O421">
        <v>6982.79</v>
      </c>
      <c r="P421">
        <v>6841.2209035089099</v>
      </c>
      <c r="Q421">
        <v>6287.0470811647501</v>
      </c>
      <c r="R421">
        <v>24.391618526618998</v>
      </c>
      <c r="S421" s="1">
        <f>(Table2[[#This Row],[Close Price]]-Table2[[#This Row],[20D EMA]])/Table2[[#This Row],[20D EMA]]</f>
        <v>-8.3763080373317512E-3</v>
      </c>
      <c r="T421" s="1">
        <f>(Table2[[#This Row],[Close Price]]-Table2[[#This Row],[50D EMA]])/Table2[[#This Row],[50D EMA]]</f>
        <v>1.2143899117258206E-2</v>
      </c>
      <c r="U421" s="1">
        <f>(Table2[[#This Row],[Close Price]]-Table2[[#This Row],[200D EMA]])/Table2[[#This Row],[200D EMA]]</f>
        <v>0.10135965431917704</v>
      </c>
      <c r="V421">
        <v>1.0747886790454899</v>
      </c>
      <c r="W421">
        <v>6748.7</v>
      </c>
      <c r="X421">
        <v>6940</v>
      </c>
      <c r="Y421">
        <v>6743.15</v>
      </c>
      <c r="Z421">
        <v>6940</v>
      </c>
      <c r="AA421">
        <v>6727.35</v>
      </c>
      <c r="AB421">
        <v>7243.95</v>
      </c>
      <c r="AC421" s="1">
        <f>(Table2[[#This Row],[Close Price]]/Table2[[#This Row],[Day Low]])-1</f>
        <v>2.6019826040570848E-2</v>
      </c>
      <c r="AD421" s="1">
        <f>(Table2[[#This Row],[Day High]]/Table2[[#This Row],[Close Price]])-1</f>
        <v>2.2673772078043442E-3</v>
      </c>
      <c r="AE421" s="1">
        <f>(Table2[[#This Row],[Close Price]]/Table2[[#This Row],[Current Week Low]])-1</f>
        <v>2.6864299325982666E-2</v>
      </c>
      <c r="AF421" s="1">
        <f>(Table2[[#This Row],[Current Week High]]/Table2[[#This Row],[Close Price]])-1</f>
        <v>2.2673772078043442E-3</v>
      </c>
      <c r="AG421" s="1">
        <f>(Table2[[#This Row],[Close Price]]/Table2[[#This Row],[Current Month Low]])-1</f>
        <v>2.9276015072799755E-2</v>
      </c>
      <c r="AH421" s="1">
        <f>(Table2[[#This Row],[Current Month High]]/Table2[[#This Row],[Close Price]])-1</f>
        <v>4.6163511113036737E-2</v>
      </c>
      <c r="AI421">
        <v>5.6706093034674998</v>
      </c>
      <c r="AJ421">
        <v>46.5150232754972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-0.05</v>
      </c>
      <c r="AM421" t="s">
        <v>3174</v>
      </c>
      <c r="AN421">
        <v>-1.51</v>
      </c>
      <c r="AO421" t="s">
        <v>3174</v>
      </c>
      <c r="AP421">
        <v>3.6901510238601998E-2</v>
      </c>
      <c r="AQ421">
        <f>(Table2[[#This Row],[Sharpe Ratio]]-AVERAGE(Table2[Sharpe Ratio]))/_xlfn.STDEV.P(Table2[Sharpe Ratio])</f>
        <v>-0.28731904369625338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-0.88168299944929596</v>
      </c>
      <c r="AS421">
        <f>_xlfn.RANK.AVG(Table2[[#This Row],[1Y Return vs Nifty Z-Score]],Table2[1Y Return vs Nifty Z-Score])</f>
        <v>386</v>
      </c>
      <c r="AT421">
        <f>_xlfn.RANK.AVG(Table2[[#This Row],[6M Return vs Nifty Z-Score]],Table2[6M Return vs Nifty Z-Score])</f>
        <v>418</v>
      </c>
      <c r="AU421">
        <f>_xlfn.RANK.AVG(Table2[[#This Row],[Sharpe Ratio Z-Score]],Table2[Sharpe Ratio Z-Score])</f>
        <v>415</v>
      </c>
      <c r="AV421">
        <f>(Table2[[#This Row],[Rank 1Y]]+Table2[[#This Row],[Rank 6M]]+Table2[[#This Row],[Rank Sharpe]])/3</f>
        <v>406.33333333333331</v>
      </c>
    </row>
    <row r="422" spans="1:48" x14ac:dyDescent="0.3">
      <c r="A422" t="s">
        <v>32</v>
      </c>
      <c r="B422" t="s">
        <v>33</v>
      </c>
      <c r="C422" t="s">
        <v>3129</v>
      </c>
      <c r="D422" t="s">
        <v>34</v>
      </c>
      <c r="E422">
        <v>710979.24955461</v>
      </c>
      <c r="F422">
        <v>781.45</v>
      </c>
      <c r="G422">
        <v>6.2876509514694696</v>
      </c>
      <c r="H422">
        <f>(Table2[[#This Row],[1Y Return vs Nifty]]-AVERAGE(Table2[1Y Return vs Nifty]))/_xlfn.STDEV.P(Table2[1Y Return vs Nifty])</f>
        <v>-0.32953542879586006</v>
      </c>
      <c r="I422">
        <v>-2.36944066011467</v>
      </c>
      <c r="J422">
        <f>(Table2[[#This Row],[1M Return vs Nifty]]-AVERAGE(Table2[1M Return vs Nifty]))/_xlfn.STDEV.P(Table2[1M Return vs Nifty])</f>
        <v>0.2063671043906789</v>
      </c>
      <c r="K422">
        <v>-8.6423464889306398</v>
      </c>
      <c r="L422">
        <f>(Table2[[#This Row],[6M Return vs Nifty]]-AVERAGE(Table2[6M Return vs Nifty]))/_xlfn.STDEV.P(Table2[6M Return vs Nifty])</f>
        <v>-0.55491859758932172</v>
      </c>
      <c r="M422">
        <v>0.44699098723674302</v>
      </c>
      <c r="N422">
        <f>(Table2[[#This Row],[1W Return vs Nifty]]-AVERAGE(Table2[1W Return vs Nifty]))/_xlfn.STDEV.P(Table2[1W Return vs Nifty])</f>
        <v>0.72658475807578859</v>
      </c>
      <c r="O422">
        <v>793.03</v>
      </c>
      <c r="P422">
        <v>804.93013034545197</v>
      </c>
      <c r="Q422">
        <v>768.36792813160696</v>
      </c>
      <c r="R422">
        <v>51.525838499118699</v>
      </c>
      <c r="S422" s="1">
        <f>(Table2[[#This Row],[Close Price]]-Table2[[#This Row],[20D EMA]])/Table2[[#This Row],[20D EMA]]</f>
        <v>-1.4602221857937187E-2</v>
      </c>
      <c r="T422" s="1">
        <f>(Table2[[#This Row],[Close Price]]-Table2[[#This Row],[50D EMA]])/Table2[[#This Row],[50D EMA]]</f>
        <v>-2.9170395616045525E-2</v>
      </c>
      <c r="U422" s="1">
        <f>(Table2[[#This Row],[Close Price]]-Table2[[#This Row],[200D EMA]])/Table2[[#This Row],[200D EMA]]</f>
        <v>1.7025791146962569E-2</v>
      </c>
      <c r="V422">
        <v>1.1259059325437699</v>
      </c>
      <c r="W422">
        <v>772.25</v>
      </c>
      <c r="X422">
        <v>784.4</v>
      </c>
      <c r="Y422">
        <v>765.4</v>
      </c>
      <c r="Z422">
        <v>804</v>
      </c>
      <c r="AA422">
        <v>765.4</v>
      </c>
      <c r="AB422">
        <v>809.85</v>
      </c>
      <c r="AC422" s="1">
        <f>(Table2[[#This Row],[Close Price]]/Table2[[#This Row],[Day Low]])-1</f>
        <v>1.1913240530916136E-2</v>
      </c>
      <c r="AD422" s="1">
        <f>(Table2[[#This Row],[Day High]]/Table2[[#This Row],[Close Price]])-1</f>
        <v>3.7750335914004118E-3</v>
      </c>
      <c r="AE422" s="1">
        <f>(Table2[[#This Row],[Close Price]]/Table2[[#This Row],[Current Week Low]])-1</f>
        <v>2.0969427750196168E-2</v>
      </c>
      <c r="AF422" s="1">
        <f>(Table2[[#This Row],[Current Week High]]/Table2[[#This Row],[Close Price]])-1</f>
        <v>2.8856612707147011E-2</v>
      </c>
      <c r="AG422" s="1">
        <f>(Table2[[#This Row],[Close Price]]/Table2[[#This Row],[Current Month Low]])-1</f>
        <v>2.0969427750196168E-2</v>
      </c>
      <c r="AH422" s="1">
        <f>(Table2[[#This Row],[Current Month High]]/Table2[[#This Row],[Close Price]])-1</f>
        <v>3.6342696269754837E-2</v>
      </c>
      <c r="AI422">
        <v>16.706123232452398</v>
      </c>
      <c r="AJ422">
        <v>43.860456553755498</v>
      </c>
      <c r="AK422" t="str">
        <f>IF(AND(Table2[[#This Row],[20D EMA]]&gt;Table2[[#This Row],[50D EMA]],Table2[[#This Row],[50D EMA]]&gt;Table2[[#This Row],[200D EMA]]),"Uptrend","Downtrend/NoTrend")</f>
        <v>Downtrend/NoTrend</v>
      </c>
      <c r="AL422">
        <v>-0.1</v>
      </c>
      <c r="AM422" t="s">
        <v>3174</v>
      </c>
      <c r="AN422">
        <v>-1.08</v>
      </c>
      <c r="AO422" t="s">
        <v>3174</v>
      </c>
      <c r="AP422">
        <v>7.4593428417133997E-2</v>
      </c>
      <c r="AQ422">
        <f>(Table2[[#This Row],[Sharpe Ratio]]-AVERAGE(Table2[Sharpe Ratio]))/_xlfn.STDEV.P(Table2[Sharpe Ratio])</f>
        <v>0.15255144581171737</v>
      </c>
      <c r="AR4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2">
        <f>_xlfn.RANK.AVG(Table2[[#This Row],[1Y Return vs Nifty Z-Score]],Table2[1Y Return vs Nifty Z-Score])</f>
        <v>404</v>
      </c>
      <c r="AT422">
        <f>_xlfn.RANK.AVG(Table2[[#This Row],[6M Return vs Nifty Z-Score]],Table2[6M Return vs Nifty Z-Score])</f>
        <v>512</v>
      </c>
      <c r="AU422">
        <f>_xlfn.RANK.AVG(Table2[[#This Row],[Sharpe Ratio Z-Score]],Table2[Sharpe Ratio Z-Score])</f>
        <v>304</v>
      </c>
      <c r="AV422">
        <f>(Table2[[#This Row],[Rank 1Y]]+Table2[[#This Row],[Rank 6M]]+Table2[[#This Row],[Rank Sharpe]])/3</f>
        <v>406.66666666666669</v>
      </c>
    </row>
    <row r="423" spans="1:48" x14ac:dyDescent="0.3">
      <c r="A423" t="s">
        <v>696</v>
      </c>
      <c r="B423" t="s">
        <v>697</v>
      </c>
      <c r="C423" t="s">
        <v>3133</v>
      </c>
      <c r="D423" t="s">
        <v>51</v>
      </c>
      <c r="E423">
        <v>25693.756200479998</v>
      </c>
      <c r="F423">
        <v>5621.65</v>
      </c>
      <c r="G423">
        <v>14.657886945587601</v>
      </c>
      <c r="H423">
        <f>(Table2[[#This Row],[1Y Return vs Nifty]]-AVERAGE(Table2[1Y Return vs Nifty]))/_xlfn.STDEV.P(Table2[1Y Return vs Nifty])</f>
        <v>-0.18536966257350804</v>
      </c>
      <c r="I423">
        <v>-9.9149688564318001</v>
      </c>
      <c r="J423">
        <f>(Table2[[#This Row],[1M Return vs Nifty]]-AVERAGE(Table2[1M Return vs Nifty]))/_xlfn.STDEV.P(Table2[1M Return vs Nifty])</f>
        <v>-0.64473860928425952</v>
      </c>
      <c r="K423">
        <v>20.508426400191599</v>
      </c>
      <c r="L423">
        <f>(Table2[[#This Row],[6M Return vs Nifty]]-AVERAGE(Table2[6M Return vs Nifty]))/_xlfn.STDEV.P(Table2[6M Return vs Nifty])</f>
        <v>0.41742271644275947</v>
      </c>
      <c r="M423">
        <v>1.5865428441701901</v>
      </c>
      <c r="N423">
        <f>(Table2[[#This Row],[1W Return vs Nifty]]-AVERAGE(Table2[1W Return vs Nifty]))/_xlfn.STDEV.P(Table2[1W Return vs Nifty])</f>
        <v>1.0077573551380523</v>
      </c>
      <c r="O423">
        <v>5695.01</v>
      </c>
      <c r="P423">
        <v>5646.3165823153404</v>
      </c>
      <c r="Q423">
        <v>4972.8355932214299</v>
      </c>
      <c r="R423">
        <v>46.870144889932597</v>
      </c>
      <c r="S423" s="1">
        <f>(Table2[[#This Row],[Close Price]]-Table2[[#This Row],[20D EMA]])/Table2[[#This Row],[20D EMA]]</f>
        <v>-1.2881452359170674E-2</v>
      </c>
      <c r="T423" s="1">
        <f>(Table2[[#This Row],[Close Price]]-Table2[[#This Row],[50D EMA]])/Table2[[#This Row],[50D EMA]]</f>
        <v>-4.3686148227320819E-3</v>
      </c>
      <c r="U423" s="1">
        <f>(Table2[[#This Row],[Close Price]]-Table2[[#This Row],[200D EMA]])/Table2[[#This Row],[200D EMA]]</f>
        <v>0.13047171872381652</v>
      </c>
      <c r="V423">
        <v>1.12785129055721</v>
      </c>
      <c r="W423">
        <v>5611.2</v>
      </c>
      <c r="X423">
        <v>5780</v>
      </c>
      <c r="Y423">
        <v>5500.1</v>
      </c>
      <c r="Z423">
        <v>5780</v>
      </c>
      <c r="AA423">
        <v>5424.6</v>
      </c>
      <c r="AB423">
        <v>5827.85</v>
      </c>
      <c r="AC423" s="1">
        <f>(Table2[[#This Row],[Close Price]]/Table2[[#This Row],[Day Low]])-1</f>
        <v>1.8623467351011058E-3</v>
      </c>
      <c r="AD423" s="1">
        <f>(Table2[[#This Row],[Day High]]/Table2[[#This Row],[Close Price]])-1</f>
        <v>2.8167886652495255E-2</v>
      </c>
      <c r="AE423" s="1">
        <f>(Table2[[#This Row],[Close Price]]/Table2[[#This Row],[Current Week Low]])-1</f>
        <v>2.2099598189123659E-2</v>
      </c>
      <c r="AF423" s="1">
        <f>(Table2[[#This Row],[Current Week High]]/Table2[[#This Row],[Close Price]])-1</f>
        <v>2.8167886652495255E-2</v>
      </c>
      <c r="AG423" s="1">
        <f>(Table2[[#This Row],[Close Price]]/Table2[[#This Row],[Current Month Low]])-1</f>
        <v>3.6325259005272059E-2</v>
      </c>
      <c r="AH423" s="1">
        <f>(Table2[[#This Row],[Current Month High]]/Table2[[#This Row],[Close Price]])-1</f>
        <v>3.6679622530751743E-2</v>
      </c>
      <c r="AI423">
        <v>14.755454359485199</v>
      </c>
      <c r="AJ423">
        <v>46.473423658155198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-0.03</v>
      </c>
      <c r="AM423" t="s">
        <v>3174</v>
      </c>
      <c r="AN423">
        <v>-0.81</v>
      </c>
      <c r="AO423" t="s">
        <v>3174</v>
      </c>
      <c r="AP423">
        <v>-5.5438866129100997E-2</v>
      </c>
      <c r="AQ423">
        <f>(Table2[[#This Row],[Sharpe Ratio]]-AVERAGE(Table2[Sharpe Ratio]))/_xlfn.STDEV.P(Table2[Sharpe Ratio])</f>
        <v>-1.3649454558576342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-0.76987365613458958</v>
      </c>
      <c r="AS423">
        <f>_xlfn.RANK.AVG(Table2[[#This Row],[1Y Return vs Nifty Z-Score]],Table2[1Y Return vs Nifty Z-Score])</f>
        <v>361</v>
      </c>
      <c r="AT423">
        <f>_xlfn.RANK.AVG(Table2[[#This Row],[6M Return vs Nifty Z-Score]],Table2[6M Return vs Nifty Z-Score])</f>
        <v>194</v>
      </c>
      <c r="AU423">
        <f>_xlfn.RANK.AVG(Table2[[#This Row],[Sharpe Ratio Z-Score]],Table2[Sharpe Ratio Z-Score])</f>
        <v>665</v>
      </c>
      <c r="AV423">
        <f>(Table2[[#This Row],[Rank 1Y]]+Table2[[#This Row],[Rank 6M]]+Table2[[#This Row],[Rank Sharpe]])/3</f>
        <v>406.66666666666669</v>
      </c>
    </row>
    <row r="424" spans="1:48" x14ac:dyDescent="0.3">
      <c r="A424" t="s">
        <v>1875</v>
      </c>
      <c r="B424" t="s">
        <v>1876</v>
      </c>
      <c r="C424" t="s">
        <v>3141</v>
      </c>
      <c r="D424" t="s">
        <v>271</v>
      </c>
      <c r="E424">
        <v>3956.8365937199901</v>
      </c>
      <c r="F424">
        <v>165.8</v>
      </c>
      <c r="G424">
        <v>-3.12245606080036</v>
      </c>
      <c r="H424">
        <f>(Table2[[#This Row],[1Y Return vs Nifty]]-AVERAGE(Table2[1Y Return vs Nifty]))/_xlfn.STDEV.P(Table2[1Y Return vs Nifty])</f>
        <v>-0.49161153855089185</v>
      </c>
      <c r="I424">
        <v>-2.58751265564629</v>
      </c>
      <c r="J424">
        <f>(Table2[[#This Row],[1M Return vs Nifty]]-AVERAGE(Table2[1M Return vs Nifty]))/_xlfn.STDEV.P(Table2[1M Return vs Nifty])</f>
        <v>0.18176944647190693</v>
      </c>
      <c r="K424">
        <v>9.6605595278925893</v>
      </c>
      <c r="L424">
        <f>(Table2[[#This Row],[6M Return vs Nifty]]-AVERAGE(Table2[6M Return vs Nifty]))/_xlfn.STDEV.P(Table2[6M Return vs Nifty])</f>
        <v>5.5585684911006204E-2</v>
      </c>
      <c r="M424">
        <v>-5.8591439927463496</v>
      </c>
      <c r="N424">
        <f>(Table2[[#This Row],[1W Return vs Nifty]]-AVERAGE(Table2[1W Return vs Nifty]))/_xlfn.STDEV.P(Table2[1W Return vs Nifty])</f>
        <v>-0.82938861773749573</v>
      </c>
      <c r="O424">
        <v>173.35</v>
      </c>
      <c r="P424">
        <v>169.55639955062199</v>
      </c>
      <c r="Q424">
        <v>153.85351778203599</v>
      </c>
      <c r="R424">
        <v>37.777622369537603</v>
      </c>
      <c r="S424" s="1">
        <f>(Table2[[#This Row],[Close Price]]-Table2[[#This Row],[20D EMA]])/Table2[[#This Row],[20D EMA]]</f>
        <v>-4.3553504470723869E-2</v>
      </c>
      <c r="T424" s="1">
        <f>(Table2[[#This Row],[Close Price]]-Table2[[#This Row],[50D EMA]])/Table2[[#This Row],[50D EMA]]</f>
        <v>-2.2154277636099985E-2</v>
      </c>
      <c r="U424" s="1">
        <f>(Table2[[#This Row],[Close Price]]-Table2[[#This Row],[200D EMA]])/Table2[[#This Row],[200D EMA]]</f>
        <v>7.7648417729964281E-2</v>
      </c>
      <c r="V424">
        <v>0.58859676060202104</v>
      </c>
      <c r="W424">
        <v>159</v>
      </c>
      <c r="X424">
        <v>166.9</v>
      </c>
      <c r="Y424">
        <v>159</v>
      </c>
      <c r="Z424">
        <v>171.63</v>
      </c>
      <c r="AA424">
        <v>159</v>
      </c>
      <c r="AB424">
        <v>184.7</v>
      </c>
      <c r="AC424" s="1">
        <f>(Table2[[#This Row],[Close Price]]/Table2[[#This Row],[Day Low]])-1</f>
        <v>4.2767295597484267E-2</v>
      </c>
      <c r="AD424" s="1">
        <f>(Table2[[#This Row],[Day High]]/Table2[[#This Row],[Close Price]])-1</f>
        <v>6.634499396863669E-3</v>
      </c>
      <c r="AE424" s="1">
        <f>(Table2[[#This Row],[Close Price]]/Table2[[#This Row],[Current Week Low]])-1</f>
        <v>4.2767295597484267E-2</v>
      </c>
      <c r="AF424" s="1">
        <f>(Table2[[#This Row],[Current Week High]]/Table2[[#This Row],[Close Price]])-1</f>
        <v>3.5162846803377557E-2</v>
      </c>
      <c r="AG424" s="1">
        <f>(Table2[[#This Row],[Close Price]]/Table2[[#This Row],[Current Month Low]])-1</f>
        <v>4.2767295597484267E-2</v>
      </c>
      <c r="AH424" s="1">
        <f>(Table2[[#This Row],[Current Month High]]/Table2[[#This Row],[Close Price]])-1</f>
        <v>0.11399276236429423</v>
      </c>
      <c r="AI424">
        <v>16.224366706875699</v>
      </c>
      <c r="AJ424">
        <v>47.969656403391298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0.03</v>
      </c>
      <c r="AM424" t="s">
        <v>3175</v>
      </c>
      <c r="AN424">
        <v>-6.04</v>
      </c>
      <c r="AO424" t="s">
        <v>3174</v>
      </c>
      <c r="AP424">
        <v>1.7469884754272001E-2</v>
      </c>
      <c r="AQ424">
        <f>(Table2[[#This Row],[Sharpe Ratio]]-AVERAGE(Table2[Sharpe Ratio]))/_xlfn.STDEV.P(Table2[Sharpe Ratio])</f>
        <v>-0.51408910547029429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-1.5977341303757688</v>
      </c>
      <c r="AS424">
        <f>_xlfn.RANK.AVG(Table2[[#This Row],[1Y Return vs Nifty Z-Score]],Table2[1Y Return vs Nifty Z-Score])</f>
        <v>473</v>
      </c>
      <c r="AT424">
        <f>_xlfn.RANK.AVG(Table2[[#This Row],[6M Return vs Nifty Z-Score]],Table2[6M Return vs Nifty Z-Score])</f>
        <v>295</v>
      </c>
      <c r="AU424">
        <f>_xlfn.RANK.AVG(Table2[[#This Row],[Sharpe Ratio Z-Score]],Table2[Sharpe Ratio Z-Score])</f>
        <v>468</v>
      </c>
      <c r="AV424">
        <f>(Table2[[#This Row],[Rank 1Y]]+Table2[[#This Row],[Rank 6M]]+Table2[[#This Row],[Rank Sharpe]])/3</f>
        <v>412</v>
      </c>
    </row>
    <row r="425" spans="1:48" x14ac:dyDescent="0.3">
      <c r="A425" t="s">
        <v>1312</v>
      </c>
      <c r="B425" t="s">
        <v>1313</v>
      </c>
      <c r="C425" t="s">
        <v>3128</v>
      </c>
      <c r="D425" t="s">
        <v>287</v>
      </c>
      <c r="E425">
        <v>8671.5472886000007</v>
      </c>
      <c r="F425">
        <v>740.05</v>
      </c>
      <c r="G425">
        <v>-2.6831730522549</v>
      </c>
      <c r="H425">
        <f>(Table2[[#This Row],[1Y Return vs Nifty]]-AVERAGE(Table2[1Y Return vs Nifty]))/_xlfn.STDEV.P(Table2[1Y Return vs Nifty])</f>
        <v>-0.48404549482644749</v>
      </c>
      <c r="I425">
        <v>-1.8894351821545501</v>
      </c>
      <c r="J425">
        <f>(Table2[[#This Row],[1M Return vs Nifty]]-AVERAGE(Table2[1M Return vs Nifty]))/_xlfn.STDEV.P(Table2[1M Return vs Nifty])</f>
        <v>0.26050982233672393</v>
      </c>
      <c r="K425">
        <v>-5.5309713142043702</v>
      </c>
      <c r="L425">
        <f>(Table2[[#This Row],[6M Return vs Nifty]]-AVERAGE(Table2[6M Return vs Nifty]))/_xlfn.STDEV.P(Table2[6M Return vs Nifty])</f>
        <v>-0.45113683381423325</v>
      </c>
      <c r="M425">
        <v>1.66940659439424</v>
      </c>
      <c r="N425">
        <f>(Table2[[#This Row],[1W Return vs Nifty]]-AVERAGE(Table2[1W Return vs Nifty]))/_xlfn.STDEV.P(Table2[1W Return vs Nifty])</f>
        <v>1.0282031257373061</v>
      </c>
      <c r="O425">
        <v>739.3</v>
      </c>
      <c r="P425">
        <v>747.28460736112595</v>
      </c>
      <c r="Q425">
        <v>720.44091238435897</v>
      </c>
      <c r="R425">
        <v>47.265940588786897</v>
      </c>
      <c r="S425" s="1">
        <f>(Table2[[#This Row],[Close Price]]-Table2[[#This Row],[20D EMA]])/Table2[[#This Row],[20D EMA]]</f>
        <v>1.0144731502772894E-3</v>
      </c>
      <c r="T425" s="1">
        <f>(Table2[[#This Row],[Close Price]]-Table2[[#This Row],[50D EMA]])/Table2[[#This Row],[50D EMA]]</f>
        <v>-9.6811941392362499E-3</v>
      </c>
      <c r="U425" s="1">
        <f>(Table2[[#This Row],[Close Price]]-Table2[[#This Row],[200D EMA]])/Table2[[#This Row],[200D EMA]]</f>
        <v>2.7218176089893457E-2</v>
      </c>
      <c r="V425">
        <v>0.62931995876767899</v>
      </c>
      <c r="W425">
        <v>717.7</v>
      </c>
      <c r="X425">
        <v>744.2</v>
      </c>
      <c r="Y425">
        <v>711.7</v>
      </c>
      <c r="Z425">
        <v>744.2</v>
      </c>
      <c r="AA425">
        <v>711.7</v>
      </c>
      <c r="AB425">
        <v>747</v>
      </c>
      <c r="AC425" s="1">
        <f>(Table2[[#This Row],[Close Price]]/Table2[[#This Row],[Day Low]])-1</f>
        <v>3.1141145325344732E-2</v>
      </c>
      <c r="AD425" s="1">
        <f>(Table2[[#This Row],[Day High]]/Table2[[#This Row],[Close Price]])-1</f>
        <v>5.6077292074860896E-3</v>
      </c>
      <c r="AE425" s="1">
        <f>(Table2[[#This Row],[Close Price]]/Table2[[#This Row],[Current Week Low]])-1</f>
        <v>3.983419980328784E-2</v>
      </c>
      <c r="AF425" s="1">
        <f>(Table2[[#This Row],[Current Week High]]/Table2[[#This Row],[Close Price]])-1</f>
        <v>5.6077292074860896E-3</v>
      </c>
      <c r="AG425" s="1">
        <f>(Table2[[#This Row],[Close Price]]/Table2[[#This Row],[Current Month Low]])-1</f>
        <v>3.983419980328784E-2</v>
      </c>
      <c r="AH425" s="1">
        <f>(Table2[[#This Row],[Current Month High]]/Table2[[#This Row],[Close Price]])-1</f>
        <v>9.3912573474765892E-3</v>
      </c>
      <c r="AI425">
        <v>24.545638808188599</v>
      </c>
      <c r="AJ425">
        <v>27.936727461318998</v>
      </c>
      <c r="AK425" t="str">
        <f>IF(AND(Table2[[#This Row],[20D EMA]]&gt;Table2[[#This Row],[50D EMA]],Table2[[#This Row],[50D EMA]]&gt;Table2[[#This Row],[200D EMA]]),"Uptrend","Downtrend/NoTrend")</f>
        <v>Downtrend/NoTrend</v>
      </c>
      <c r="AL425">
        <v>-0.13</v>
      </c>
      <c r="AM425" t="s">
        <v>3174</v>
      </c>
      <c r="AN425">
        <v>1.33</v>
      </c>
      <c r="AO425" t="s">
        <v>3175</v>
      </c>
      <c r="AP425">
        <v>7.9795907486575002E-2</v>
      </c>
      <c r="AQ425">
        <f>(Table2[[#This Row],[Sharpe Ratio]]-AVERAGE(Table2[Sharpe Ratio]))/_xlfn.STDEV.P(Table2[Sharpe Ratio])</f>
        <v>0.21326517770752174</v>
      </c>
      <c r="AR4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5">
        <f>_xlfn.RANK.AVG(Table2[[#This Row],[1Y Return vs Nifty Z-Score]],Table2[1Y Return vs Nifty Z-Score])</f>
        <v>470</v>
      </c>
      <c r="AT425">
        <f>_xlfn.RANK.AVG(Table2[[#This Row],[6M Return vs Nifty Z-Score]],Table2[6M Return vs Nifty Z-Score])</f>
        <v>478</v>
      </c>
      <c r="AU425">
        <f>_xlfn.RANK.AVG(Table2[[#This Row],[Sharpe Ratio Z-Score]],Table2[Sharpe Ratio Z-Score])</f>
        <v>289</v>
      </c>
      <c r="AV425">
        <f>(Table2[[#This Row],[Rank 1Y]]+Table2[[#This Row],[Rank 6M]]+Table2[[#This Row],[Rank Sharpe]])/3</f>
        <v>412.33333333333331</v>
      </c>
    </row>
    <row r="426" spans="1:48" x14ac:dyDescent="0.3">
      <c r="A426" t="s">
        <v>1450</v>
      </c>
      <c r="B426" t="s">
        <v>1451</v>
      </c>
      <c r="C426" t="s">
        <v>3131</v>
      </c>
      <c r="D426" t="s">
        <v>120</v>
      </c>
      <c r="E426">
        <v>7268.53351432</v>
      </c>
      <c r="F426">
        <v>616.6</v>
      </c>
      <c r="G426">
        <v>-12.265585978181701</v>
      </c>
      <c r="H426">
        <f>(Table2[[#This Row],[1Y Return vs Nifty]]-AVERAGE(Table2[1Y Return vs Nifty]))/_xlfn.STDEV.P(Table2[1Y Return vs Nifty])</f>
        <v>-0.64908933620630505</v>
      </c>
      <c r="I426">
        <v>5.36097473465066</v>
      </c>
      <c r="J426">
        <f>(Table2[[#This Row],[1M Return vs Nifty]]-AVERAGE(Table2[1M Return vs Nifty]))/_xlfn.STDEV.P(Table2[1M Return vs Nifty])</f>
        <v>1.0783273622261467</v>
      </c>
      <c r="K426">
        <v>7.4977644673447799</v>
      </c>
      <c r="L426">
        <f>(Table2[[#This Row],[6M Return vs Nifty]]-AVERAGE(Table2[6M Return vs Nifty]))/_xlfn.STDEV.P(Table2[6M Return vs Nifty])</f>
        <v>-1.6555626715756448E-2</v>
      </c>
      <c r="M426">
        <v>-5.8307770119924403</v>
      </c>
      <c r="N426">
        <f>(Table2[[#This Row],[1W Return vs Nifty]]-AVERAGE(Table2[1W Return vs Nifty]))/_xlfn.STDEV.P(Table2[1W Return vs Nifty])</f>
        <v>-0.82238935956344872</v>
      </c>
      <c r="O426">
        <v>626.76</v>
      </c>
      <c r="P426">
        <v>600.55980772919702</v>
      </c>
      <c r="Q426">
        <v>555.88701298881006</v>
      </c>
      <c r="R426">
        <v>47.437650580702801</v>
      </c>
      <c r="S426" s="1">
        <f>(Table2[[#This Row],[Close Price]]-Table2[[#This Row],[20D EMA]])/Table2[[#This Row],[20D EMA]]</f>
        <v>-1.6210351649754241E-2</v>
      </c>
      <c r="T426" s="1">
        <f>(Table2[[#This Row],[Close Price]]-Table2[[#This Row],[50D EMA]])/Table2[[#This Row],[50D EMA]]</f>
        <v>2.6708734191609122E-2</v>
      </c>
      <c r="U426" s="1">
        <f>(Table2[[#This Row],[Close Price]]-Table2[[#This Row],[200D EMA]])/Table2[[#This Row],[200D EMA]]</f>
        <v>0.10921821447987688</v>
      </c>
      <c r="V426">
        <v>0.97113316935210503</v>
      </c>
      <c r="W426">
        <v>601.54999999999995</v>
      </c>
      <c r="X426">
        <v>635.9</v>
      </c>
      <c r="Y426">
        <v>595.5</v>
      </c>
      <c r="Z426">
        <v>639.95000000000005</v>
      </c>
      <c r="AA426">
        <v>595.5</v>
      </c>
      <c r="AB426">
        <v>677.05</v>
      </c>
      <c r="AC426" s="1">
        <f>(Table2[[#This Row],[Close Price]]/Table2[[#This Row],[Day Low]])-1</f>
        <v>2.5018701687307798E-2</v>
      </c>
      <c r="AD426" s="1">
        <f>(Table2[[#This Row],[Day High]]/Table2[[#This Row],[Close Price]])-1</f>
        <v>3.1300681154719401E-2</v>
      </c>
      <c r="AE426" s="1">
        <f>(Table2[[#This Row],[Close Price]]/Table2[[#This Row],[Current Week Low]])-1</f>
        <v>3.543240973971451E-2</v>
      </c>
      <c r="AF426" s="1">
        <f>(Table2[[#This Row],[Current Week High]]/Table2[[#This Row],[Close Price]])-1</f>
        <v>3.7868958806357433E-2</v>
      </c>
      <c r="AG426" s="1">
        <f>(Table2[[#This Row],[Close Price]]/Table2[[#This Row],[Current Month Low]])-1</f>
        <v>3.543240973971451E-2</v>
      </c>
      <c r="AH426" s="1">
        <f>(Table2[[#This Row],[Current Month High]]/Table2[[#This Row],[Close Price]])-1</f>
        <v>9.8037625689263663E-2</v>
      </c>
      <c r="AI426">
        <v>11.320142718131599</v>
      </c>
      <c r="AJ426">
        <v>32.03426124197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0.03</v>
      </c>
      <c r="AM426" t="s">
        <v>3175</v>
      </c>
      <c r="AN426">
        <v>-0.1</v>
      </c>
      <c r="AO426" t="s">
        <v>3174</v>
      </c>
      <c r="AP426">
        <v>4.3629141689069999E-2</v>
      </c>
      <c r="AQ426">
        <f>(Table2[[#This Row],[Sharpe Ratio]]-AVERAGE(Table2[Sharpe Ratio]))/_xlfn.STDEV.P(Table2[Sharpe Ratio])</f>
        <v>-0.20880654864812168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-0.61851350890748513</v>
      </c>
      <c r="AS426">
        <f>_xlfn.RANK.AVG(Table2[[#This Row],[1Y Return vs Nifty Z-Score]],Table2[1Y Return vs Nifty Z-Score])</f>
        <v>528</v>
      </c>
      <c r="AT426">
        <f>_xlfn.RANK.AVG(Table2[[#This Row],[6M Return vs Nifty Z-Score]],Table2[6M Return vs Nifty Z-Score])</f>
        <v>311</v>
      </c>
      <c r="AU426">
        <f>_xlfn.RANK.AVG(Table2[[#This Row],[Sharpe Ratio Z-Score]],Table2[Sharpe Ratio Z-Score])</f>
        <v>399</v>
      </c>
      <c r="AV426">
        <f>(Table2[[#This Row],[Rank 1Y]]+Table2[[#This Row],[Rank 6M]]+Table2[[#This Row],[Rank Sharpe]])/3</f>
        <v>412.66666666666669</v>
      </c>
    </row>
    <row r="427" spans="1:48" x14ac:dyDescent="0.3">
      <c r="A427" t="s">
        <v>536</v>
      </c>
      <c r="B427" t="s">
        <v>537</v>
      </c>
      <c r="C427" t="s">
        <v>3141</v>
      </c>
      <c r="D427" t="s">
        <v>271</v>
      </c>
      <c r="E427">
        <v>39729.74772195</v>
      </c>
      <c r="F427">
        <v>4132.2</v>
      </c>
      <c r="G427">
        <v>-5.7724011095961396</v>
      </c>
      <c r="H427">
        <f>(Table2[[#This Row],[1Y Return vs Nifty]]-AVERAGE(Table2[1Y Return vs Nifty]))/_xlfn.STDEV.P(Table2[1Y Return vs Nifty])</f>
        <v>-0.53725318577269421</v>
      </c>
      <c r="I427">
        <v>-4.7432798756389198</v>
      </c>
      <c r="J427">
        <f>(Table2[[#This Row],[1M Return vs Nifty]]-AVERAGE(Table2[1M Return vs Nifty]))/_xlfn.STDEV.P(Table2[1M Return vs Nifty])</f>
        <v>-6.1392562939760142E-2</v>
      </c>
      <c r="K427">
        <v>-9.3998845323395894</v>
      </c>
      <c r="L427">
        <f>(Table2[[#This Row],[6M Return vs Nifty]]-AVERAGE(Table2[6M Return vs Nifty]))/_xlfn.STDEV.P(Table2[6M Return vs Nifty])</f>
        <v>-0.58018672819289863</v>
      </c>
      <c r="M427">
        <v>-1.8977791895713201</v>
      </c>
      <c r="N427">
        <f>(Table2[[#This Row],[1W Return vs Nifty]]-AVERAGE(Table2[1W Return vs Nifty]))/_xlfn.STDEV.P(Table2[1W Return vs Nifty])</f>
        <v>0.14803704555534788</v>
      </c>
      <c r="O427">
        <v>4290.42</v>
      </c>
      <c r="P427">
        <v>4312.4711673138399</v>
      </c>
      <c r="Q427">
        <v>4029.84545993028</v>
      </c>
      <c r="R427">
        <v>39.893370383775299</v>
      </c>
      <c r="S427" s="1">
        <f>(Table2[[#This Row],[Close Price]]-Table2[[#This Row],[20D EMA]])/Table2[[#This Row],[20D EMA]]</f>
        <v>-3.6877508495671812E-2</v>
      </c>
      <c r="T427" s="1">
        <f>(Table2[[#This Row],[Close Price]]-Table2[[#This Row],[50D EMA]])/Table2[[#This Row],[50D EMA]]</f>
        <v>-4.1802289295334062E-2</v>
      </c>
      <c r="U427" s="1">
        <f>(Table2[[#This Row],[Close Price]]-Table2[[#This Row],[200D EMA]])/Table2[[#This Row],[200D EMA]]</f>
        <v>2.5399122891300821E-2</v>
      </c>
      <c r="V427">
        <v>1.0942172907558601</v>
      </c>
      <c r="W427">
        <v>4085</v>
      </c>
      <c r="X427">
        <v>4189.95</v>
      </c>
      <c r="Y427">
        <v>4085</v>
      </c>
      <c r="Z427">
        <v>4270</v>
      </c>
      <c r="AA427">
        <v>4085</v>
      </c>
      <c r="AB427">
        <v>4397.95</v>
      </c>
      <c r="AC427" s="1">
        <f>(Table2[[#This Row],[Close Price]]/Table2[[#This Row],[Day Low]])-1</f>
        <v>1.1554467564259374E-2</v>
      </c>
      <c r="AD427" s="1">
        <f>(Table2[[#This Row],[Day High]]/Table2[[#This Row],[Close Price]])-1</f>
        <v>1.397560621460725E-2</v>
      </c>
      <c r="AE427" s="1">
        <f>(Table2[[#This Row],[Close Price]]/Table2[[#This Row],[Current Week Low]])-1</f>
        <v>1.1554467564259374E-2</v>
      </c>
      <c r="AF427" s="1">
        <f>(Table2[[#This Row],[Current Week High]]/Table2[[#This Row],[Close Price]])-1</f>
        <v>3.3347853443686182E-2</v>
      </c>
      <c r="AG427" s="1">
        <f>(Table2[[#This Row],[Close Price]]/Table2[[#This Row],[Current Month Low]])-1</f>
        <v>1.1554467564259374E-2</v>
      </c>
      <c r="AH427" s="1">
        <f>(Table2[[#This Row],[Current Month High]]/Table2[[#This Row],[Close Price]])-1</f>
        <v>6.431198877111477E-2</v>
      </c>
      <c r="AI427">
        <v>19.789700401723</v>
      </c>
      <c r="AJ427">
        <v>23.716710827682199</v>
      </c>
      <c r="AK427" t="str">
        <f>IF(AND(Table2[[#This Row],[20D EMA]]&gt;Table2[[#This Row],[50D EMA]],Table2[[#This Row],[50D EMA]]&gt;Table2[[#This Row],[200D EMA]]),"Uptrend","Downtrend/NoTrend")</f>
        <v>Downtrend/NoTrend</v>
      </c>
      <c r="AL427">
        <v>-0.08</v>
      </c>
      <c r="AM427" t="s">
        <v>3174</v>
      </c>
      <c r="AN427">
        <v>-2.63</v>
      </c>
      <c r="AO427" t="s">
        <v>3174</v>
      </c>
      <c r="AP427">
        <v>0.100272606232075</v>
      </c>
      <c r="AQ427">
        <f>(Table2[[#This Row],[Sharpe Ratio]]-AVERAGE(Table2[Sharpe Ratio]))/_xlfn.STDEV.P(Table2[Sharpe Ratio])</f>
        <v>0.45223140537540574</v>
      </c>
      <c r="AR4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7">
        <f>_xlfn.RANK.AVG(Table2[[#This Row],[1Y Return vs Nifty Z-Score]],Table2[1Y Return vs Nifty Z-Score])</f>
        <v>488</v>
      </c>
      <c r="AT427">
        <f>_xlfn.RANK.AVG(Table2[[#This Row],[6M Return vs Nifty Z-Score]],Table2[6M Return vs Nifty Z-Score])</f>
        <v>524</v>
      </c>
      <c r="AU427">
        <f>_xlfn.RANK.AVG(Table2[[#This Row],[Sharpe Ratio Z-Score]],Table2[Sharpe Ratio Z-Score])</f>
        <v>227</v>
      </c>
      <c r="AV427">
        <f>(Table2[[#This Row],[Rank 1Y]]+Table2[[#This Row],[Rank 6M]]+Table2[[#This Row],[Rank Sharpe]])/3</f>
        <v>413</v>
      </c>
    </row>
    <row r="428" spans="1:48" x14ac:dyDescent="0.3">
      <c r="A428" t="s">
        <v>198</v>
      </c>
      <c r="B428" t="s">
        <v>199</v>
      </c>
      <c r="C428" t="s">
        <v>3129</v>
      </c>
      <c r="D428" t="s">
        <v>34</v>
      </c>
      <c r="E428">
        <v>129589.164843561</v>
      </c>
      <c r="F428">
        <v>247.24</v>
      </c>
      <c r="G428">
        <v>-10.5103845612845</v>
      </c>
      <c r="H428">
        <f>(Table2[[#This Row],[1Y Return vs Nifty]]-AVERAGE(Table2[1Y Return vs Nifty]))/_xlfn.STDEV.P(Table2[1Y Return vs Nifty])</f>
        <v>-0.61885841352749915</v>
      </c>
      <c r="I428">
        <v>3.10163430942736</v>
      </c>
      <c r="J428">
        <f>(Table2[[#This Row],[1M Return vs Nifty]]-AVERAGE(Table2[1M Return vs Nifty]))/_xlfn.STDEV.P(Table2[1M Return vs Nifty])</f>
        <v>0.82348270523011624</v>
      </c>
      <c r="K428">
        <v>-17.9622881923828</v>
      </c>
      <c r="L428">
        <f>(Table2[[#This Row],[6M Return vs Nifty]]-AVERAGE(Table2[6M Return vs Nifty]))/_xlfn.STDEV.P(Table2[6M Return vs Nifty])</f>
        <v>-0.8657907791642625</v>
      </c>
      <c r="M428">
        <v>0.195540541406485</v>
      </c>
      <c r="N428">
        <f>(Table2[[#This Row],[1W Return vs Nifty]]-AVERAGE(Table2[1W Return vs Nifty]))/_xlfn.STDEV.P(Table2[1W Return vs Nifty])</f>
        <v>0.664541969538885</v>
      </c>
      <c r="O428">
        <v>244.62</v>
      </c>
      <c r="P428">
        <v>247.035680206558</v>
      </c>
      <c r="Q428">
        <v>245.80668517548199</v>
      </c>
      <c r="R428">
        <v>65.033056282924804</v>
      </c>
      <c r="S428" s="1">
        <f>(Table2[[#This Row],[Close Price]]-Table2[[#This Row],[20D EMA]])/Table2[[#This Row],[20D EMA]]</f>
        <v>1.071048973918733E-2</v>
      </c>
      <c r="T428" s="1">
        <f>(Table2[[#This Row],[Close Price]]-Table2[[#This Row],[50D EMA]])/Table2[[#This Row],[50D EMA]]</f>
        <v>8.2708616533113527E-4</v>
      </c>
      <c r="U428" s="1">
        <f>(Table2[[#This Row],[Close Price]]-Table2[[#This Row],[200D EMA]])/Table2[[#This Row],[200D EMA]]</f>
        <v>5.8310652677927548E-3</v>
      </c>
      <c r="V428">
        <v>0.99995861142964904</v>
      </c>
      <c r="W428">
        <v>240.85</v>
      </c>
      <c r="X428">
        <v>248.69</v>
      </c>
      <c r="Y428">
        <v>239.04</v>
      </c>
      <c r="Z428">
        <v>253.28</v>
      </c>
      <c r="AA428">
        <v>239.04</v>
      </c>
      <c r="AB428">
        <v>255.7</v>
      </c>
      <c r="AC428" s="1">
        <f>(Table2[[#This Row],[Close Price]]/Table2[[#This Row],[Day Low]])-1</f>
        <v>2.6531035914469703E-2</v>
      </c>
      <c r="AD428" s="1">
        <f>(Table2[[#This Row],[Day High]]/Table2[[#This Row],[Close Price]])-1</f>
        <v>5.8647468047241524E-3</v>
      </c>
      <c r="AE428" s="1">
        <f>(Table2[[#This Row],[Close Price]]/Table2[[#This Row],[Current Week Low]])-1</f>
        <v>3.4303882195448443E-2</v>
      </c>
      <c r="AF428" s="1">
        <f>(Table2[[#This Row],[Current Week High]]/Table2[[#This Row],[Close Price]])-1</f>
        <v>2.4429703931402758E-2</v>
      </c>
      <c r="AG428" s="1">
        <f>(Table2[[#This Row],[Close Price]]/Table2[[#This Row],[Current Month Low]])-1</f>
        <v>3.4303882195448443E-2</v>
      </c>
      <c r="AH428" s="1">
        <f>(Table2[[#This Row],[Current Month High]]/Table2[[#This Row],[Close Price]])-1</f>
        <v>3.4217764115838767E-2</v>
      </c>
      <c r="AI428">
        <v>21.218249474195101</v>
      </c>
      <c r="AJ428">
        <v>31.615650785200899</v>
      </c>
      <c r="AK428" t="str">
        <f>IF(AND(Table2[[#This Row],[20D EMA]]&gt;Table2[[#This Row],[50D EMA]],Table2[[#This Row],[50D EMA]]&gt;Table2[[#This Row],[200D EMA]]),"Uptrend","Downtrend/NoTrend")</f>
        <v>Downtrend/NoTrend</v>
      </c>
      <c r="AL428">
        <v>0.01</v>
      </c>
      <c r="AM428" t="s">
        <v>3175</v>
      </c>
      <c r="AN428">
        <v>4.83</v>
      </c>
      <c r="AO428" t="s">
        <v>3175</v>
      </c>
      <c r="AP428">
        <v>0.13898730093307901</v>
      </c>
      <c r="AQ428">
        <f>(Table2[[#This Row],[Sharpe Ratio]]-AVERAGE(Table2[Sharpe Ratio]))/_xlfn.STDEV.P(Table2[Sharpe Ratio])</f>
        <v>0.90403785440302931</v>
      </c>
      <c r="AR4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8">
        <f>_xlfn.RANK.AVG(Table2[[#This Row],[1Y Return vs Nifty Z-Score]],Table2[1Y Return vs Nifty Z-Score])</f>
        <v>514</v>
      </c>
      <c r="AT428">
        <f>_xlfn.RANK.AVG(Table2[[#This Row],[6M Return vs Nifty Z-Score]],Table2[6M Return vs Nifty Z-Score])</f>
        <v>608</v>
      </c>
      <c r="AU428">
        <f>_xlfn.RANK.AVG(Table2[[#This Row],[Sharpe Ratio Z-Score]],Table2[Sharpe Ratio Z-Score])</f>
        <v>127</v>
      </c>
      <c r="AV428">
        <f>(Table2[[#This Row],[Rank 1Y]]+Table2[[#This Row],[Rank 6M]]+Table2[[#This Row],[Rank Sharpe]])/3</f>
        <v>416.33333333333331</v>
      </c>
    </row>
    <row r="429" spans="1:48" x14ac:dyDescent="0.3">
      <c r="A429" t="s">
        <v>1136</v>
      </c>
      <c r="B429" t="s">
        <v>1137</v>
      </c>
      <c r="C429" t="s">
        <v>3139</v>
      </c>
      <c r="D429" t="s">
        <v>527</v>
      </c>
      <c r="E429">
        <v>11208.256436275</v>
      </c>
      <c r="F429">
        <v>349.5</v>
      </c>
      <c r="G429">
        <v>-3.8858390542218899</v>
      </c>
      <c r="H429">
        <f>(Table2[[#This Row],[1Y Return vs Nifty]]-AVERAGE(Table2[1Y Return vs Nifty]))/_xlfn.STDEV.P(Table2[1Y Return vs Nifty])</f>
        <v>-0.50475975734007106</v>
      </c>
      <c r="I429">
        <v>5.00222947918608</v>
      </c>
      <c r="J429">
        <f>(Table2[[#This Row],[1M Return vs Nifty]]-AVERAGE(Table2[1M Return vs Nifty]))/_xlfn.STDEV.P(Table2[1M Return vs Nifty])</f>
        <v>1.0378623174028159</v>
      </c>
      <c r="K429">
        <v>5.3707273894668699</v>
      </c>
      <c r="L429">
        <f>(Table2[[#This Row],[6M Return vs Nifty]]-AVERAGE(Table2[6M Return vs Nifty]))/_xlfn.STDEV.P(Table2[6M Return vs Nifty])</f>
        <v>-8.7504209628648161E-2</v>
      </c>
      <c r="M429">
        <v>1.70482241406267</v>
      </c>
      <c r="N429">
        <f>(Table2[[#This Row],[1W Return vs Nifty]]-AVERAGE(Table2[1W Return vs Nifty]))/_xlfn.STDEV.P(Table2[1W Return vs Nifty])</f>
        <v>1.0369416117769481</v>
      </c>
      <c r="O429">
        <v>349.45</v>
      </c>
      <c r="P429">
        <v>336.68705635568898</v>
      </c>
      <c r="Q429">
        <v>308.90987755145102</v>
      </c>
      <c r="R429">
        <v>46.520004530738902</v>
      </c>
      <c r="S429" s="1">
        <f>(Table2[[#This Row],[Close Price]]-Table2[[#This Row],[20D EMA]])/Table2[[#This Row],[20D EMA]]</f>
        <v>1.430819859779979E-4</v>
      </c>
      <c r="T429" s="1">
        <f>(Table2[[#This Row],[Close Price]]-Table2[[#This Row],[50D EMA]])/Table2[[#This Row],[50D EMA]]</f>
        <v>3.8055943649864997E-2</v>
      </c>
      <c r="U429" s="1">
        <f>(Table2[[#This Row],[Close Price]]-Table2[[#This Row],[200D EMA]])/Table2[[#This Row],[200D EMA]]</f>
        <v>0.13139794288963266</v>
      </c>
      <c r="V429">
        <v>1.89940551929792</v>
      </c>
      <c r="W429">
        <v>343.2</v>
      </c>
      <c r="X429">
        <v>352.1</v>
      </c>
      <c r="Y429">
        <v>343.2</v>
      </c>
      <c r="Z429">
        <v>354.7</v>
      </c>
      <c r="AA429">
        <v>343.2</v>
      </c>
      <c r="AB429">
        <v>371.75</v>
      </c>
      <c r="AC429" s="1">
        <f>(Table2[[#This Row],[Close Price]]/Table2[[#This Row],[Day Low]])-1</f>
        <v>1.8356643356643332E-2</v>
      </c>
      <c r="AD429" s="1">
        <f>(Table2[[#This Row],[Day High]]/Table2[[#This Row],[Close Price]])-1</f>
        <v>7.4391988555080335E-3</v>
      </c>
      <c r="AE429" s="1">
        <f>(Table2[[#This Row],[Close Price]]/Table2[[#This Row],[Current Week Low]])-1</f>
        <v>1.8356643356643332E-2</v>
      </c>
      <c r="AF429" s="1">
        <f>(Table2[[#This Row],[Current Week High]]/Table2[[#This Row],[Close Price]])-1</f>
        <v>1.4878397711015623E-2</v>
      </c>
      <c r="AG429" s="1">
        <f>(Table2[[#This Row],[Close Price]]/Table2[[#This Row],[Current Month Low]])-1</f>
        <v>1.8356643356643332E-2</v>
      </c>
      <c r="AH429" s="1">
        <f>(Table2[[#This Row],[Current Month High]]/Table2[[#This Row],[Close Price]])-1</f>
        <v>6.3662374821173096E-2</v>
      </c>
      <c r="AI429">
        <v>14.735336194563599</v>
      </c>
      <c r="AJ429">
        <v>44.064303380049402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0.1</v>
      </c>
      <c r="AM429" t="s">
        <v>3175</v>
      </c>
      <c r="AN429">
        <v>3.34</v>
      </c>
      <c r="AO429" t="s">
        <v>3175</v>
      </c>
      <c r="AP429">
        <v>2.9219968288462999E-2</v>
      </c>
      <c r="AQ429">
        <f>(Table2[[#This Row],[Sharpe Ratio]]-AVERAGE(Table2[Sharpe Ratio]))/_xlfn.STDEV.P(Table2[Sharpe Ratio])</f>
        <v>-0.37696382117293126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1.1055761410381135</v>
      </c>
      <c r="AS429">
        <f>_xlfn.RANK.AVG(Table2[[#This Row],[1Y Return vs Nifty Z-Score]],Table2[1Y Return vs Nifty Z-Score])</f>
        <v>477</v>
      </c>
      <c r="AT429">
        <f>_xlfn.RANK.AVG(Table2[[#This Row],[6M Return vs Nifty Z-Score]],Table2[6M Return vs Nifty Z-Score])</f>
        <v>337</v>
      </c>
      <c r="AU429">
        <f>_xlfn.RANK.AVG(Table2[[#This Row],[Sharpe Ratio Z-Score]],Table2[Sharpe Ratio Z-Score])</f>
        <v>436</v>
      </c>
      <c r="AV429">
        <f>(Table2[[#This Row],[Rank 1Y]]+Table2[[#This Row],[Rank 6M]]+Table2[[#This Row],[Rank Sharpe]])/3</f>
        <v>416.66666666666669</v>
      </c>
    </row>
    <row r="430" spans="1:48" x14ac:dyDescent="0.3">
      <c r="A430" t="s">
        <v>1597</v>
      </c>
      <c r="B430" t="s">
        <v>1598</v>
      </c>
      <c r="C430" t="s">
        <v>3134</v>
      </c>
      <c r="D430" t="s">
        <v>865</v>
      </c>
      <c r="E430">
        <v>5959.8315350140001</v>
      </c>
      <c r="F430">
        <v>197.83</v>
      </c>
      <c r="G430">
        <v>20.6948794750123</v>
      </c>
      <c r="H430">
        <f>(Table2[[#This Row],[1Y Return vs Nifty]]-AVERAGE(Table2[1Y Return vs Nifty]))/_xlfn.STDEV.P(Table2[1Y Return vs Nifty])</f>
        <v>-8.1390795753657694E-2</v>
      </c>
      <c r="I430">
        <v>-12.961403235378301</v>
      </c>
      <c r="J430">
        <f>(Table2[[#This Row],[1M Return vs Nifty]]-AVERAGE(Table2[1M Return vs Nifty]))/_xlfn.STDEV.P(Table2[1M Return vs Nifty])</f>
        <v>-0.98836434876829682</v>
      </c>
      <c r="K430">
        <v>-11.3399034758277</v>
      </c>
      <c r="L430">
        <f>(Table2[[#This Row],[6M Return vs Nifty]]-AVERAGE(Table2[6M Return vs Nifty]))/_xlfn.STDEV.P(Table2[6M Return vs Nifty])</f>
        <v>-0.64489721034489211</v>
      </c>
      <c r="M430">
        <v>-7.5076791708238497</v>
      </c>
      <c r="N430">
        <f>(Table2[[#This Row],[1W Return vs Nifty]]-AVERAGE(Table2[1W Return vs Nifty]))/_xlfn.STDEV.P(Table2[1W Return vs Nifty])</f>
        <v>-1.2361475682392307</v>
      </c>
      <c r="O430">
        <v>209.12</v>
      </c>
      <c r="P430">
        <v>212.54263760721099</v>
      </c>
      <c r="Q430">
        <v>200.281347260687</v>
      </c>
      <c r="R430">
        <v>28.748897675335598</v>
      </c>
      <c r="S430" s="1">
        <f>(Table2[[#This Row],[Close Price]]-Table2[[#This Row],[20D EMA]])/Table2[[#This Row],[20D EMA]]</f>
        <v>-5.398814078041312E-2</v>
      </c>
      <c r="T430" s="1">
        <f>(Table2[[#This Row],[Close Price]]-Table2[[#This Row],[50D EMA]])/Table2[[#This Row],[50D EMA]]</f>
        <v>-6.922205244483999E-2</v>
      </c>
      <c r="U430" s="1">
        <f>(Table2[[#This Row],[Close Price]]-Table2[[#This Row],[200D EMA]])/Table2[[#This Row],[200D EMA]]</f>
        <v>-1.223951852838449E-2</v>
      </c>
      <c r="V430">
        <v>0.71628842672117399</v>
      </c>
      <c r="W430">
        <v>185.71</v>
      </c>
      <c r="X430">
        <v>199.3</v>
      </c>
      <c r="Y430">
        <v>185.71</v>
      </c>
      <c r="Z430">
        <v>202.84</v>
      </c>
      <c r="AA430">
        <v>185.71</v>
      </c>
      <c r="AB430">
        <v>212.4</v>
      </c>
      <c r="AC430" s="1">
        <f>(Table2[[#This Row],[Close Price]]/Table2[[#This Row],[Day Low]])-1</f>
        <v>6.5263044531796988E-2</v>
      </c>
      <c r="AD430" s="1">
        <f>(Table2[[#This Row],[Day High]]/Table2[[#This Row],[Close Price]])-1</f>
        <v>7.4306222514279874E-3</v>
      </c>
      <c r="AE430" s="1">
        <f>(Table2[[#This Row],[Close Price]]/Table2[[#This Row],[Current Week Low]])-1</f>
        <v>6.5263044531796988E-2</v>
      </c>
      <c r="AF430" s="1">
        <f>(Table2[[#This Row],[Current Week High]]/Table2[[#This Row],[Close Price]])-1</f>
        <v>2.5324773795683209E-2</v>
      </c>
      <c r="AG430" s="1">
        <f>(Table2[[#This Row],[Close Price]]/Table2[[#This Row],[Current Month Low]])-1</f>
        <v>6.5263044531796988E-2</v>
      </c>
      <c r="AH430" s="1">
        <f>(Table2[[#This Row],[Current Month High]]/Table2[[#This Row],[Close Price]])-1</f>
        <v>7.3649092655310167E-2</v>
      </c>
      <c r="AI430">
        <v>28.696355456705199</v>
      </c>
      <c r="AJ430">
        <v>57.507961783439498</v>
      </c>
      <c r="AK430" t="str">
        <f>IF(AND(Table2[[#This Row],[20D EMA]]&gt;Table2[[#This Row],[50D EMA]],Table2[[#This Row],[50D EMA]]&gt;Table2[[#This Row],[200D EMA]]),"Uptrend","Downtrend/NoTrend")</f>
        <v>Downtrend/NoTrend</v>
      </c>
      <c r="AL430">
        <v>-0.08</v>
      </c>
      <c r="AM430" t="s">
        <v>3174</v>
      </c>
      <c r="AN430">
        <v>-7.84</v>
      </c>
      <c r="AO430" t="s">
        <v>3174</v>
      </c>
      <c r="AP430">
        <v>4.6643468229977003E-2</v>
      </c>
      <c r="AQ430">
        <f>(Table2[[#This Row],[Sharpe Ratio]]-AVERAGE(Table2[Sharpe Ratio]))/_xlfn.STDEV.P(Table2[Sharpe Ratio])</f>
        <v>-0.17362889372471621</v>
      </c>
      <c r="AR4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0">
        <f>_xlfn.RANK.AVG(Table2[[#This Row],[1Y Return vs Nifty Z-Score]],Table2[1Y Return vs Nifty Z-Score])</f>
        <v>328</v>
      </c>
      <c r="AT430">
        <f>_xlfn.RANK.AVG(Table2[[#This Row],[6M Return vs Nifty Z-Score]],Table2[6M Return vs Nifty Z-Score])</f>
        <v>538</v>
      </c>
      <c r="AU430">
        <f>_xlfn.RANK.AVG(Table2[[#This Row],[Sharpe Ratio Z-Score]],Table2[Sharpe Ratio Z-Score])</f>
        <v>385</v>
      </c>
      <c r="AV430">
        <f>(Table2[[#This Row],[Rank 1Y]]+Table2[[#This Row],[Rank 6M]]+Table2[[#This Row],[Rank Sharpe]])/3</f>
        <v>417</v>
      </c>
    </row>
    <row r="431" spans="1:48" x14ac:dyDescent="0.3">
      <c r="A431" t="s">
        <v>213</v>
      </c>
      <c r="B431" t="s">
        <v>214</v>
      </c>
      <c r="C431" t="s">
        <v>3129</v>
      </c>
      <c r="D431" t="s">
        <v>34</v>
      </c>
      <c r="E431">
        <v>121652.80449178</v>
      </c>
      <c r="F431">
        <v>102.49</v>
      </c>
      <c r="G431">
        <v>12.456619556862799</v>
      </c>
      <c r="H431">
        <f>(Table2[[#This Row],[1Y Return vs Nifty]]-AVERAGE(Table2[1Y Return vs Nifty]))/_xlfn.STDEV.P(Table2[1Y Return vs Nifty])</f>
        <v>-0.22328345616054562</v>
      </c>
      <c r="I431">
        <v>-6.6607226185384096</v>
      </c>
      <c r="J431">
        <f>(Table2[[#This Row],[1M Return vs Nifty]]-AVERAGE(Table2[1M Return vs Nifty]))/_xlfn.STDEV.P(Table2[1M Return vs Nifty])</f>
        <v>-0.27767251467631754</v>
      </c>
      <c r="K431">
        <v>-33.235783554552</v>
      </c>
      <c r="L431">
        <f>(Table2[[#This Row],[6M Return vs Nifty]]-AVERAGE(Table2[6M Return vs Nifty]))/_xlfn.STDEV.P(Table2[6M Return vs Nifty])</f>
        <v>-1.3752472730555871</v>
      </c>
      <c r="M431">
        <v>0.22916698335105801</v>
      </c>
      <c r="N431">
        <f>(Table2[[#This Row],[1W Return vs Nifty]]-AVERAGE(Table2[1W Return vs Nifty]))/_xlfn.STDEV.P(Table2[1W Return vs Nifty])</f>
        <v>0.67283894519119292</v>
      </c>
      <c r="O431">
        <v>107.45</v>
      </c>
      <c r="P431">
        <v>111.744746876992</v>
      </c>
      <c r="Q431">
        <v>110.60994895124099</v>
      </c>
      <c r="R431">
        <v>41.495100984084203</v>
      </c>
      <c r="S431" s="1">
        <f>(Table2[[#This Row],[Close Price]]-Table2[[#This Row],[20D EMA]])/Table2[[#This Row],[20D EMA]]</f>
        <v>-4.6161005118659913E-2</v>
      </c>
      <c r="T431" s="1">
        <f>(Table2[[#This Row],[Close Price]]-Table2[[#This Row],[50D EMA]])/Table2[[#This Row],[50D EMA]]</f>
        <v>-8.282042007021212E-2</v>
      </c>
      <c r="U431" s="1">
        <f>(Table2[[#This Row],[Close Price]]-Table2[[#This Row],[200D EMA]])/Table2[[#This Row],[200D EMA]]</f>
        <v>-7.3410656349009173E-2</v>
      </c>
      <c r="V431">
        <v>2.0181027914359202</v>
      </c>
      <c r="W431">
        <v>101.15</v>
      </c>
      <c r="X431">
        <v>103.3</v>
      </c>
      <c r="Y431">
        <v>100.8</v>
      </c>
      <c r="Z431">
        <v>107.4</v>
      </c>
      <c r="AA431">
        <v>100.8</v>
      </c>
      <c r="AB431">
        <v>107.4</v>
      </c>
      <c r="AC431" s="1">
        <f>(Table2[[#This Row],[Close Price]]/Table2[[#This Row],[Day Low]])-1</f>
        <v>1.3247652001977084E-2</v>
      </c>
      <c r="AD431" s="1">
        <f>(Table2[[#This Row],[Day High]]/Table2[[#This Row],[Close Price]])-1</f>
        <v>7.9032100692750795E-3</v>
      </c>
      <c r="AE431" s="1">
        <f>(Table2[[#This Row],[Close Price]]/Table2[[#This Row],[Current Week Low]])-1</f>
        <v>1.6765873015873067E-2</v>
      </c>
      <c r="AF431" s="1">
        <f>(Table2[[#This Row],[Current Week High]]/Table2[[#This Row],[Close Price]])-1</f>
        <v>4.7907112889062464E-2</v>
      </c>
      <c r="AG431" s="1">
        <f>(Table2[[#This Row],[Close Price]]/Table2[[#This Row],[Current Month Low]])-1</f>
        <v>1.6765873015873067E-2</v>
      </c>
      <c r="AH431" s="1">
        <f>(Table2[[#This Row],[Current Month High]]/Table2[[#This Row],[Close Price]])-1</f>
        <v>4.7907112889062464E-2</v>
      </c>
      <c r="AI431">
        <v>39.4282369011611</v>
      </c>
      <c r="AJ431">
        <v>52.175204157386702</v>
      </c>
      <c r="AK431" t="str">
        <f>IF(AND(Table2[[#This Row],[20D EMA]]&gt;Table2[[#This Row],[50D EMA]],Table2[[#This Row],[50D EMA]]&gt;Table2[[#This Row],[200D EMA]]),"Uptrend","Downtrend/NoTrend")</f>
        <v>Downtrend/NoTrend</v>
      </c>
      <c r="AL431">
        <v>-0.1</v>
      </c>
      <c r="AM431" t="s">
        <v>3174</v>
      </c>
      <c r="AN431">
        <v>-4.4400000000000004</v>
      </c>
      <c r="AO431" t="s">
        <v>3174</v>
      </c>
      <c r="AP431">
        <v>0.119020070144482</v>
      </c>
      <c r="AQ431">
        <f>(Table2[[#This Row],[Sharpe Ratio]]-AVERAGE(Table2[Sharpe Ratio]))/_xlfn.STDEV.P(Table2[Sharpe Ratio])</f>
        <v>0.67101719624768819</v>
      </c>
      <c r="AR4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1">
        <f>_xlfn.RANK.AVG(Table2[[#This Row],[1Y Return vs Nifty Z-Score]],Table2[1Y Return vs Nifty Z-Score])</f>
        <v>373</v>
      </c>
      <c r="AT431">
        <f>_xlfn.RANK.AVG(Table2[[#This Row],[6M Return vs Nifty Z-Score]],Table2[6M Return vs Nifty Z-Score])</f>
        <v>705</v>
      </c>
      <c r="AU431">
        <f>_xlfn.RANK.AVG(Table2[[#This Row],[Sharpe Ratio Z-Score]],Table2[Sharpe Ratio Z-Score])</f>
        <v>178</v>
      </c>
      <c r="AV431">
        <f>(Table2[[#This Row],[Rank 1Y]]+Table2[[#This Row],[Rank 6M]]+Table2[[#This Row],[Rank Sharpe]])/3</f>
        <v>418.66666666666669</v>
      </c>
    </row>
    <row r="432" spans="1:48" x14ac:dyDescent="0.3">
      <c r="A432" t="s">
        <v>665</v>
      </c>
      <c r="B432" t="s">
        <v>666</v>
      </c>
      <c r="C432" t="s">
        <v>3129</v>
      </c>
      <c r="D432" t="s">
        <v>562</v>
      </c>
      <c r="E432">
        <v>28153.665591720001</v>
      </c>
      <c r="F432">
        <v>869.85</v>
      </c>
      <c r="G432">
        <v>12.6856696433384</v>
      </c>
      <c r="H432">
        <f>(Table2[[#This Row],[1Y Return vs Nifty]]-AVERAGE(Table2[1Y Return vs Nifty]))/_xlfn.STDEV.P(Table2[1Y Return vs Nifty])</f>
        <v>-0.21933838445130643</v>
      </c>
      <c r="I432">
        <v>3.1934823232557901</v>
      </c>
      <c r="J432">
        <f>(Table2[[#This Row],[1M Return vs Nifty]]-AVERAGE(Table2[1M Return vs Nifty]))/_xlfn.STDEV.P(Table2[1M Return vs Nifty])</f>
        <v>0.83384279763520808</v>
      </c>
      <c r="K432">
        <v>10.668691205810401</v>
      </c>
      <c r="L432">
        <f>(Table2[[#This Row],[6M Return vs Nifty]]-AVERAGE(Table2[6M Return vs Nifty]))/_xlfn.STDEV.P(Table2[6M Return vs Nifty])</f>
        <v>8.921251477765979E-2</v>
      </c>
      <c r="M432">
        <v>2.06661614286977</v>
      </c>
      <c r="N432">
        <f>(Table2[[#This Row],[1W Return vs Nifty]]-AVERAGE(Table2[1W Return vs Nifty]))/_xlfn.STDEV.P(Table2[1W Return vs Nifty])</f>
        <v>1.1262104605007617</v>
      </c>
      <c r="O432">
        <v>867.43</v>
      </c>
      <c r="P432">
        <v>836.34871108500897</v>
      </c>
      <c r="Q432">
        <v>764.08268636675405</v>
      </c>
      <c r="R432">
        <v>45.2851715912348</v>
      </c>
      <c r="S432" s="1">
        <f>(Table2[[#This Row],[Close Price]]-Table2[[#This Row],[20D EMA]])/Table2[[#This Row],[20D EMA]]</f>
        <v>2.7898504778484405E-3</v>
      </c>
      <c r="T432" s="1">
        <f>(Table2[[#This Row],[Close Price]]-Table2[[#This Row],[50D EMA]])/Table2[[#This Row],[50D EMA]]</f>
        <v>4.0056603747890371E-2</v>
      </c>
      <c r="U432" s="1">
        <f>(Table2[[#This Row],[Close Price]]-Table2[[#This Row],[200D EMA]])/Table2[[#This Row],[200D EMA]]</f>
        <v>0.13842391081543032</v>
      </c>
      <c r="V432">
        <v>0.85429871518428102</v>
      </c>
      <c r="W432">
        <v>854.2</v>
      </c>
      <c r="X432">
        <v>880</v>
      </c>
      <c r="Y432">
        <v>854.2</v>
      </c>
      <c r="Z432">
        <v>882.45</v>
      </c>
      <c r="AA432">
        <v>854.2</v>
      </c>
      <c r="AB432">
        <v>898.7</v>
      </c>
      <c r="AC432" s="1">
        <f>(Table2[[#This Row],[Close Price]]/Table2[[#This Row],[Day Low]])-1</f>
        <v>1.8321236244439154E-2</v>
      </c>
      <c r="AD432" s="1">
        <f>(Table2[[#This Row],[Day High]]/Table2[[#This Row],[Close Price]])-1</f>
        <v>1.1668678507788632E-2</v>
      </c>
      <c r="AE432" s="1">
        <f>(Table2[[#This Row],[Close Price]]/Table2[[#This Row],[Current Week Low]])-1</f>
        <v>1.8321236244439154E-2</v>
      </c>
      <c r="AF432" s="1">
        <f>(Table2[[#This Row],[Current Week High]]/Table2[[#This Row],[Close Price]])-1</f>
        <v>1.4485256078634379E-2</v>
      </c>
      <c r="AG432" s="1">
        <f>(Table2[[#This Row],[Close Price]]/Table2[[#This Row],[Current Month Low]])-1</f>
        <v>1.8321236244439154E-2</v>
      </c>
      <c r="AH432" s="1">
        <f>(Table2[[#This Row],[Current Month High]]/Table2[[#This Row],[Close Price]])-1</f>
        <v>3.3166637926079323E-2</v>
      </c>
      <c r="AI432">
        <v>6.0470196010806498</v>
      </c>
      <c r="AJ432">
        <v>40.980551053484596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0.13</v>
      </c>
      <c r="AM432" t="s">
        <v>3175</v>
      </c>
      <c r="AN432">
        <v>-1.44</v>
      </c>
      <c r="AO432" t="s">
        <v>3174</v>
      </c>
      <c r="AP432">
        <v>-1.4334930502331001E-2</v>
      </c>
      <c r="AQ432">
        <f>(Table2[[#This Row],[Sharpe Ratio]]-AVERAGE(Table2[Sharpe Ratio]))/_xlfn.STDEV.P(Table2[Sharpe Ratio])</f>
        <v>-0.8852561972953199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0.94467119116700327</v>
      </c>
      <c r="AS432">
        <f>_xlfn.RANK.AVG(Table2[[#This Row],[1Y Return vs Nifty Z-Score]],Table2[1Y Return vs Nifty Z-Score])</f>
        <v>372</v>
      </c>
      <c r="AT432">
        <f>_xlfn.RANK.AVG(Table2[[#This Row],[6M Return vs Nifty Z-Score]],Table2[6M Return vs Nifty Z-Score])</f>
        <v>286</v>
      </c>
      <c r="AU432">
        <f>_xlfn.RANK.AVG(Table2[[#This Row],[Sharpe Ratio Z-Score]],Table2[Sharpe Ratio Z-Score])</f>
        <v>599</v>
      </c>
      <c r="AV432">
        <f>(Table2[[#This Row],[Rank 1Y]]+Table2[[#This Row],[Rank 6M]]+Table2[[#This Row],[Rank Sharpe]])/3</f>
        <v>419</v>
      </c>
    </row>
    <row r="433" spans="1:48" x14ac:dyDescent="0.3">
      <c r="A433" t="s">
        <v>720</v>
      </c>
      <c r="B433" t="s">
        <v>721</v>
      </c>
      <c r="C433" t="s">
        <v>3127</v>
      </c>
      <c r="D433" t="s">
        <v>176</v>
      </c>
      <c r="E433">
        <v>24167.994290959999</v>
      </c>
      <c r="F433">
        <v>410</v>
      </c>
      <c r="G433">
        <v>15.0409821875199</v>
      </c>
      <c r="H433">
        <f>(Table2[[#This Row],[1Y Return vs Nifty]]-AVERAGE(Table2[1Y Return vs Nifty]))/_xlfn.STDEV.P(Table2[1Y Return vs Nifty])</f>
        <v>-0.17877137560428549</v>
      </c>
      <c r="I433">
        <v>-8.5198133067213302</v>
      </c>
      <c r="J433">
        <f>(Table2[[#This Row],[1M Return vs Nifty]]-AVERAGE(Table2[1M Return vs Nifty]))/_xlfn.STDEV.P(Table2[1M Return vs Nifty])</f>
        <v>-0.48737058561118562</v>
      </c>
      <c r="K433">
        <v>-1.97432457416637</v>
      </c>
      <c r="L433">
        <f>(Table2[[#This Row],[6M Return vs Nifty]]-AVERAGE(Table2[6M Return vs Nifty]))/_xlfn.STDEV.P(Table2[6M Return vs Nifty])</f>
        <v>-0.33250277296410258</v>
      </c>
      <c r="M433">
        <v>-1.0198491643102301</v>
      </c>
      <c r="N433">
        <f>(Table2[[#This Row],[1W Return vs Nifty]]-AVERAGE(Table2[1W Return vs Nifty]))/_xlfn.STDEV.P(Table2[1W Return vs Nifty])</f>
        <v>0.36465717015930976</v>
      </c>
      <c r="O433">
        <v>413.24</v>
      </c>
      <c r="P433">
        <v>391.02432471319702</v>
      </c>
      <c r="Q433">
        <v>343.73542095475102</v>
      </c>
      <c r="R433">
        <v>63.548095149341997</v>
      </c>
      <c r="S433" s="1">
        <f>(Table2[[#This Row],[Close Price]]-Table2[[#This Row],[20D EMA]])/Table2[[#This Row],[20D EMA]]</f>
        <v>-7.8404801084115995E-3</v>
      </c>
      <c r="T433" s="1">
        <f>(Table2[[#This Row],[Close Price]]-Table2[[#This Row],[50D EMA]])/Table2[[#This Row],[50D EMA]]</f>
        <v>4.8528119831729118E-2</v>
      </c>
      <c r="U433" s="1">
        <f>(Table2[[#This Row],[Close Price]]-Table2[[#This Row],[200D EMA]])/Table2[[#This Row],[200D EMA]]</f>
        <v>0.19277786054516616</v>
      </c>
      <c r="V433">
        <v>0.43372569961177598</v>
      </c>
      <c r="W433">
        <v>403</v>
      </c>
      <c r="X433">
        <v>416.95</v>
      </c>
      <c r="Y433">
        <v>403</v>
      </c>
      <c r="Z433">
        <v>429.35</v>
      </c>
      <c r="AA433">
        <v>403</v>
      </c>
      <c r="AB433">
        <v>433.75</v>
      </c>
      <c r="AC433" s="1">
        <f>(Table2[[#This Row],[Close Price]]/Table2[[#This Row],[Day Low]])-1</f>
        <v>1.7369727047146455E-2</v>
      </c>
      <c r="AD433" s="1">
        <f>(Table2[[#This Row],[Day High]]/Table2[[#This Row],[Close Price]])-1</f>
        <v>1.6951219512195026E-2</v>
      </c>
      <c r="AE433" s="1">
        <f>(Table2[[#This Row],[Close Price]]/Table2[[#This Row],[Current Week Low]])-1</f>
        <v>1.7369727047146455E-2</v>
      </c>
      <c r="AF433" s="1">
        <f>(Table2[[#This Row],[Current Week High]]/Table2[[#This Row],[Close Price]])-1</f>
        <v>4.7195121951219665E-2</v>
      </c>
      <c r="AG433" s="1">
        <f>(Table2[[#This Row],[Close Price]]/Table2[[#This Row],[Current Month Low]])-1</f>
        <v>1.7369727047146455E-2</v>
      </c>
      <c r="AH433" s="1">
        <f>(Table2[[#This Row],[Current Month High]]/Table2[[#This Row],[Close Price]])-1</f>
        <v>5.7926829268292623E-2</v>
      </c>
      <c r="AI433">
        <v>14.560975609755999</v>
      </c>
      <c r="AJ433">
        <v>61.1001964636542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0.32</v>
      </c>
      <c r="AM433" t="s">
        <v>3175</v>
      </c>
      <c r="AN433">
        <v>1.88</v>
      </c>
      <c r="AO433" t="s">
        <v>3175</v>
      </c>
      <c r="AP433">
        <v>1.8233464609950002E-2</v>
      </c>
      <c r="AQ433">
        <f>(Table2[[#This Row],[Sharpe Ratio]]-AVERAGE(Table2[Sharpe Ratio]))/_xlfn.STDEV.P(Table2[Sharpe Ratio])</f>
        <v>-0.50517801096710147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-1.1391655749873655</v>
      </c>
      <c r="AS433">
        <f>_xlfn.RANK.AVG(Table2[[#This Row],[1Y Return vs Nifty Z-Score]],Table2[1Y Return vs Nifty Z-Score])</f>
        <v>359</v>
      </c>
      <c r="AT433">
        <f>_xlfn.RANK.AVG(Table2[[#This Row],[6M Return vs Nifty Z-Score]],Table2[6M Return vs Nifty Z-Score])</f>
        <v>436</v>
      </c>
      <c r="AU433">
        <f>_xlfn.RANK.AVG(Table2[[#This Row],[Sharpe Ratio Z-Score]],Table2[Sharpe Ratio Z-Score])</f>
        <v>466</v>
      </c>
      <c r="AV433">
        <f>(Table2[[#This Row],[Rank 1Y]]+Table2[[#This Row],[Rank 6M]]+Table2[[#This Row],[Rank Sharpe]])/3</f>
        <v>420.33333333333331</v>
      </c>
    </row>
    <row r="434" spans="1:48" x14ac:dyDescent="0.3">
      <c r="A434" t="s">
        <v>1264</v>
      </c>
      <c r="B434" t="s">
        <v>1265</v>
      </c>
      <c r="C434" t="s">
        <v>3129</v>
      </c>
      <c r="D434" t="s">
        <v>562</v>
      </c>
      <c r="E434">
        <v>9192.1143862899899</v>
      </c>
      <c r="F434">
        <v>269.3</v>
      </c>
      <c r="G434">
        <v>-13.184716410714101</v>
      </c>
      <c r="H434">
        <f>(Table2[[#This Row],[1Y Return vs Nifty]]-AVERAGE(Table2[1Y Return vs Nifty]))/_xlfn.STDEV.P(Table2[1Y Return vs Nifty])</f>
        <v>-0.66492008974269634</v>
      </c>
      <c r="I434">
        <v>-5.3494587605929604</v>
      </c>
      <c r="J434">
        <f>(Table2[[#This Row],[1M Return vs Nifty]]-AVERAGE(Table2[1M Return vs Nifty]))/_xlfn.STDEV.P(Table2[1M Return vs Nifty])</f>
        <v>-0.12976714177246557</v>
      </c>
      <c r="K434">
        <v>6.9881304404414699</v>
      </c>
      <c r="L434">
        <f>(Table2[[#This Row],[6M Return vs Nifty]]-AVERAGE(Table2[6M Return vs Nifty]))/_xlfn.STDEV.P(Table2[6M Return vs Nifty])</f>
        <v>-3.3554771859504527E-2</v>
      </c>
      <c r="M434">
        <v>-7.63981035429891</v>
      </c>
      <c r="N434">
        <f>(Table2[[#This Row],[1W Return vs Nifty]]-AVERAGE(Table2[1W Return vs Nifty]))/_xlfn.STDEV.P(Table2[1W Return vs Nifty])</f>
        <v>-1.2687495668095887</v>
      </c>
      <c r="O434">
        <v>277.42</v>
      </c>
      <c r="P434">
        <v>268.10206768164102</v>
      </c>
      <c r="Q434">
        <v>240.30887222416101</v>
      </c>
      <c r="R434">
        <v>45.617168968345197</v>
      </c>
      <c r="S434" s="1">
        <f>(Table2[[#This Row],[Close Price]]-Table2[[#This Row],[20D EMA]])/Table2[[#This Row],[20D EMA]]</f>
        <v>-2.9269699372792172E-2</v>
      </c>
      <c r="T434" s="1">
        <f>(Table2[[#This Row],[Close Price]]-Table2[[#This Row],[50D EMA]])/Table2[[#This Row],[50D EMA]]</f>
        <v>4.4681950002022517E-3</v>
      </c>
      <c r="U434" s="1">
        <f>(Table2[[#This Row],[Close Price]]-Table2[[#This Row],[200D EMA]])/Table2[[#This Row],[200D EMA]]</f>
        <v>0.12064110453981064</v>
      </c>
      <c r="V434">
        <v>0.75489188559728404</v>
      </c>
      <c r="W434">
        <v>260.2</v>
      </c>
      <c r="X434">
        <v>272.25</v>
      </c>
      <c r="Y434">
        <v>260.2</v>
      </c>
      <c r="Z434">
        <v>282.05</v>
      </c>
      <c r="AA434">
        <v>260.2</v>
      </c>
      <c r="AB434">
        <v>297.60000000000002</v>
      </c>
      <c r="AC434" s="1">
        <f>(Table2[[#This Row],[Close Price]]/Table2[[#This Row],[Day Low]])-1</f>
        <v>3.4973097617217563E-2</v>
      </c>
      <c r="AD434" s="1">
        <f>(Table2[[#This Row],[Day High]]/Table2[[#This Row],[Close Price]])-1</f>
        <v>1.0954326030449213E-2</v>
      </c>
      <c r="AE434" s="1">
        <f>(Table2[[#This Row],[Close Price]]/Table2[[#This Row],[Current Week Low]])-1</f>
        <v>3.4973097617217563E-2</v>
      </c>
      <c r="AF434" s="1">
        <f>(Table2[[#This Row],[Current Week High]]/Table2[[#This Row],[Close Price]])-1</f>
        <v>4.7344968436687784E-2</v>
      </c>
      <c r="AG434" s="1">
        <f>(Table2[[#This Row],[Close Price]]/Table2[[#This Row],[Current Month Low]])-1</f>
        <v>3.4973097617217563E-2</v>
      </c>
      <c r="AH434" s="1">
        <f>(Table2[[#This Row],[Current Month High]]/Table2[[#This Row],[Close Price]])-1</f>
        <v>0.10508726327515783</v>
      </c>
      <c r="AI434">
        <v>10.508726327515699</v>
      </c>
      <c r="AJ434">
        <v>33.581349206349202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0.13</v>
      </c>
      <c r="AM434" t="s">
        <v>3175</v>
      </c>
      <c r="AN434">
        <v>-0.7</v>
      </c>
      <c r="AO434" t="s">
        <v>3174</v>
      </c>
      <c r="AP434">
        <v>3.968338371308E-2</v>
      </c>
      <c r="AQ434">
        <f>(Table2[[#This Row],[Sharpe Ratio]]-AVERAGE(Table2[Sharpe Ratio]))/_xlfn.STDEV.P(Table2[Sharpe Ratio])</f>
        <v>-0.25485415185466931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-2.3518457220389246</v>
      </c>
      <c r="AS434">
        <f>_xlfn.RANK.AVG(Table2[[#This Row],[1Y Return vs Nifty Z-Score]],Table2[1Y Return vs Nifty Z-Score])</f>
        <v>536</v>
      </c>
      <c r="AT434">
        <f>_xlfn.RANK.AVG(Table2[[#This Row],[6M Return vs Nifty Z-Score]],Table2[6M Return vs Nifty Z-Score])</f>
        <v>318</v>
      </c>
      <c r="AU434">
        <f>_xlfn.RANK.AVG(Table2[[#This Row],[Sharpe Ratio Z-Score]],Table2[Sharpe Ratio Z-Score])</f>
        <v>408</v>
      </c>
      <c r="AV434">
        <f>(Table2[[#This Row],[Rank 1Y]]+Table2[[#This Row],[Rank 6M]]+Table2[[#This Row],[Rank Sharpe]])/3</f>
        <v>420.66666666666669</v>
      </c>
    </row>
    <row r="435" spans="1:48" x14ac:dyDescent="0.3">
      <c r="A435" t="s">
        <v>528</v>
      </c>
      <c r="B435" t="s">
        <v>529</v>
      </c>
      <c r="C435" t="s">
        <v>3129</v>
      </c>
      <c r="D435" t="s">
        <v>34</v>
      </c>
      <c r="E435">
        <v>40824.119028834997</v>
      </c>
      <c r="F435">
        <v>57.04</v>
      </c>
      <c r="G435">
        <v>-1.3546003495100001</v>
      </c>
      <c r="H435">
        <f>(Table2[[#This Row],[1Y Return vs Nifty]]-AVERAGE(Table2[1Y Return vs Nifty]))/_xlfn.STDEV.P(Table2[1Y Return vs Nifty])</f>
        <v>-0.4611626631108407</v>
      </c>
      <c r="I435">
        <v>-7.3946582614632996</v>
      </c>
      <c r="J435">
        <f>(Table2[[#This Row],[1M Return vs Nifty]]-AVERAGE(Table2[1M Return vs Nifty]))/_xlfn.STDEV.P(Table2[1M Return vs Nifty])</f>
        <v>-0.36045755011862757</v>
      </c>
      <c r="K435">
        <v>-21.919808962709901</v>
      </c>
      <c r="L435">
        <f>(Table2[[#This Row],[6M Return vs Nifty]]-AVERAGE(Table2[6M Return vs Nifty]))/_xlfn.STDEV.P(Table2[6M Return vs Nifty])</f>
        <v>-0.99779623098420478</v>
      </c>
      <c r="M435">
        <v>-3.2705690848187499</v>
      </c>
      <c r="N435">
        <f>(Table2[[#This Row],[1W Return vs Nifty]]-AVERAGE(Table2[1W Return vs Nifty]))/_xlfn.STDEV.P(Table2[1W Return vs Nifty])</f>
        <v>-0.1906846174554612</v>
      </c>
      <c r="O435">
        <v>59.35</v>
      </c>
      <c r="P435">
        <v>61.02157742979</v>
      </c>
      <c r="Q435">
        <v>58.807355130319799</v>
      </c>
      <c r="R435">
        <v>33.583815268732202</v>
      </c>
      <c r="S435" s="1">
        <f>(Table2[[#This Row],[Close Price]]-Table2[[#This Row],[20D EMA]])/Table2[[#This Row],[20D EMA]]</f>
        <v>-3.8921651221567016E-2</v>
      </c>
      <c r="T435" s="1">
        <f>(Table2[[#This Row],[Close Price]]-Table2[[#This Row],[50D EMA]])/Table2[[#This Row],[50D EMA]]</f>
        <v>-6.5248680835416142E-2</v>
      </c>
      <c r="U435" s="1">
        <f>(Table2[[#This Row],[Close Price]]-Table2[[#This Row],[200D EMA]])/Table2[[#This Row],[200D EMA]]</f>
        <v>-3.0053300754697428E-2</v>
      </c>
      <c r="V435">
        <v>0.75397079612418405</v>
      </c>
      <c r="W435">
        <v>55.31</v>
      </c>
      <c r="X435">
        <v>57.25</v>
      </c>
      <c r="Y435">
        <v>55.31</v>
      </c>
      <c r="Z435">
        <v>58.87</v>
      </c>
      <c r="AA435">
        <v>55.31</v>
      </c>
      <c r="AB435">
        <v>60.61</v>
      </c>
      <c r="AC435" s="1">
        <f>(Table2[[#This Row],[Close Price]]/Table2[[#This Row],[Day Low]])-1</f>
        <v>3.1278249864400642E-2</v>
      </c>
      <c r="AD435" s="1">
        <f>(Table2[[#This Row],[Day High]]/Table2[[#This Row],[Close Price]])-1</f>
        <v>3.6816269284711822E-3</v>
      </c>
      <c r="AE435" s="1">
        <f>(Table2[[#This Row],[Close Price]]/Table2[[#This Row],[Current Week Low]])-1</f>
        <v>3.1278249864400642E-2</v>
      </c>
      <c r="AF435" s="1">
        <f>(Table2[[#This Row],[Current Week High]]/Table2[[#This Row],[Close Price]])-1</f>
        <v>3.2082748948106588E-2</v>
      </c>
      <c r="AG435" s="1">
        <f>(Table2[[#This Row],[Close Price]]/Table2[[#This Row],[Current Month Low]])-1</f>
        <v>3.1278249864400642E-2</v>
      </c>
      <c r="AH435" s="1">
        <f>(Table2[[#This Row],[Current Month High]]/Table2[[#This Row],[Close Price]])-1</f>
        <v>6.2587657784011208E-2</v>
      </c>
      <c r="AI435">
        <v>28.856942496493598</v>
      </c>
      <c r="AJ435">
        <v>47.580853816300099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-0.11</v>
      </c>
      <c r="AM435" t="s">
        <v>3174</v>
      </c>
      <c r="AN435">
        <v>-1.49</v>
      </c>
      <c r="AO435" t="s">
        <v>3174</v>
      </c>
      <c r="AP435">
        <v>0.12498468276701</v>
      </c>
      <c r="AQ435">
        <f>(Table2[[#This Row],[Sharpe Ratio]]-AVERAGE(Table2[Sharpe Ratio]))/_xlfn.STDEV.P(Table2[Sharpe Ratio])</f>
        <v>0.74062514407272495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5">
        <f>_xlfn.RANK.AVG(Table2[[#This Row],[1Y Return vs Nifty Z-Score]],Table2[1Y Return vs Nifty Z-Score])</f>
        <v>459</v>
      </c>
      <c r="AT435">
        <f>_xlfn.RANK.AVG(Table2[[#This Row],[6M Return vs Nifty Z-Score]],Table2[6M Return vs Nifty Z-Score])</f>
        <v>644</v>
      </c>
      <c r="AU435">
        <f>_xlfn.RANK.AVG(Table2[[#This Row],[Sharpe Ratio Z-Score]],Table2[Sharpe Ratio Z-Score])</f>
        <v>164</v>
      </c>
      <c r="AV435">
        <f>(Table2[[#This Row],[Rank 1Y]]+Table2[[#This Row],[Rank 6M]]+Table2[[#This Row],[Rank Sharpe]])/3</f>
        <v>422.33333333333331</v>
      </c>
    </row>
    <row r="436" spans="1:48" x14ac:dyDescent="0.3">
      <c r="A436" t="s">
        <v>681</v>
      </c>
      <c r="B436" t="s">
        <v>682</v>
      </c>
      <c r="C436" t="s">
        <v>3141</v>
      </c>
      <c r="D436" t="s">
        <v>271</v>
      </c>
      <c r="E436">
        <v>27028.412799999998</v>
      </c>
      <c r="F436">
        <v>2380.85</v>
      </c>
      <c r="G436">
        <v>-14.303051264681301</v>
      </c>
      <c r="H436">
        <f>(Table2[[#This Row],[1Y Return vs Nifty]]-AVERAGE(Table2[1Y Return vs Nifty]))/_xlfn.STDEV.P(Table2[1Y Return vs Nifty])</f>
        <v>-0.68418186458735297</v>
      </c>
      <c r="I436">
        <v>-3.4239766874362698</v>
      </c>
      <c r="J436">
        <f>(Table2[[#This Row],[1M Return vs Nifty]]-AVERAGE(Table2[1M Return vs Nifty]))/_xlfn.STDEV.P(Table2[1M Return vs Nifty])</f>
        <v>8.7419614595656656E-2</v>
      </c>
      <c r="K436">
        <v>4.7130198258993801</v>
      </c>
      <c r="L436">
        <f>(Table2[[#This Row],[6M Return vs Nifty]]-AVERAGE(Table2[6M Return vs Nifty]))/_xlfn.STDEV.P(Table2[6M Return vs Nifty])</f>
        <v>-0.10944243538480609</v>
      </c>
      <c r="M436">
        <v>2.54868151738459</v>
      </c>
      <c r="N436">
        <f>(Table2[[#This Row],[1W Return vs Nifty]]-AVERAGE(Table2[1W Return vs Nifty]))/_xlfn.STDEV.P(Table2[1W Return vs Nifty])</f>
        <v>1.2451550899017216</v>
      </c>
      <c r="O436">
        <v>2411.67</v>
      </c>
      <c r="P436">
        <v>2448.2417285316101</v>
      </c>
      <c r="Q436">
        <v>2369.97424856304</v>
      </c>
      <c r="R436">
        <v>64.857208391056602</v>
      </c>
      <c r="S436" s="1">
        <f>(Table2[[#This Row],[Close Price]]-Table2[[#This Row],[20D EMA]])/Table2[[#This Row],[20D EMA]]</f>
        <v>-1.2779526220419942E-2</v>
      </c>
      <c r="T436" s="1">
        <f>(Table2[[#This Row],[Close Price]]-Table2[[#This Row],[50D EMA]])/Table2[[#This Row],[50D EMA]]</f>
        <v>-2.7526582749665789E-2</v>
      </c>
      <c r="U436" s="1">
        <f>(Table2[[#This Row],[Close Price]]-Table2[[#This Row],[200D EMA]])/Table2[[#This Row],[200D EMA]]</f>
        <v>4.5889745188388096E-3</v>
      </c>
      <c r="V436">
        <v>0.87283488631654804</v>
      </c>
      <c r="W436">
        <v>2357.15</v>
      </c>
      <c r="X436">
        <v>2410</v>
      </c>
      <c r="Y436">
        <v>2357.15</v>
      </c>
      <c r="Z436">
        <v>2456.9499999999998</v>
      </c>
      <c r="AA436">
        <v>2357.15</v>
      </c>
      <c r="AB436">
        <v>2477.9499999999998</v>
      </c>
      <c r="AC436" s="1">
        <f>(Table2[[#This Row],[Close Price]]/Table2[[#This Row],[Day Low]])-1</f>
        <v>1.0054514986318042E-2</v>
      </c>
      <c r="AD436" s="1">
        <f>(Table2[[#This Row],[Day High]]/Table2[[#This Row],[Close Price]])-1</f>
        <v>1.2243526471638289E-2</v>
      </c>
      <c r="AE436" s="1">
        <f>(Table2[[#This Row],[Close Price]]/Table2[[#This Row],[Current Week Low]])-1</f>
        <v>1.0054514986318042E-2</v>
      </c>
      <c r="AF436" s="1">
        <f>(Table2[[#This Row],[Current Week High]]/Table2[[#This Row],[Close Price]])-1</f>
        <v>3.1963374425100222E-2</v>
      </c>
      <c r="AG436" s="1">
        <f>(Table2[[#This Row],[Close Price]]/Table2[[#This Row],[Current Month Low]])-1</f>
        <v>1.0054514986318042E-2</v>
      </c>
      <c r="AH436" s="1">
        <f>(Table2[[#This Row],[Current Month High]]/Table2[[#This Row],[Close Price]])-1</f>
        <v>4.0783753701409076E-2</v>
      </c>
      <c r="AI436">
        <v>24.325345989877501</v>
      </c>
      <c r="AJ436">
        <v>26.9651237201365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-0.09</v>
      </c>
      <c r="AM436" t="s">
        <v>3174</v>
      </c>
      <c r="AN436">
        <v>-0.45</v>
      </c>
      <c r="AO436" t="s">
        <v>3174</v>
      </c>
      <c r="AP436">
        <v>4.9870541665708E-2</v>
      </c>
      <c r="AQ436">
        <f>(Table2[[#This Row],[Sharpe Ratio]]-AVERAGE(Table2[Sharpe Ratio]))/_xlfn.STDEV.P(Table2[Sharpe Ratio])</f>
        <v>-0.13596844977677044</v>
      </c>
      <c r="AR4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6">
        <f>_xlfn.RANK.AVG(Table2[[#This Row],[1Y Return vs Nifty Z-Score]],Table2[1Y Return vs Nifty Z-Score])</f>
        <v>543</v>
      </c>
      <c r="AT436">
        <f>_xlfn.RANK.AVG(Table2[[#This Row],[6M Return vs Nifty Z-Score]],Table2[6M Return vs Nifty Z-Score])</f>
        <v>347</v>
      </c>
      <c r="AU436">
        <f>_xlfn.RANK.AVG(Table2[[#This Row],[Sharpe Ratio Z-Score]],Table2[Sharpe Ratio Z-Score])</f>
        <v>377</v>
      </c>
      <c r="AV436">
        <f>(Table2[[#This Row],[Rank 1Y]]+Table2[[#This Row],[Rank 6M]]+Table2[[#This Row],[Rank Sharpe]])/3</f>
        <v>422.33333333333331</v>
      </c>
    </row>
    <row r="437" spans="1:48" x14ac:dyDescent="0.3">
      <c r="A437" t="s">
        <v>1536</v>
      </c>
      <c r="B437" t="s">
        <v>1537</v>
      </c>
      <c r="C437" t="s">
        <v>3140</v>
      </c>
      <c r="D437" t="s">
        <v>135</v>
      </c>
      <c r="E437">
        <v>6545.3779842000004</v>
      </c>
      <c r="F437">
        <v>915.25</v>
      </c>
      <c r="G437">
        <v>10.433339625869101</v>
      </c>
      <c r="H437">
        <f>(Table2[[#This Row],[1Y Return vs Nifty]]-AVERAGE(Table2[1Y Return vs Nifty]))/_xlfn.STDEV.P(Table2[1Y Return vs Nifty])</f>
        <v>-0.25813166136515237</v>
      </c>
      <c r="I437">
        <v>-10.7848447769353</v>
      </c>
      <c r="J437">
        <f>(Table2[[#This Row],[1M Return vs Nifty]]-AVERAGE(Table2[1M Return vs Nifty]))/_xlfn.STDEV.P(Table2[1M Return vs Nifty])</f>
        <v>-0.74285716995574869</v>
      </c>
      <c r="K437">
        <v>-1.16811373201294</v>
      </c>
      <c r="L437">
        <f>(Table2[[#This Row],[6M Return vs Nifty]]-AVERAGE(Table2[6M Return vs Nifty]))/_xlfn.STDEV.P(Table2[6M Return vs Nifty])</f>
        <v>-0.30561113229892839</v>
      </c>
      <c r="M437">
        <v>-0.62849318028213197</v>
      </c>
      <c r="N437">
        <f>(Table2[[#This Row],[1W Return vs Nifty]]-AVERAGE(Table2[1W Return vs Nifty]))/_xlfn.STDEV.P(Table2[1W Return vs Nifty])</f>
        <v>0.46122019863012792</v>
      </c>
      <c r="O437">
        <v>942.54</v>
      </c>
      <c r="P437">
        <v>937.97464525610599</v>
      </c>
      <c r="Q437">
        <v>876.23406947788203</v>
      </c>
      <c r="R437">
        <v>34.829456057199202</v>
      </c>
      <c r="S437" s="1">
        <f>(Table2[[#This Row],[Close Price]]-Table2[[#This Row],[20D EMA]])/Table2[[#This Row],[20D EMA]]</f>
        <v>-2.8953678358478119E-2</v>
      </c>
      <c r="T437" s="1">
        <f>(Table2[[#This Row],[Close Price]]-Table2[[#This Row],[50D EMA]])/Table2[[#This Row],[50D EMA]]</f>
        <v>-2.4227355580492493E-2</v>
      </c>
      <c r="U437" s="1">
        <f>(Table2[[#This Row],[Close Price]]-Table2[[#This Row],[200D EMA]])/Table2[[#This Row],[200D EMA]]</f>
        <v>4.4526835786431164E-2</v>
      </c>
      <c r="V437">
        <v>0.52666070482822003</v>
      </c>
      <c r="W437">
        <v>896.85</v>
      </c>
      <c r="X437">
        <v>929.5</v>
      </c>
      <c r="Y437">
        <v>892</v>
      </c>
      <c r="Z437">
        <v>929.5</v>
      </c>
      <c r="AA437">
        <v>892</v>
      </c>
      <c r="AB437">
        <v>954.35</v>
      </c>
      <c r="AC437" s="1">
        <f>(Table2[[#This Row],[Close Price]]/Table2[[#This Row],[Day Low]])-1</f>
        <v>2.0516251324078638E-2</v>
      </c>
      <c r="AD437" s="1">
        <f>(Table2[[#This Row],[Day High]]/Table2[[#This Row],[Close Price]])-1</f>
        <v>1.5569516525539395E-2</v>
      </c>
      <c r="AE437" s="1">
        <f>(Table2[[#This Row],[Close Price]]/Table2[[#This Row],[Current Week Low]])-1</f>
        <v>2.6065022421524642E-2</v>
      </c>
      <c r="AF437" s="1">
        <f>(Table2[[#This Row],[Current Week High]]/Table2[[#This Row],[Close Price]])-1</f>
        <v>1.5569516525539395E-2</v>
      </c>
      <c r="AG437" s="1">
        <f>(Table2[[#This Row],[Close Price]]/Table2[[#This Row],[Current Month Low]])-1</f>
        <v>2.6065022421524642E-2</v>
      </c>
      <c r="AH437" s="1">
        <f>(Table2[[#This Row],[Current Month High]]/Table2[[#This Row],[Close Price]])-1</f>
        <v>4.2720568150778515E-2</v>
      </c>
      <c r="AI437">
        <v>12.526632067741</v>
      </c>
      <c r="AJ437">
        <v>48.567486405324203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0.01</v>
      </c>
      <c r="AM437" t="s">
        <v>3175</v>
      </c>
      <c r="AN437">
        <v>-1.94</v>
      </c>
      <c r="AO437" t="s">
        <v>3174</v>
      </c>
      <c r="AP437">
        <v>2.0010950623400001E-2</v>
      </c>
      <c r="AQ437">
        <f>(Table2[[#This Row],[Sharpe Ratio]]-AVERAGE(Table2[Sharpe Ratio]))/_xlfn.STDEV.P(Table2[Sharpe Ratio])</f>
        <v>-0.48443447546629631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-1.3298142404559978</v>
      </c>
      <c r="AS437">
        <f>_xlfn.RANK.AVG(Table2[[#This Row],[1Y Return vs Nifty Z-Score]],Table2[1Y Return vs Nifty Z-Score])</f>
        <v>383</v>
      </c>
      <c r="AT437">
        <f>_xlfn.RANK.AVG(Table2[[#This Row],[6M Return vs Nifty Z-Score]],Table2[6M Return vs Nifty Z-Score])</f>
        <v>426</v>
      </c>
      <c r="AU437">
        <f>_xlfn.RANK.AVG(Table2[[#This Row],[Sharpe Ratio Z-Score]],Table2[Sharpe Ratio Z-Score])</f>
        <v>458</v>
      </c>
      <c r="AV437">
        <f>(Table2[[#This Row],[Rank 1Y]]+Table2[[#This Row],[Rank 6M]]+Table2[[#This Row],[Rank Sharpe]])/3</f>
        <v>422.33333333333331</v>
      </c>
    </row>
    <row r="438" spans="1:48" x14ac:dyDescent="0.3">
      <c r="A438" t="s">
        <v>544</v>
      </c>
      <c r="B438" t="s">
        <v>545</v>
      </c>
      <c r="C438" t="s">
        <v>3143</v>
      </c>
      <c r="D438" t="s">
        <v>276</v>
      </c>
      <c r="E438">
        <v>38578.77164685</v>
      </c>
      <c r="F438">
        <v>2790.65</v>
      </c>
      <c r="G438">
        <v>7.6117131450818301</v>
      </c>
      <c r="H438">
        <f>(Table2[[#This Row],[1Y Return vs Nifty]]-AVERAGE(Table2[1Y Return vs Nifty]))/_xlfn.STDEV.P(Table2[1Y Return vs Nifty])</f>
        <v>-0.30673028437671696</v>
      </c>
      <c r="I438">
        <v>-5.8953747035793196</v>
      </c>
      <c r="J438">
        <f>(Table2[[#This Row],[1M Return vs Nifty]]-AVERAGE(Table2[1M Return vs Nifty]))/_xlfn.STDEV.P(Table2[1M Return vs Nifty])</f>
        <v>-0.19134429928527066</v>
      </c>
      <c r="K438">
        <v>16.10294312281</v>
      </c>
      <c r="L438">
        <f>(Table2[[#This Row],[6M Return vs Nifty]]-AVERAGE(Table2[6M Return vs Nifty]))/_xlfn.STDEV.P(Table2[6M Return vs Nifty])</f>
        <v>0.2704752095904096</v>
      </c>
      <c r="M438">
        <v>-2.17687864781439</v>
      </c>
      <c r="N438">
        <f>(Table2[[#This Row],[1W Return vs Nifty]]-AVERAGE(Table2[1W Return vs Nifty]))/_xlfn.STDEV.P(Table2[1W Return vs Nifty])</f>
        <v>7.9172150083146528E-2</v>
      </c>
      <c r="O438">
        <v>2867.72</v>
      </c>
      <c r="P438">
        <v>2856.2822784157802</v>
      </c>
      <c r="Q438">
        <v>2577.2799348792</v>
      </c>
      <c r="R438">
        <v>39.276384664347802</v>
      </c>
      <c r="S438" s="1">
        <f>(Table2[[#This Row],[Close Price]]-Table2[[#This Row],[20D EMA]])/Table2[[#This Row],[20D EMA]]</f>
        <v>-2.6875008717726877E-2</v>
      </c>
      <c r="T438" s="1">
        <f>(Table2[[#This Row],[Close Price]]-Table2[[#This Row],[50D EMA]])/Table2[[#This Row],[50D EMA]]</f>
        <v>-2.2978218543645706E-2</v>
      </c>
      <c r="U438" s="1">
        <f>(Table2[[#This Row],[Close Price]]-Table2[[#This Row],[200D EMA]])/Table2[[#This Row],[200D EMA]]</f>
        <v>8.2788858995559961E-2</v>
      </c>
      <c r="V438">
        <v>0.82834004367549097</v>
      </c>
      <c r="W438">
        <v>2749.75</v>
      </c>
      <c r="X438">
        <v>2809.4</v>
      </c>
      <c r="Y438">
        <v>2749.75</v>
      </c>
      <c r="Z438">
        <v>2848.5</v>
      </c>
      <c r="AA438">
        <v>2749.75</v>
      </c>
      <c r="AB438">
        <v>2986.9</v>
      </c>
      <c r="AC438" s="1">
        <f>(Table2[[#This Row],[Close Price]]/Table2[[#This Row],[Day Low]])-1</f>
        <v>1.4874079461769218E-2</v>
      </c>
      <c r="AD438" s="1">
        <f>(Table2[[#This Row],[Day High]]/Table2[[#This Row],[Close Price]])-1</f>
        <v>6.7188647806066815E-3</v>
      </c>
      <c r="AE438" s="1">
        <f>(Table2[[#This Row],[Close Price]]/Table2[[#This Row],[Current Week Low]])-1</f>
        <v>1.4874079461769218E-2</v>
      </c>
      <c r="AF438" s="1">
        <f>(Table2[[#This Row],[Current Week High]]/Table2[[#This Row],[Close Price]])-1</f>
        <v>2.0729937469765147E-2</v>
      </c>
      <c r="AG438" s="1">
        <f>(Table2[[#This Row],[Close Price]]/Table2[[#This Row],[Current Month Low]])-1</f>
        <v>1.4874079461769218E-2</v>
      </c>
      <c r="AH438" s="1">
        <f>(Table2[[#This Row],[Current Month High]]/Table2[[#This Row],[Close Price]])-1</f>
        <v>7.0324118037016436E-2</v>
      </c>
      <c r="AI438">
        <v>13.557773278626801</v>
      </c>
      <c r="AJ438">
        <v>45.206441709810797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-0.03</v>
      </c>
      <c r="AM438" t="s">
        <v>3174</v>
      </c>
      <c r="AN438">
        <v>-1.19</v>
      </c>
      <c r="AO438" t="s">
        <v>3174</v>
      </c>
      <c r="AP438">
        <v>-3.4274347159405E-2</v>
      </c>
      <c r="AQ438">
        <f>(Table2[[#This Row],[Sharpe Ratio]]-AVERAGE(Table2[Sharpe Ratio]))/_xlfn.STDEV.P(Table2[Sharpe Ratio])</f>
        <v>-1.117952260252552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-1.2663794842409835</v>
      </c>
      <c r="AS438">
        <f>_xlfn.RANK.AVG(Table2[[#This Row],[1Y Return vs Nifty Z-Score]],Table2[1Y Return vs Nifty Z-Score])</f>
        <v>401</v>
      </c>
      <c r="AT438">
        <f>_xlfn.RANK.AVG(Table2[[#This Row],[6M Return vs Nifty Z-Score]],Table2[6M Return vs Nifty Z-Score])</f>
        <v>234</v>
      </c>
      <c r="AU438">
        <f>_xlfn.RANK.AVG(Table2[[#This Row],[Sharpe Ratio Z-Score]],Table2[Sharpe Ratio Z-Score])</f>
        <v>635</v>
      </c>
      <c r="AV438">
        <f>(Table2[[#This Row],[Rank 1Y]]+Table2[[#This Row],[Rank 6M]]+Table2[[#This Row],[Rank Sharpe]])/3</f>
        <v>423.33333333333331</v>
      </c>
    </row>
    <row r="439" spans="1:48" x14ac:dyDescent="0.3">
      <c r="A439" t="s">
        <v>1825</v>
      </c>
      <c r="B439" t="s">
        <v>1826</v>
      </c>
      <c r="C439" t="s">
        <v>3139</v>
      </c>
      <c r="D439" t="s">
        <v>125</v>
      </c>
      <c r="E439">
        <v>4295.7937197000001</v>
      </c>
      <c r="F439">
        <v>875</v>
      </c>
      <c r="G439">
        <v>15.8200452853869</v>
      </c>
      <c r="H439">
        <f>(Table2[[#This Row],[1Y Return vs Nifty]]-AVERAGE(Table2[1Y Return vs Nifty]))/_xlfn.STDEV.P(Table2[1Y Return vs Nifty])</f>
        <v>-0.16535308865055087</v>
      </c>
      <c r="I439">
        <v>-7.1418397782141101</v>
      </c>
      <c r="J439">
        <f>(Table2[[#This Row],[1M Return vs Nifty]]-AVERAGE(Table2[1M Return vs Nifty]))/_xlfn.STDEV.P(Table2[1M Return vs Nifty])</f>
        <v>-0.33194062591959783</v>
      </c>
      <c r="K439">
        <v>12.1264856456565</v>
      </c>
      <c r="L439">
        <f>(Table2[[#This Row],[6M Return vs Nifty]]-AVERAGE(Table2[6M Return vs Nifty]))/_xlfn.STDEV.P(Table2[6M Return vs Nifty])</f>
        <v>0.13783811268616517</v>
      </c>
      <c r="M439">
        <v>-10.3967402190678</v>
      </c>
      <c r="N439">
        <f>(Table2[[#This Row],[1W Return vs Nifty]]-AVERAGE(Table2[1W Return vs Nifty]))/_xlfn.STDEV.P(Table2[1W Return vs Nifty])</f>
        <v>-1.948993405893479</v>
      </c>
      <c r="O439">
        <v>935.35</v>
      </c>
      <c r="P439">
        <v>913.25858787206096</v>
      </c>
      <c r="Q439">
        <v>812.67080949590797</v>
      </c>
      <c r="R439">
        <v>35.920479690071701</v>
      </c>
      <c r="S439" s="1">
        <f>(Table2[[#This Row],[Close Price]]-Table2[[#This Row],[20D EMA]])/Table2[[#This Row],[20D EMA]]</f>
        <v>-6.4521302186347385E-2</v>
      </c>
      <c r="T439" s="1">
        <f>(Table2[[#This Row],[Close Price]]-Table2[[#This Row],[50D EMA]])/Table2[[#This Row],[50D EMA]]</f>
        <v>-4.1892393217134061E-2</v>
      </c>
      <c r="U439" s="1">
        <f>(Table2[[#This Row],[Close Price]]-Table2[[#This Row],[200D EMA]])/Table2[[#This Row],[200D EMA]]</f>
        <v>7.6696726123034034E-2</v>
      </c>
      <c r="V439">
        <v>2.4913530515884199</v>
      </c>
      <c r="W439">
        <v>837.2</v>
      </c>
      <c r="X439">
        <v>882</v>
      </c>
      <c r="Y439">
        <v>837.2</v>
      </c>
      <c r="Z439">
        <v>917.55</v>
      </c>
      <c r="AA439">
        <v>837.2</v>
      </c>
      <c r="AB439">
        <v>997.65</v>
      </c>
      <c r="AC439" s="1">
        <f>(Table2[[#This Row],[Close Price]]/Table2[[#This Row],[Day Low]])-1</f>
        <v>4.5150501672240662E-2</v>
      </c>
      <c r="AD439" s="1">
        <f>(Table2[[#This Row],[Day High]]/Table2[[#This Row],[Close Price]])-1</f>
        <v>8.0000000000000071E-3</v>
      </c>
      <c r="AE439" s="1">
        <f>(Table2[[#This Row],[Close Price]]/Table2[[#This Row],[Current Week Low]])-1</f>
        <v>4.5150501672240662E-2</v>
      </c>
      <c r="AF439" s="1">
        <f>(Table2[[#This Row],[Current Week High]]/Table2[[#This Row],[Close Price]])-1</f>
        <v>4.8628571428571465E-2</v>
      </c>
      <c r="AG439" s="1">
        <f>(Table2[[#This Row],[Close Price]]/Table2[[#This Row],[Current Month Low]])-1</f>
        <v>4.5150501672240662E-2</v>
      </c>
      <c r="AH439" s="1">
        <f>(Table2[[#This Row],[Current Month High]]/Table2[[#This Row],[Close Price]])-1</f>
        <v>0.14017142857142861</v>
      </c>
      <c r="AI439">
        <v>18.205714285714201</v>
      </c>
      <c r="AJ439">
        <v>47.034111913963997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-0.01</v>
      </c>
      <c r="AM439" t="s">
        <v>3174</v>
      </c>
      <c r="AN439">
        <v>-6.94</v>
      </c>
      <c r="AO439" t="s">
        <v>3174</v>
      </c>
      <c r="AP439">
        <v>-4.2676632610023003E-2</v>
      </c>
      <c r="AQ439">
        <f>(Table2[[#This Row],[Sharpe Ratio]]-AVERAGE(Table2[Sharpe Ratio]))/_xlfn.STDEV.P(Table2[Sharpe Ratio])</f>
        <v>-1.2160082253706688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-3.5244572331481314</v>
      </c>
      <c r="AS439">
        <f>_xlfn.RANK.AVG(Table2[[#This Row],[1Y Return vs Nifty Z-Score]],Table2[1Y Return vs Nifty Z-Score])</f>
        <v>353</v>
      </c>
      <c r="AT439">
        <f>_xlfn.RANK.AVG(Table2[[#This Row],[6M Return vs Nifty Z-Score]],Table2[6M Return vs Nifty Z-Score])</f>
        <v>272</v>
      </c>
      <c r="AU439">
        <f>_xlfn.RANK.AVG(Table2[[#This Row],[Sharpe Ratio Z-Score]],Table2[Sharpe Ratio Z-Score])</f>
        <v>649</v>
      </c>
      <c r="AV439">
        <f>(Table2[[#This Row],[Rank 1Y]]+Table2[[#This Row],[Rank 6M]]+Table2[[#This Row],[Rank Sharpe]])/3</f>
        <v>424.66666666666669</v>
      </c>
    </row>
    <row r="440" spans="1:48" x14ac:dyDescent="0.3">
      <c r="A440" t="s">
        <v>855</v>
      </c>
      <c r="B440" t="s">
        <v>856</v>
      </c>
      <c r="C440" t="s">
        <v>3141</v>
      </c>
      <c r="D440" t="s">
        <v>271</v>
      </c>
      <c r="E440">
        <v>18786.91014</v>
      </c>
      <c r="F440">
        <v>16984.55</v>
      </c>
      <c r="G440">
        <v>-6.8539066774295598</v>
      </c>
      <c r="H440">
        <f>(Table2[[#This Row],[1Y Return vs Nifty]]-AVERAGE(Table2[1Y Return vs Nifty]))/_xlfn.STDEV.P(Table2[1Y Return vs Nifty])</f>
        <v>-0.55588062697865415</v>
      </c>
      <c r="I440">
        <v>6.4286393140799296</v>
      </c>
      <c r="J440">
        <f>(Table2[[#This Row],[1M Return vs Nifty]]-AVERAGE(Table2[1M Return vs Nifty]))/_xlfn.STDEV.P(Table2[1M Return vs Nifty])</f>
        <v>1.1987557007332008</v>
      </c>
      <c r="K440">
        <v>-10.658265826344699</v>
      </c>
      <c r="L440">
        <f>(Table2[[#This Row],[6M Return vs Nifty]]-AVERAGE(Table2[6M Return vs Nifty]))/_xlfn.STDEV.P(Table2[6M Return vs Nifty])</f>
        <v>-0.62216078238419947</v>
      </c>
      <c r="M440">
        <v>-2.8756735652189298</v>
      </c>
      <c r="N440">
        <f>(Table2[[#This Row],[1W Return vs Nifty]]-AVERAGE(Table2[1W Return vs Nifty]))/_xlfn.STDEV.P(Table2[1W Return vs Nifty])</f>
        <v>-9.3248245307442176E-2</v>
      </c>
      <c r="O440" t="e">
        <v>#N/A</v>
      </c>
      <c r="P440">
        <v>16291.8001603088</v>
      </c>
      <c r="Q440">
        <v>15436.8117648354</v>
      </c>
      <c r="R440">
        <v>60.743485395540901</v>
      </c>
      <c r="S440" s="1" t="e">
        <f>(Table2[[#This Row],[Close Price]]-Table2[[#This Row],[20D EMA]])/Table2[[#This Row],[20D EMA]]</f>
        <v>#N/A</v>
      </c>
      <c r="T440" s="1">
        <f>(Table2[[#This Row],[Close Price]]-Table2[[#This Row],[50D EMA]])/Table2[[#This Row],[50D EMA]]</f>
        <v>4.25213808710301E-2</v>
      </c>
      <c r="U440" s="1">
        <f>(Table2[[#This Row],[Close Price]]-Table2[[#This Row],[200D EMA]])/Table2[[#This Row],[200D EMA]]</f>
        <v>0.10026281713755823</v>
      </c>
      <c r="V440">
        <v>1.74021724756777</v>
      </c>
      <c r="W440" t="e">
        <v>#N/A</v>
      </c>
      <c r="X440" t="e">
        <v>#N/A</v>
      </c>
      <c r="Y440" t="e">
        <v>#N/A</v>
      </c>
      <c r="Z440" t="e">
        <v>#N/A</v>
      </c>
      <c r="AA440" t="e">
        <v>#N/A</v>
      </c>
      <c r="AB440" t="e">
        <v>#N/A</v>
      </c>
      <c r="AC440" s="1" t="e">
        <f>(Table2[[#This Row],[Close Price]]/Table2[[#This Row],[Day Low]])-1</f>
        <v>#N/A</v>
      </c>
      <c r="AD440" s="1" t="e">
        <f>(Table2[[#This Row],[Day High]]/Table2[[#This Row],[Close Price]])-1</f>
        <v>#N/A</v>
      </c>
      <c r="AE440" s="1" t="e">
        <f>(Table2[[#This Row],[Close Price]]/Table2[[#This Row],[Current Week Low]])-1</f>
        <v>#N/A</v>
      </c>
      <c r="AF440" s="1" t="e">
        <f>(Table2[[#This Row],[Current Week High]]/Table2[[#This Row],[Close Price]])-1</f>
        <v>#N/A</v>
      </c>
      <c r="AG440" s="1" t="e">
        <f>(Table2[[#This Row],[Close Price]]/Table2[[#This Row],[Current Month Low]])-1</f>
        <v>#N/A</v>
      </c>
      <c r="AH440" s="1" t="e">
        <f>(Table2[[#This Row],[Current Month High]]/Table2[[#This Row],[Close Price]])-1</f>
        <v>#N/A</v>
      </c>
      <c r="AI440">
        <v>13.043619053787101</v>
      </c>
      <c r="AJ440">
        <v>33.502196929800398</v>
      </c>
      <c r="AK440" t="e">
        <f>IF(AND(Table2[[#This Row],[20D EMA]]&gt;Table2[[#This Row],[50D EMA]],Table2[[#This Row],[50D EMA]]&gt;Table2[[#This Row],[200D EMA]]),"Uptrend","Downtrend/NoTrend")</f>
        <v>#N/A</v>
      </c>
      <c r="AL440" t="e">
        <v>#N/A</v>
      </c>
      <c r="AM440" t="e">
        <v>#N/A</v>
      </c>
      <c r="AN440" t="e">
        <v>#N/A</v>
      </c>
      <c r="AO440" t="e">
        <v>#N/A</v>
      </c>
      <c r="AP440">
        <v>9.4145391624271005E-2</v>
      </c>
      <c r="AQ440">
        <f>(Table2[[#This Row],[Sharpe Ratio]]-AVERAGE(Table2[Sharpe Ratio]))/_xlfn.STDEV.P(Table2[Sharpe Ratio])</f>
        <v>0.38072586734231589</v>
      </c>
      <c r="AR440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440">
        <f>_xlfn.RANK.AVG(Table2[[#This Row],[1Y Return vs Nifty Z-Score]],Table2[1Y Return vs Nifty Z-Score])</f>
        <v>499</v>
      </c>
      <c r="AT440">
        <f>_xlfn.RANK.AVG(Table2[[#This Row],[6M Return vs Nifty Z-Score]],Table2[6M Return vs Nifty Z-Score])</f>
        <v>531</v>
      </c>
      <c r="AU440">
        <f>_xlfn.RANK.AVG(Table2[[#This Row],[Sharpe Ratio Z-Score]],Table2[Sharpe Ratio Z-Score])</f>
        <v>247</v>
      </c>
      <c r="AV440">
        <f>(Table2[[#This Row],[Rank 1Y]]+Table2[[#This Row],[Rank 6M]]+Table2[[#This Row],[Rank Sharpe]])/3</f>
        <v>425.66666666666669</v>
      </c>
    </row>
    <row r="441" spans="1:48" x14ac:dyDescent="0.3">
      <c r="A441" t="s">
        <v>256</v>
      </c>
      <c r="B441" t="s">
        <v>257</v>
      </c>
      <c r="C441" t="s">
        <v>3133</v>
      </c>
      <c r="D441" t="s">
        <v>51</v>
      </c>
      <c r="E441">
        <v>104634.22630076999</v>
      </c>
      <c r="F441">
        <v>2603.5500000000002</v>
      </c>
      <c r="G441">
        <v>19.980571552132201</v>
      </c>
      <c r="H441">
        <f>(Table2[[#This Row],[1Y Return vs Nifty]]-AVERAGE(Table2[1Y Return vs Nifty]))/_xlfn.STDEV.P(Table2[1Y Return vs Nifty])</f>
        <v>-9.3693764163756368E-2</v>
      </c>
      <c r="I441">
        <v>2.6069703139459701</v>
      </c>
      <c r="J441">
        <f>(Table2[[#This Row],[1M Return vs Nifty]]-AVERAGE(Table2[1M Return vs Nifty]))/_xlfn.STDEV.P(Table2[1M Return vs Nifty])</f>
        <v>0.76768656452932671</v>
      </c>
      <c r="K441">
        <v>3.6160949844491697E-2</v>
      </c>
      <c r="L441">
        <f>(Table2[[#This Row],[6M Return vs Nifty]]-AVERAGE(Table2[6M Return vs Nifty]))/_xlfn.STDEV.P(Table2[6M Return vs Nifty])</f>
        <v>-0.26544183623714979</v>
      </c>
      <c r="M441">
        <v>3.6311032067535698</v>
      </c>
      <c r="N441">
        <f>(Table2[[#This Row],[1W Return vs Nifty]]-AVERAGE(Table2[1W Return vs Nifty]))/_xlfn.STDEV.P(Table2[1W Return vs Nifty])</f>
        <v>1.5122314108823243</v>
      </c>
      <c r="O441">
        <v>2540.35</v>
      </c>
      <c r="P441">
        <v>2421.2943221086698</v>
      </c>
      <c r="Q441">
        <v>2188.8185343780501</v>
      </c>
      <c r="R441">
        <v>56.902137987108702</v>
      </c>
      <c r="S441" s="1">
        <f>(Table2[[#This Row],[Close Price]]-Table2[[#This Row],[20D EMA]])/Table2[[#This Row],[20D EMA]]</f>
        <v>2.4878461629303156E-2</v>
      </c>
      <c r="T441" s="1">
        <f>(Table2[[#This Row],[Close Price]]-Table2[[#This Row],[50D EMA]])/Table2[[#This Row],[50D EMA]]</f>
        <v>7.5272004822861255E-2</v>
      </c>
      <c r="U441" s="1">
        <f>(Table2[[#This Row],[Close Price]]-Table2[[#This Row],[200D EMA]])/Table2[[#This Row],[200D EMA]]</f>
        <v>0.18947731806364454</v>
      </c>
      <c r="V441">
        <v>0.59361891950607704</v>
      </c>
      <c r="W441">
        <v>2475</v>
      </c>
      <c r="X441">
        <v>2616.9</v>
      </c>
      <c r="Y441">
        <v>2475</v>
      </c>
      <c r="Z441">
        <v>2616.9</v>
      </c>
      <c r="AA441">
        <v>2475</v>
      </c>
      <c r="AB441">
        <v>2620</v>
      </c>
      <c r="AC441" s="1">
        <f>(Table2[[#This Row],[Close Price]]/Table2[[#This Row],[Day Low]])-1</f>
        <v>5.1939393939393952E-2</v>
      </c>
      <c r="AD441" s="1">
        <f>(Table2[[#This Row],[Day High]]/Table2[[#This Row],[Close Price]])-1</f>
        <v>5.1276142190470608E-3</v>
      </c>
      <c r="AE441" s="1">
        <f>(Table2[[#This Row],[Close Price]]/Table2[[#This Row],[Current Week Low]])-1</f>
        <v>5.1939393939393952E-2</v>
      </c>
      <c r="AF441" s="1">
        <f>(Table2[[#This Row],[Current Week High]]/Table2[[#This Row],[Close Price]])-1</f>
        <v>5.1276142190470608E-3</v>
      </c>
      <c r="AG441" s="1">
        <f>(Table2[[#This Row],[Close Price]]/Table2[[#This Row],[Current Month Low]])-1</f>
        <v>5.1939393939393952E-2</v>
      </c>
      <c r="AH441" s="1">
        <f>(Table2[[#This Row],[Current Month High]]/Table2[[#This Row],[Close Price]])-1</f>
        <v>6.3182961725336551E-3</v>
      </c>
      <c r="AI441">
        <v>6.7772848610550804</v>
      </c>
      <c r="AJ441">
        <v>54.6923739639345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7.0000000000000007E-2</v>
      </c>
      <c r="AM441" t="s">
        <v>3175</v>
      </c>
      <c r="AN441">
        <v>7.32</v>
      </c>
      <c r="AO441" t="s">
        <v>3175</v>
      </c>
      <c r="AQ441">
        <f>(Table2[[#This Row],[Sharpe Ratio]]-AVERAGE(Table2[Sharpe Ratio]))/_xlfn.STDEV.P(Table2[Sharpe Ratio])</f>
        <v>-0.71796535082642143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1.2028170241843235</v>
      </c>
      <c r="AS441">
        <f>_xlfn.RANK.AVG(Table2[[#This Row],[1Y Return vs Nifty Z-Score]],Table2[1Y Return vs Nifty Z-Score])</f>
        <v>330</v>
      </c>
      <c r="AT441">
        <f>_xlfn.RANK.AVG(Table2[[#This Row],[6M Return vs Nifty Z-Score]],Table2[6M Return vs Nifty Z-Score])</f>
        <v>413</v>
      </c>
      <c r="AU441">
        <f>_xlfn.RANK.AVG(Table2[[#This Row],[Sharpe Ratio Z-Score]],Table2[Sharpe Ratio Z-Score])</f>
        <v>540.5</v>
      </c>
      <c r="AV441">
        <f>(Table2[[#This Row],[Rank 1Y]]+Table2[[#This Row],[Rank 6M]]+Table2[[#This Row],[Rank Sharpe]])/3</f>
        <v>427.83333333333331</v>
      </c>
    </row>
    <row r="442" spans="1:48" x14ac:dyDescent="0.3">
      <c r="A442" t="s">
        <v>1567</v>
      </c>
      <c r="B442" t="s">
        <v>1568</v>
      </c>
      <c r="C442" t="s">
        <v>3143</v>
      </c>
      <c r="D442" t="s">
        <v>406</v>
      </c>
      <c r="E442">
        <v>6227.8662022500002</v>
      </c>
      <c r="F442">
        <v>312.39999999999998</v>
      </c>
      <c r="G442">
        <v>21.9887210761609</v>
      </c>
      <c r="H442">
        <f>(Table2[[#This Row],[1Y Return vs Nifty]]-AVERAGE(Table2[1Y Return vs Nifty]))/_xlfn.STDEV.P(Table2[1Y Return vs Nifty])</f>
        <v>-5.9106159343045375E-2</v>
      </c>
      <c r="I442">
        <v>-8.2042445758180502</v>
      </c>
      <c r="J442">
        <f>(Table2[[#This Row],[1M Return vs Nifty]]-AVERAGE(Table2[1M Return vs Nifty]))/_xlfn.STDEV.P(Table2[1M Return vs Nifty])</f>
        <v>-0.45177568185613476</v>
      </c>
      <c r="K442">
        <v>4.6893526261589598</v>
      </c>
      <c r="L442">
        <f>(Table2[[#This Row],[6M Return vs Nifty]]-AVERAGE(Table2[6M Return vs Nifty]))/_xlfn.STDEV.P(Table2[6M Return vs Nifty])</f>
        <v>-0.11023186886509805</v>
      </c>
      <c r="M442">
        <v>-3.7432813783524899</v>
      </c>
      <c r="N442">
        <f>(Table2[[#This Row],[1W Return vs Nifty]]-AVERAGE(Table2[1W Return vs Nifty]))/_xlfn.STDEV.P(Table2[1W Return vs Nifty])</f>
        <v>-0.30732147116900249</v>
      </c>
      <c r="O442">
        <v>324.99</v>
      </c>
      <c r="P442">
        <v>328.510222663869</v>
      </c>
      <c r="Q442">
        <v>296.63282524602698</v>
      </c>
      <c r="R442">
        <v>38.260453740000401</v>
      </c>
      <c r="S442" s="1">
        <f>(Table2[[#This Row],[Close Price]]-Table2[[#This Row],[20D EMA]])/Table2[[#This Row],[20D EMA]]</f>
        <v>-3.8739653527800955E-2</v>
      </c>
      <c r="T442" s="1">
        <f>(Table2[[#This Row],[Close Price]]-Table2[[#This Row],[50D EMA]])/Table2[[#This Row],[50D EMA]]</f>
        <v>-4.9040247616138788E-2</v>
      </c>
      <c r="U442" s="1">
        <f>(Table2[[#This Row],[Close Price]]-Table2[[#This Row],[200D EMA]])/Table2[[#This Row],[200D EMA]]</f>
        <v>5.3153843445666253E-2</v>
      </c>
      <c r="V442">
        <v>0.36094709570469002</v>
      </c>
      <c r="W442">
        <v>308.35000000000002</v>
      </c>
      <c r="X442">
        <v>316.89999999999998</v>
      </c>
      <c r="Y442">
        <v>304.3</v>
      </c>
      <c r="Z442">
        <v>322.39999999999998</v>
      </c>
      <c r="AA442">
        <v>304.3</v>
      </c>
      <c r="AB442">
        <v>335.5</v>
      </c>
      <c r="AC442" s="1">
        <f>(Table2[[#This Row],[Close Price]]/Table2[[#This Row],[Day Low]])-1</f>
        <v>1.3134425166207109E-2</v>
      </c>
      <c r="AD442" s="1">
        <f>(Table2[[#This Row],[Day High]]/Table2[[#This Row],[Close Price]])-1</f>
        <v>1.4404609475032082E-2</v>
      </c>
      <c r="AE442" s="1">
        <f>(Table2[[#This Row],[Close Price]]/Table2[[#This Row],[Current Week Low]])-1</f>
        <v>2.6618468616496749E-2</v>
      </c>
      <c r="AF442" s="1">
        <f>(Table2[[#This Row],[Current Week High]]/Table2[[#This Row],[Close Price]])-1</f>
        <v>3.2010243277848849E-2</v>
      </c>
      <c r="AG442" s="1">
        <f>(Table2[[#This Row],[Close Price]]/Table2[[#This Row],[Current Month Low]])-1</f>
        <v>2.6618468616496749E-2</v>
      </c>
      <c r="AH442" s="1">
        <f>(Table2[[#This Row],[Current Month High]]/Table2[[#This Row],[Close Price]])-1</f>
        <v>7.3943661971830998E-2</v>
      </c>
      <c r="AI442">
        <v>19.4622279129321</v>
      </c>
      <c r="AJ442">
        <v>52.315943442223301</v>
      </c>
      <c r="AK442" t="str">
        <f>IF(AND(Table2[[#This Row],[20D EMA]]&gt;Table2[[#This Row],[50D EMA]],Table2[[#This Row],[50D EMA]]&gt;Table2[[#This Row],[200D EMA]]),"Uptrend","Downtrend/NoTrend")</f>
        <v>Downtrend/NoTrend</v>
      </c>
      <c r="AL442">
        <v>-0.06</v>
      </c>
      <c r="AM442" t="s">
        <v>3174</v>
      </c>
      <c r="AN442">
        <v>-2.04</v>
      </c>
      <c r="AO442" t="s">
        <v>3174</v>
      </c>
      <c r="AP442">
        <v>-2.2157293480515001E-2</v>
      </c>
      <c r="AQ442">
        <f>(Table2[[#This Row],[Sharpe Ratio]]-AVERAGE(Table2[Sharpe Ratio]))/_xlfn.STDEV.P(Table2[Sharpe Ratio])</f>
        <v>-0.97654437785500803</v>
      </c>
      <c r="AR4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2">
        <f>_xlfn.RANK.AVG(Table2[[#This Row],[1Y Return vs Nifty Z-Score]],Table2[1Y Return vs Nifty Z-Score])</f>
        <v>324</v>
      </c>
      <c r="AT442">
        <f>_xlfn.RANK.AVG(Table2[[#This Row],[6M Return vs Nifty Z-Score]],Table2[6M Return vs Nifty Z-Score])</f>
        <v>348</v>
      </c>
      <c r="AU442">
        <f>_xlfn.RANK.AVG(Table2[[#This Row],[Sharpe Ratio Z-Score]],Table2[Sharpe Ratio Z-Score])</f>
        <v>612</v>
      </c>
      <c r="AV442">
        <f>(Table2[[#This Row],[Rank 1Y]]+Table2[[#This Row],[Rank 6M]]+Table2[[#This Row],[Rank Sharpe]])/3</f>
        <v>428</v>
      </c>
    </row>
    <row r="443" spans="1:48" x14ac:dyDescent="0.3">
      <c r="A443" t="s">
        <v>70</v>
      </c>
      <c r="B443" t="s">
        <v>71</v>
      </c>
      <c r="C443" t="s">
        <v>3136</v>
      </c>
      <c r="D443" t="s">
        <v>72</v>
      </c>
      <c r="E443">
        <v>354614.448703865</v>
      </c>
      <c r="F443">
        <v>3160.7</v>
      </c>
      <c r="G443">
        <v>2.1282859246425399</v>
      </c>
      <c r="H443">
        <f>(Table2[[#This Row],[1Y Return vs Nifty]]-AVERAGE(Table2[1Y Return vs Nifty]))/_xlfn.STDEV.P(Table2[1Y Return vs Nifty])</f>
        <v>-0.40117475252727353</v>
      </c>
      <c r="I443">
        <v>1.17574874575052</v>
      </c>
      <c r="J443">
        <f>(Table2[[#This Row],[1M Return vs Nifty]]-AVERAGE(Table2[1M Return vs Nifty]))/_xlfn.STDEV.P(Table2[1M Return vs Nifty])</f>
        <v>0.60625043672842593</v>
      </c>
      <c r="K443">
        <v>-12.3340387470714</v>
      </c>
      <c r="L443">
        <f>(Table2[[#This Row],[6M Return vs Nifty]]-AVERAGE(Table2[6M Return vs Nifty]))/_xlfn.STDEV.P(Table2[6M Return vs Nifty])</f>
        <v>-0.67805718176806651</v>
      </c>
      <c r="M443">
        <v>-0.938936202969887</v>
      </c>
      <c r="N443">
        <f>(Table2[[#This Row],[1W Return vs Nifty]]-AVERAGE(Table2[1W Return vs Nifty]))/_xlfn.STDEV.P(Table2[1W Return vs Nifty])</f>
        <v>0.38462160384228827</v>
      </c>
      <c r="O443">
        <v>3076.3</v>
      </c>
      <c r="P443">
        <v>3071.4453537571599</v>
      </c>
      <c r="Q443">
        <v>3011.2256770607801</v>
      </c>
      <c r="R443">
        <v>56.786901799939102</v>
      </c>
      <c r="S443" s="1">
        <f>(Table2[[#This Row],[Close Price]]-Table2[[#This Row],[20D EMA]])/Table2[[#This Row],[20D EMA]]</f>
        <v>2.7435555700029136E-2</v>
      </c>
      <c r="T443" s="1">
        <f>(Table2[[#This Row],[Close Price]]-Table2[[#This Row],[50D EMA]])/Table2[[#This Row],[50D EMA]]</f>
        <v>2.9059493483632647E-2</v>
      </c>
      <c r="U443" s="1">
        <f>(Table2[[#This Row],[Close Price]]-Table2[[#This Row],[200D EMA]])/Table2[[#This Row],[200D EMA]]</f>
        <v>4.9639030404761884E-2</v>
      </c>
      <c r="V443">
        <v>0.92801978799801699</v>
      </c>
      <c r="W443">
        <v>2994.85</v>
      </c>
      <c r="X443">
        <v>3170</v>
      </c>
      <c r="Y443">
        <v>2980.45</v>
      </c>
      <c r="Z443">
        <v>3170</v>
      </c>
      <c r="AA443">
        <v>2980.45</v>
      </c>
      <c r="AB443">
        <v>3196.35</v>
      </c>
      <c r="AC443" s="1">
        <f>(Table2[[#This Row],[Close Price]]/Table2[[#This Row],[Day Low]])-1</f>
        <v>5.5378399585955806E-2</v>
      </c>
      <c r="AD443" s="1">
        <f>(Table2[[#This Row],[Day High]]/Table2[[#This Row],[Close Price]])-1</f>
        <v>2.942386180276646E-3</v>
      </c>
      <c r="AE443" s="1">
        <f>(Table2[[#This Row],[Close Price]]/Table2[[#This Row],[Current Week Low]])-1</f>
        <v>6.0477444681172221E-2</v>
      </c>
      <c r="AF443" s="1">
        <f>(Table2[[#This Row],[Current Week High]]/Table2[[#This Row],[Close Price]])-1</f>
        <v>2.942386180276646E-3</v>
      </c>
      <c r="AG443" s="1">
        <f>(Table2[[#This Row],[Close Price]]/Table2[[#This Row],[Current Month Low]])-1</f>
        <v>6.0477444681172221E-2</v>
      </c>
      <c r="AH443" s="1">
        <f>(Table2[[#This Row],[Current Month High]]/Table2[[#This Row],[Close Price]])-1</f>
        <v>1.1279147024393366E-2</v>
      </c>
      <c r="AI443">
        <v>18.451608820830799</v>
      </c>
      <c r="AJ443">
        <v>47.558356676003697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0.02</v>
      </c>
      <c r="AM443" t="s">
        <v>3175</v>
      </c>
      <c r="AN443">
        <v>7.39</v>
      </c>
      <c r="AO443" t="s">
        <v>3175</v>
      </c>
      <c r="AP443">
        <v>7.4202800993561996E-2</v>
      </c>
      <c r="AQ443">
        <f>(Table2[[#This Row],[Sharpe Ratio]]-AVERAGE(Table2[Sharpe Ratio]))/_xlfn.STDEV.P(Table2[Sharpe Ratio])</f>
        <v>0.14799276362398728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5.9632869899361451E-2</v>
      </c>
      <c r="AS443">
        <f>_xlfn.RANK.AVG(Table2[[#This Row],[1Y Return vs Nifty Z-Score]],Table2[1Y Return vs Nifty Z-Score])</f>
        <v>437</v>
      </c>
      <c r="AT443">
        <f>_xlfn.RANK.AVG(Table2[[#This Row],[6M Return vs Nifty Z-Score]],Table2[6M Return vs Nifty Z-Score])</f>
        <v>548</v>
      </c>
      <c r="AU443">
        <f>_xlfn.RANK.AVG(Table2[[#This Row],[Sharpe Ratio Z-Score]],Table2[Sharpe Ratio Z-Score])</f>
        <v>307</v>
      </c>
      <c r="AV443">
        <f>(Table2[[#This Row],[Rank 1Y]]+Table2[[#This Row],[Rank 6M]]+Table2[[#This Row],[Rank Sharpe]])/3</f>
        <v>430.66666666666669</v>
      </c>
    </row>
    <row r="444" spans="1:48" x14ac:dyDescent="0.3">
      <c r="A444" t="s">
        <v>904</v>
      </c>
      <c r="B444" t="s">
        <v>905</v>
      </c>
      <c r="C444" t="s">
        <v>3141</v>
      </c>
      <c r="D444" t="s">
        <v>446</v>
      </c>
      <c r="E444">
        <v>16796.497229324999</v>
      </c>
      <c r="F444">
        <v>289.64999999999998</v>
      </c>
      <c r="G444">
        <v>3.4672672569531602</v>
      </c>
      <c r="H444">
        <f>(Table2[[#This Row],[1Y Return vs Nifty]]-AVERAGE(Table2[1Y Return vs Nifty]))/_xlfn.STDEV.P(Table2[1Y Return vs Nifty])</f>
        <v>-0.37811264652863324</v>
      </c>
      <c r="I444">
        <v>-5.41897796669942</v>
      </c>
      <c r="J444">
        <f>(Table2[[#This Row],[1M Return vs Nifty]]-AVERAGE(Table2[1M Return vs Nifty]))/_xlfn.STDEV.P(Table2[1M Return vs Nifty])</f>
        <v>-0.13760863304887913</v>
      </c>
      <c r="K444">
        <v>3.1230658598154299</v>
      </c>
      <c r="L444">
        <f>(Table2[[#This Row],[6M Return vs Nifty]]-AVERAGE(Table2[6M Return vs Nifty]))/_xlfn.STDEV.P(Table2[6M Return vs Nifty])</f>
        <v>-0.16247629265208549</v>
      </c>
      <c r="M444">
        <v>8.1997917538257195</v>
      </c>
      <c r="N444">
        <f>(Table2[[#This Row],[1W Return vs Nifty]]-AVERAGE(Table2[1W Return vs Nifty]))/_xlfn.STDEV.P(Table2[1W Return vs Nifty])</f>
        <v>2.6395079065792819</v>
      </c>
      <c r="O444">
        <v>290.26</v>
      </c>
      <c r="P444">
        <v>297.22489016325301</v>
      </c>
      <c r="Q444">
        <v>276.48068503740001</v>
      </c>
      <c r="R444">
        <v>14.7826690820267</v>
      </c>
      <c r="S444" s="1">
        <f>(Table2[[#This Row],[Close Price]]-Table2[[#This Row],[20D EMA]])/Table2[[#This Row],[20D EMA]]</f>
        <v>-2.1015641149314877E-3</v>
      </c>
      <c r="T444" s="1">
        <f>(Table2[[#This Row],[Close Price]]-Table2[[#This Row],[50D EMA]])/Table2[[#This Row],[50D EMA]]</f>
        <v>-2.5485383001041619E-2</v>
      </c>
      <c r="U444" s="1">
        <f>(Table2[[#This Row],[Close Price]]-Table2[[#This Row],[200D EMA]])/Table2[[#This Row],[200D EMA]]</f>
        <v>4.7631952882417568E-2</v>
      </c>
      <c r="V444">
        <v>1.95731548863904</v>
      </c>
      <c r="W444">
        <v>280.60000000000002</v>
      </c>
      <c r="X444">
        <v>292.5</v>
      </c>
      <c r="Y444">
        <v>273.5</v>
      </c>
      <c r="Z444">
        <v>297.8</v>
      </c>
      <c r="AA444">
        <v>265.95</v>
      </c>
      <c r="AB444">
        <v>297.8</v>
      </c>
      <c r="AC444" s="1">
        <f>(Table2[[#This Row],[Close Price]]/Table2[[#This Row],[Day Low]])-1</f>
        <v>3.2252316464718378E-2</v>
      </c>
      <c r="AD444" s="1">
        <f>(Table2[[#This Row],[Day High]]/Table2[[#This Row],[Close Price]])-1</f>
        <v>9.8394614189540874E-3</v>
      </c>
      <c r="AE444" s="1">
        <f>(Table2[[#This Row],[Close Price]]/Table2[[#This Row],[Current Week Low]])-1</f>
        <v>5.9049360146252283E-2</v>
      </c>
      <c r="AF444" s="1">
        <f>(Table2[[#This Row],[Current Week High]]/Table2[[#This Row],[Close Price]])-1</f>
        <v>2.8137407215605093E-2</v>
      </c>
      <c r="AG444" s="1">
        <f>(Table2[[#This Row],[Close Price]]/Table2[[#This Row],[Current Month Low]])-1</f>
        <v>8.9114495205865785E-2</v>
      </c>
      <c r="AH444" s="1">
        <f>(Table2[[#This Row],[Current Month High]]/Table2[[#This Row],[Close Price]])-1</f>
        <v>2.8137407215605093E-2</v>
      </c>
      <c r="AI444">
        <v>22.872432245813901</v>
      </c>
      <c r="AJ444">
        <v>55.893433799784603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-0.17</v>
      </c>
      <c r="AM444" t="s">
        <v>3174</v>
      </c>
      <c r="AN444">
        <v>-5.93</v>
      </c>
      <c r="AO444" t="s">
        <v>3174</v>
      </c>
      <c r="AP444">
        <v>6.2727485997679999E-3</v>
      </c>
      <c r="AQ444">
        <f>(Table2[[#This Row],[Sharpe Ratio]]-AVERAGE(Table2[Sharpe Ratio]))/_xlfn.STDEV.P(Table2[Sharpe Ratio])</f>
        <v>-0.64476140869561382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4">
        <f>_xlfn.RANK.AVG(Table2[[#This Row],[1Y Return vs Nifty Z-Score]],Table2[1Y Return vs Nifty Z-Score])</f>
        <v>423</v>
      </c>
      <c r="AT444">
        <f>_xlfn.RANK.AVG(Table2[[#This Row],[6M Return vs Nifty Z-Score]],Table2[6M Return vs Nifty Z-Score])</f>
        <v>376</v>
      </c>
      <c r="AU444">
        <f>_xlfn.RANK.AVG(Table2[[#This Row],[Sharpe Ratio Z-Score]],Table2[Sharpe Ratio Z-Score])</f>
        <v>496</v>
      </c>
      <c r="AV444">
        <f>(Table2[[#This Row],[Rank 1Y]]+Table2[[#This Row],[Rank 6M]]+Table2[[#This Row],[Rank Sharpe]])/3</f>
        <v>431.66666666666669</v>
      </c>
    </row>
    <row r="445" spans="1:48" x14ac:dyDescent="0.3">
      <c r="A445" t="s">
        <v>522</v>
      </c>
      <c r="B445" t="s">
        <v>523</v>
      </c>
      <c r="C445" t="s">
        <v>3133</v>
      </c>
      <c r="D445" t="s">
        <v>524</v>
      </c>
      <c r="E445">
        <v>41466.879475050002</v>
      </c>
      <c r="F445">
        <v>342.7</v>
      </c>
      <c r="G445">
        <v>4.3092426256090404</v>
      </c>
      <c r="H445">
        <f>(Table2[[#This Row],[1Y Return vs Nifty]]-AVERAGE(Table2[1Y Return vs Nifty]))/_xlfn.STDEV.P(Table2[1Y Return vs Nifty])</f>
        <v>-0.363610782513339</v>
      </c>
      <c r="I445">
        <v>-9.1515987660821594</v>
      </c>
      <c r="J445">
        <f>(Table2[[#This Row],[1M Return vs Nifty]]-AVERAGE(Table2[1M Return vs Nifty]))/_xlfn.STDEV.P(Table2[1M Return vs Nifty])</f>
        <v>-0.55863348468049123</v>
      </c>
      <c r="K445">
        <v>14.8104360528901</v>
      </c>
      <c r="L445">
        <f>(Table2[[#This Row],[6M Return vs Nifty]]-AVERAGE(Table2[6M Return vs Nifty]))/_xlfn.STDEV.P(Table2[6M Return vs Nifty])</f>
        <v>0.22736286990933602</v>
      </c>
      <c r="M445">
        <v>-3.6961742484893301</v>
      </c>
      <c r="N445">
        <f>(Table2[[#This Row],[1W Return vs Nifty]]-AVERAGE(Table2[1W Return vs Nifty]))/_xlfn.STDEV.P(Table2[1W Return vs Nifty])</f>
        <v>-0.29569827564421336</v>
      </c>
      <c r="O445">
        <v>361.63</v>
      </c>
      <c r="P445">
        <v>358.828489446665</v>
      </c>
      <c r="Q445">
        <v>320.99886319869898</v>
      </c>
      <c r="R445">
        <v>29.727291174004101</v>
      </c>
      <c r="S445" s="1">
        <f>(Table2[[#This Row],[Close Price]]-Table2[[#This Row],[20D EMA]])/Table2[[#This Row],[20D EMA]]</f>
        <v>-5.2346320825152802E-2</v>
      </c>
      <c r="T445" s="1">
        <f>(Table2[[#This Row],[Close Price]]-Table2[[#This Row],[50D EMA]])/Table2[[#This Row],[50D EMA]]</f>
        <v>-4.4947627964368464E-2</v>
      </c>
      <c r="U445" s="1">
        <f>(Table2[[#This Row],[Close Price]]-Table2[[#This Row],[200D EMA]])/Table2[[#This Row],[200D EMA]]</f>
        <v>6.7605026961942705E-2</v>
      </c>
      <c r="V445">
        <v>0.82998471292196196</v>
      </c>
      <c r="W445">
        <v>335.95</v>
      </c>
      <c r="X445">
        <v>345.35</v>
      </c>
      <c r="Y445">
        <v>334.6</v>
      </c>
      <c r="Z445">
        <v>349.4</v>
      </c>
      <c r="AA445">
        <v>334.6</v>
      </c>
      <c r="AB445">
        <v>371.8</v>
      </c>
      <c r="AC445" s="1">
        <f>(Table2[[#This Row],[Close Price]]/Table2[[#This Row],[Day Low]])-1</f>
        <v>2.0092275636255374E-2</v>
      </c>
      <c r="AD445" s="1">
        <f>(Table2[[#This Row],[Day High]]/Table2[[#This Row],[Close Price]])-1</f>
        <v>7.732710825795186E-3</v>
      </c>
      <c r="AE445" s="1">
        <f>(Table2[[#This Row],[Close Price]]/Table2[[#This Row],[Current Week Low]])-1</f>
        <v>2.4208009563658095E-2</v>
      </c>
      <c r="AF445" s="1">
        <f>(Table2[[#This Row],[Current Week High]]/Table2[[#This Row],[Close Price]])-1</f>
        <v>1.9550627370878315E-2</v>
      </c>
      <c r="AG445" s="1">
        <f>(Table2[[#This Row],[Close Price]]/Table2[[#This Row],[Current Month Low]])-1</f>
        <v>2.4208009563658095E-2</v>
      </c>
      <c r="AH445" s="1">
        <f>(Table2[[#This Row],[Current Month High]]/Table2[[#This Row],[Close Price]])-1</f>
        <v>8.4913918879486516E-2</v>
      </c>
      <c r="AI445">
        <v>15.4946016924423</v>
      </c>
      <c r="AJ445">
        <v>57.563218390804501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-0.1</v>
      </c>
      <c r="AM445" t="s">
        <v>3174</v>
      </c>
      <c r="AN445">
        <v>-5.2</v>
      </c>
      <c r="AO445" t="s">
        <v>3174</v>
      </c>
      <c r="AP445">
        <v>-3.2139608838161998E-2</v>
      </c>
      <c r="AQ445">
        <f>(Table2[[#This Row],[Sharpe Ratio]]-AVERAGE(Table2[Sharpe Ratio]))/_xlfn.STDEV.P(Table2[Sharpe Ratio])</f>
        <v>-1.0930395353047564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-2.0836192082334644</v>
      </c>
      <c r="AS445">
        <f>_xlfn.RANK.AVG(Table2[[#This Row],[1Y Return vs Nifty Z-Score]],Table2[1Y Return vs Nifty Z-Score])</f>
        <v>418</v>
      </c>
      <c r="AT445">
        <f>_xlfn.RANK.AVG(Table2[[#This Row],[6M Return vs Nifty Z-Score]],Table2[6M Return vs Nifty Z-Score])</f>
        <v>248</v>
      </c>
      <c r="AU445">
        <f>_xlfn.RANK.AVG(Table2[[#This Row],[Sharpe Ratio Z-Score]],Table2[Sharpe Ratio Z-Score])</f>
        <v>631</v>
      </c>
      <c r="AV445">
        <f>(Table2[[#This Row],[Rank 1Y]]+Table2[[#This Row],[Rank 6M]]+Table2[[#This Row],[Rank Sharpe]])/3</f>
        <v>432.33333333333331</v>
      </c>
    </row>
    <row r="446" spans="1:48" x14ac:dyDescent="0.3">
      <c r="A446" t="s">
        <v>240</v>
      </c>
      <c r="B446" t="s">
        <v>241</v>
      </c>
      <c r="C446" t="s">
        <v>3129</v>
      </c>
      <c r="D446" t="s">
        <v>43</v>
      </c>
      <c r="E446">
        <v>109161.276756575</v>
      </c>
      <c r="F446">
        <v>742.6</v>
      </c>
      <c r="G446">
        <v>9.2868427859110092</v>
      </c>
      <c r="H446">
        <f>(Table2[[#This Row],[1Y Return vs Nifty]]-AVERAGE(Table2[1Y Return vs Nifty]))/_xlfn.STDEV.P(Table2[1Y Return vs Nifty])</f>
        <v>-0.27787848756219291</v>
      </c>
      <c r="I446">
        <v>-2.1876145149695199</v>
      </c>
      <c r="J446">
        <f>(Table2[[#This Row],[1M Return vs Nifty]]-AVERAGE(Table2[1M Return vs Nifty]))/_xlfn.STDEV.P(Table2[1M Return vs Nifty])</f>
        <v>0.22687637385495033</v>
      </c>
      <c r="K446">
        <v>7.7628313569850196</v>
      </c>
      <c r="L446">
        <f>(Table2[[#This Row],[6M Return vs Nifty]]-AVERAGE(Table2[6M Return vs Nifty]))/_xlfn.STDEV.P(Table2[6M Return vs Nifty])</f>
        <v>-7.7141634461714882E-3</v>
      </c>
      <c r="M446">
        <v>-1.17913772737094</v>
      </c>
      <c r="N446">
        <f>(Table2[[#This Row],[1W Return vs Nifty]]-AVERAGE(Table2[1W Return vs Nifty]))/_xlfn.STDEV.P(Table2[1W Return vs Nifty])</f>
        <v>0.32535436995272676</v>
      </c>
      <c r="O446">
        <v>759.45</v>
      </c>
      <c r="P446">
        <v>736.67435683010797</v>
      </c>
      <c r="Q446">
        <v>642.86841186606898</v>
      </c>
      <c r="R446">
        <v>39.954080764555201</v>
      </c>
      <c r="S446" s="1">
        <f>(Table2[[#This Row],[Close Price]]-Table2[[#This Row],[20D EMA]])/Table2[[#This Row],[20D EMA]]</f>
        <v>-2.218710909210616E-2</v>
      </c>
      <c r="T446" s="1">
        <f>(Table2[[#This Row],[Close Price]]-Table2[[#This Row],[50D EMA]])/Table2[[#This Row],[50D EMA]]</f>
        <v>8.0437755365748778E-3</v>
      </c>
      <c r="U446" s="1">
        <f>(Table2[[#This Row],[Close Price]]-Table2[[#This Row],[200D EMA]])/Table2[[#This Row],[200D EMA]]</f>
        <v>0.15513530653098642</v>
      </c>
      <c r="V446">
        <v>0.70741625535858599</v>
      </c>
      <c r="W446">
        <v>726.2</v>
      </c>
      <c r="X446">
        <v>748</v>
      </c>
      <c r="Y446">
        <v>726.2</v>
      </c>
      <c r="Z446">
        <v>760.45</v>
      </c>
      <c r="AA446">
        <v>726.2</v>
      </c>
      <c r="AB446">
        <v>796.8</v>
      </c>
      <c r="AC446" s="1">
        <f>(Table2[[#This Row],[Close Price]]/Table2[[#This Row],[Day Low]])-1</f>
        <v>2.2583310382814581E-2</v>
      </c>
      <c r="AD446" s="1">
        <f>(Table2[[#This Row],[Day High]]/Table2[[#This Row],[Close Price]])-1</f>
        <v>7.2717479127391016E-3</v>
      </c>
      <c r="AE446" s="1">
        <f>(Table2[[#This Row],[Close Price]]/Table2[[#This Row],[Current Week Low]])-1</f>
        <v>2.2583310382814581E-2</v>
      </c>
      <c r="AF446" s="1">
        <f>(Table2[[#This Row],[Current Week High]]/Table2[[#This Row],[Close Price]])-1</f>
        <v>2.4037166711553981E-2</v>
      </c>
      <c r="AG446" s="1">
        <f>(Table2[[#This Row],[Close Price]]/Table2[[#This Row],[Current Month Low]])-1</f>
        <v>2.2583310382814581E-2</v>
      </c>
      <c r="AH446" s="1">
        <f>(Table2[[#This Row],[Current Month High]]/Table2[[#This Row],[Close Price]])-1</f>
        <v>7.2986803124158284E-2</v>
      </c>
      <c r="AI446">
        <v>7.2986803124158204</v>
      </c>
      <c r="AJ446">
        <v>60.233034847340598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0.16</v>
      </c>
      <c r="AM446" t="s">
        <v>3175</v>
      </c>
      <c r="AN446">
        <v>-1.66</v>
      </c>
      <c r="AO446" t="s">
        <v>3174</v>
      </c>
      <c r="AP446">
        <v>-1.5319951940076E-2</v>
      </c>
      <c r="AQ446">
        <f>(Table2[[#This Row],[Sharpe Ratio]]-AVERAGE(Table2[Sharpe Ratio]))/_xlfn.STDEV.P(Table2[Sharpe Ratio])</f>
        <v>-0.89675154916211652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-0.63011345636280391</v>
      </c>
      <c r="AS446">
        <f>_xlfn.RANK.AVG(Table2[[#This Row],[1Y Return vs Nifty Z-Score]],Table2[1Y Return vs Nifty Z-Score])</f>
        <v>392</v>
      </c>
      <c r="AT446">
        <f>_xlfn.RANK.AVG(Table2[[#This Row],[6M Return vs Nifty Z-Score]],Table2[6M Return vs Nifty Z-Score])</f>
        <v>309</v>
      </c>
      <c r="AU446">
        <f>_xlfn.RANK.AVG(Table2[[#This Row],[Sharpe Ratio Z-Score]],Table2[Sharpe Ratio Z-Score])</f>
        <v>601</v>
      </c>
      <c r="AV446">
        <f>(Table2[[#This Row],[Rank 1Y]]+Table2[[#This Row],[Rank 6M]]+Table2[[#This Row],[Rank Sharpe]])/3</f>
        <v>434</v>
      </c>
    </row>
    <row r="447" spans="1:48" x14ac:dyDescent="0.3">
      <c r="A447" t="s">
        <v>1326</v>
      </c>
      <c r="B447" t="s">
        <v>1327</v>
      </c>
      <c r="C447" t="s">
        <v>3133</v>
      </c>
      <c r="D447" t="s">
        <v>51</v>
      </c>
      <c r="E447">
        <v>8557.9167423750005</v>
      </c>
      <c r="F447">
        <v>496.15</v>
      </c>
      <c r="G447">
        <v>-7.2537823870151703</v>
      </c>
      <c r="H447">
        <f>(Table2[[#This Row],[1Y Return vs Nifty]]-AVERAGE(Table2[1Y Return vs Nifty]))/_xlfn.STDEV.P(Table2[1Y Return vs Nifty])</f>
        <v>-0.56276793435046846</v>
      </c>
      <c r="I447">
        <v>-7.3067437487119102</v>
      </c>
      <c r="J447">
        <f>(Table2[[#This Row],[1M Return vs Nifty]]-AVERAGE(Table2[1M Return vs Nifty]))/_xlfn.STDEV.P(Table2[1M Return vs Nifty])</f>
        <v>-0.35054114106535855</v>
      </c>
      <c r="K447">
        <v>13.204792508913</v>
      </c>
      <c r="L447">
        <f>(Table2[[#This Row],[6M Return vs Nifty]]-AVERAGE(Table2[6M Return vs Nifty]))/_xlfn.STDEV.P(Table2[6M Return vs Nifty])</f>
        <v>0.17380567746863734</v>
      </c>
      <c r="M447">
        <v>-2.7809151572494701</v>
      </c>
      <c r="N447">
        <f>(Table2[[#This Row],[1W Return vs Nifty]]-AVERAGE(Table2[1W Return vs Nifty]))/_xlfn.STDEV.P(Table2[1W Return vs Nifty])</f>
        <v>-6.9867591324782277E-2</v>
      </c>
      <c r="O447">
        <v>504.98</v>
      </c>
      <c r="P447">
        <v>488.03855722187899</v>
      </c>
      <c r="Q447">
        <v>419.14428637857202</v>
      </c>
      <c r="R447">
        <v>35.999478384506503</v>
      </c>
      <c r="S447" s="1">
        <f>(Table2[[#This Row],[Close Price]]-Table2[[#This Row],[20D EMA]])/Table2[[#This Row],[20D EMA]]</f>
        <v>-1.7485841023406948E-2</v>
      </c>
      <c r="T447" s="1">
        <f>(Table2[[#This Row],[Close Price]]-Table2[[#This Row],[50D EMA]])/Table2[[#This Row],[50D EMA]]</f>
        <v>1.6620495774544407E-2</v>
      </c>
      <c r="U447" s="1">
        <f>(Table2[[#This Row],[Close Price]]-Table2[[#This Row],[200D EMA]])/Table2[[#This Row],[200D EMA]]</f>
        <v>0.18372125333440961</v>
      </c>
      <c r="V447">
        <v>0.38898504931275601</v>
      </c>
      <c r="W447">
        <v>481.5</v>
      </c>
      <c r="X447">
        <v>501.55</v>
      </c>
      <c r="Y447">
        <v>465</v>
      </c>
      <c r="Z447">
        <v>501.55</v>
      </c>
      <c r="AA447">
        <v>465</v>
      </c>
      <c r="AB447">
        <v>520.65</v>
      </c>
      <c r="AC447" s="1">
        <f>(Table2[[#This Row],[Close Price]]/Table2[[#This Row],[Day Low]])-1</f>
        <v>3.0425752855659294E-2</v>
      </c>
      <c r="AD447" s="1">
        <f>(Table2[[#This Row],[Day High]]/Table2[[#This Row],[Close Price]])-1</f>
        <v>1.0883805300816451E-2</v>
      </c>
      <c r="AE447" s="1">
        <f>(Table2[[#This Row],[Close Price]]/Table2[[#This Row],[Current Week Low]])-1</f>
        <v>6.6989247311827871E-2</v>
      </c>
      <c r="AF447" s="1">
        <f>(Table2[[#This Row],[Current Week High]]/Table2[[#This Row],[Close Price]])-1</f>
        <v>1.0883805300816451E-2</v>
      </c>
      <c r="AG447" s="1">
        <f>(Table2[[#This Row],[Close Price]]/Table2[[#This Row],[Current Month Low]])-1</f>
        <v>6.6989247311827871E-2</v>
      </c>
      <c r="AH447" s="1">
        <f>(Table2[[#This Row],[Current Month High]]/Table2[[#This Row],[Close Price]])-1</f>
        <v>4.9380227753703432E-2</v>
      </c>
      <c r="AI447">
        <v>11.5287715408646</v>
      </c>
      <c r="AJ447">
        <v>55.289514866979601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7.0000000000000007E-2</v>
      </c>
      <c r="AM447" t="s">
        <v>3175</v>
      </c>
      <c r="AN447">
        <v>-3.3</v>
      </c>
      <c r="AO447" t="s">
        <v>3174</v>
      </c>
      <c r="AQ447">
        <f>(Table2[[#This Row],[Sharpe Ratio]]-AVERAGE(Table2[Sharpe Ratio]))/_xlfn.STDEV.P(Table2[Sharpe Ratio])</f>
        <v>-0.71796535082642143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-1.5273363400983933</v>
      </c>
      <c r="AS447">
        <f>_xlfn.RANK.AVG(Table2[[#This Row],[1Y Return vs Nifty Z-Score]],Table2[1Y Return vs Nifty Z-Score])</f>
        <v>503</v>
      </c>
      <c r="AT447">
        <f>_xlfn.RANK.AVG(Table2[[#This Row],[6M Return vs Nifty Z-Score]],Table2[6M Return vs Nifty Z-Score])</f>
        <v>260</v>
      </c>
      <c r="AU447">
        <f>_xlfn.RANK.AVG(Table2[[#This Row],[Sharpe Ratio Z-Score]],Table2[Sharpe Ratio Z-Score])</f>
        <v>540.5</v>
      </c>
      <c r="AV447">
        <f>(Table2[[#This Row],[Rank 1Y]]+Table2[[#This Row],[Rank 6M]]+Table2[[#This Row],[Rank Sharpe]])/3</f>
        <v>434.5</v>
      </c>
    </row>
    <row r="448" spans="1:48" x14ac:dyDescent="0.3">
      <c r="A448" t="s">
        <v>793</v>
      </c>
      <c r="B448" t="s">
        <v>794</v>
      </c>
      <c r="C448" t="s">
        <v>3133</v>
      </c>
      <c r="D448" t="s">
        <v>284</v>
      </c>
      <c r="E448">
        <v>20537.481351539998</v>
      </c>
      <c r="F448">
        <v>418.35</v>
      </c>
      <c r="G448">
        <v>2.9752375376625499</v>
      </c>
      <c r="H448">
        <f>(Table2[[#This Row],[1Y Return vs Nifty]]-AVERAGE(Table2[1Y Return vs Nifty]))/_xlfn.STDEV.P(Table2[1Y Return vs Nifty])</f>
        <v>-0.38658717956874655</v>
      </c>
      <c r="I448">
        <v>-2.62826841942766</v>
      </c>
      <c r="J448">
        <f>(Table2[[#This Row],[1M Return vs Nifty]]-AVERAGE(Table2[1M Return vs Nifty]))/_xlfn.STDEV.P(Table2[1M Return vs Nifty])</f>
        <v>0.1771723576376964</v>
      </c>
      <c r="K448">
        <v>-24.042797209255799</v>
      </c>
      <c r="L448">
        <f>(Table2[[#This Row],[6M Return vs Nifty]]-AVERAGE(Table2[6M Return vs Nifty]))/_xlfn.STDEV.P(Table2[6M Return vs Nifty])</f>
        <v>-1.0686097627273508</v>
      </c>
      <c r="M448">
        <v>1.08139768482807</v>
      </c>
      <c r="N448">
        <f>(Table2[[#This Row],[1W Return vs Nifty]]-AVERAGE(Table2[1W Return vs Nifty]))/_xlfn.STDEV.P(Table2[1W Return vs Nifty])</f>
        <v>0.88311802829963348</v>
      </c>
      <c r="O448">
        <v>413.64</v>
      </c>
      <c r="P448">
        <v>401.26038013776599</v>
      </c>
      <c r="Q448">
        <v>382.28432572375999</v>
      </c>
      <c r="R448">
        <v>43.874719500762197</v>
      </c>
      <c r="S448" s="1">
        <f>(Table2[[#This Row],[Close Price]]-Table2[[#This Row],[20D EMA]])/Table2[[#This Row],[20D EMA]]</f>
        <v>1.1386713083841109E-2</v>
      </c>
      <c r="T448" s="1">
        <f>(Table2[[#This Row],[Close Price]]-Table2[[#This Row],[50D EMA]])/Table2[[#This Row],[50D EMA]]</f>
        <v>4.2589851149437176E-2</v>
      </c>
      <c r="U448" s="1">
        <f>(Table2[[#This Row],[Close Price]]-Table2[[#This Row],[200D EMA]])/Table2[[#This Row],[200D EMA]]</f>
        <v>9.4342539961476776E-2</v>
      </c>
      <c r="V448">
        <v>0.43306557912750698</v>
      </c>
      <c r="W448">
        <v>402.55</v>
      </c>
      <c r="X448">
        <v>422</v>
      </c>
      <c r="Y448">
        <v>401.7</v>
      </c>
      <c r="Z448">
        <v>422</v>
      </c>
      <c r="AA448">
        <v>401.7</v>
      </c>
      <c r="AB448">
        <v>423.2</v>
      </c>
      <c r="AC448" s="1">
        <f>(Table2[[#This Row],[Close Price]]/Table2[[#This Row],[Day Low]])-1</f>
        <v>3.924978263569745E-2</v>
      </c>
      <c r="AD448" s="1">
        <f>(Table2[[#This Row],[Day High]]/Table2[[#This Row],[Close Price]])-1</f>
        <v>8.7247520019122504E-3</v>
      </c>
      <c r="AE448" s="1">
        <f>(Table2[[#This Row],[Close Price]]/Table2[[#This Row],[Current Week Low]])-1</f>
        <v>4.1448842419716359E-2</v>
      </c>
      <c r="AF448" s="1">
        <f>(Table2[[#This Row],[Current Week High]]/Table2[[#This Row],[Close Price]])-1</f>
        <v>8.7247520019122504E-3</v>
      </c>
      <c r="AG448" s="1">
        <f>(Table2[[#This Row],[Close Price]]/Table2[[#This Row],[Current Month Low]])-1</f>
        <v>4.1448842419716359E-2</v>
      </c>
      <c r="AH448" s="1">
        <f>(Table2[[#This Row],[Current Month High]]/Table2[[#This Row],[Close Price]])-1</f>
        <v>1.1593163618979219E-2</v>
      </c>
      <c r="AI448">
        <v>33.381140193617703</v>
      </c>
      <c r="AJ448">
        <v>34.474445515911199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0.14000000000000001</v>
      </c>
      <c r="AM448" t="s">
        <v>3175</v>
      </c>
      <c r="AN448">
        <v>0.26</v>
      </c>
      <c r="AO448" t="s">
        <v>3175</v>
      </c>
      <c r="AP448">
        <v>0.102932466908659</v>
      </c>
      <c r="AQ448">
        <f>(Table2[[#This Row],[Sharpe Ratio]]-AVERAGE(Table2[Sharpe Ratio]))/_xlfn.STDEV.P(Table2[Sharpe Ratio])</f>
        <v>0.48327238907621384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8.8365832717446469E-2</v>
      </c>
      <c r="AS448">
        <f>_xlfn.RANK.AVG(Table2[[#This Row],[1Y Return vs Nifty Z-Score]],Table2[1Y Return vs Nifty Z-Score])</f>
        <v>428</v>
      </c>
      <c r="AT448">
        <f>_xlfn.RANK.AVG(Table2[[#This Row],[6M Return vs Nifty Z-Score]],Table2[6M Return vs Nifty Z-Score])</f>
        <v>658</v>
      </c>
      <c r="AU448">
        <f>_xlfn.RANK.AVG(Table2[[#This Row],[Sharpe Ratio Z-Score]],Table2[Sharpe Ratio Z-Score])</f>
        <v>220</v>
      </c>
      <c r="AV448">
        <f>(Table2[[#This Row],[Rank 1Y]]+Table2[[#This Row],[Rank 6M]]+Table2[[#This Row],[Rank Sharpe]])/3</f>
        <v>435.33333333333331</v>
      </c>
    </row>
    <row r="449" spans="1:48" x14ac:dyDescent="0.3">
      <c r="A449" t="s">
        <v>966</v>
      </c>
      <c r="B449" t="s">
        <v>967</v>
      </c>
      <c r="C449" t="s">
        <v>3128</v>
      </c>
      <c r="D449" t="s">
        <v>21</v>
      </c>
      <c r="E449">
        <v>15290.42554294</v>
      </c>
      <c r="F449">
        <v>681.65</v>
      </c>
      <c r="G449">
        <v>2.5550157429760798</v>
      </c>
      <c r="H449">
        <f>(Table2[[#This Row],[1Y Return vs Nifty]]-AVERAGE(Table2[1Y Return vs Nifty]))/_xlfn.STDEV.P(Table2[1Y Return vs Nifty])</f>
        <v>-0.39382492018405041</v>
      </c>
      <c r="I449">
        <v>-14.270082244401101</v>
      </c>
      <c r="J449">
        <f>(Table2[[#This Row],[1M Return vs Nifty]]-AVERAGE(Table2[1M Return vs Nifty]))/_xlfn.STDEV.P(Table2[1M Return vs Nifty])</f>
        <v>-1.1359781609450779</v>
      </c>
      <c r="K449">
        <v>0.43844333908956801</v>
      </c>
      <c r="L449">
        <f>(Table2[[#This Row],[6M Return vs Nifty]]-AVERAGE(Table2[6M Return vs Nifty]))/_xlfn.STDEV.P(Table2[6M Return vs Nifty])</f>
        <v>-0.25202346861930575</v>
      </c>
      <c r="M449">
        <v>1.5117196438638301</v>
      </c>
      <c r="N449">
        <f>(Table2[[#This Row],[1W Return vs Nifty]]-AVERAGE(Table2[1W Return vs Nifty]))/_xlfn.STDEV.P(Table2[1W Return vs Nifty])</f>
        <v>0.98929550680474043</v>
      </c>
      <c r="O449">
        <v>708.44</v>
      </c>
      <c r="P449">
        <v>730.71828011553202</v>
      </c>
      <c r="Q449">
        <v>657.66859807837</v>
      </c>
      <c r="R449">
        <v>26.371730287300501</v>
      </c>
      <c r="S449" s="1">
        <f>(Table2[[#This Row],[Close Price]]-Table2[[#This Row],[20D EMA]])/Table2[[#This Row],[20D EMA]]</f>
        <v>-3.7815481903901639E-2</v>
      </c>
      <c r="T449" s="1">
        <f>(Table2[[#This Row],[Close Price]]-Table2[[#This Row],[50D EMA]])/Table2[[#This Row],[50D EMA]]</f>
        <v>-6.715074940751993E-2</v>
      </c>
      <c r="U449" s="1">
        <f>(Table2[[#This Row],[Close Price]]-Table2[[#This Row],[200D EMA]])/Table2[[#This Row],[200D EMA]]</f>
        <v>3.646426481620197E-2</v>
      </c>
      <c r="V449">
        <v>0.94924328347953202</v>
      </c>
      <c r="W449">
        <v>663.3</v>
      </c>
      <c r="X449">
        <v>683.65</v>
      </c>
      <c r="Y449">
        <v>661.8</v>
      </c>
      <c r="Z449">
        <v>684.15</v>
      </c>
      <c r="AA449">
        <v>659.6</v>
      </c>
      <c r="AB449">
        <v>686.1</v>
      </c>
      <c r="AC449" s="1">
        <f>(Table2[[#This Row],[Close Price]]/Table2[[#This Row],[Day Low]])-1</f>
        <v>2.7664706769184422E-2</v>
      </c>
      <c r="AD449" s="1">
        <f>(Table2[[#This Row],[Day High]]/Table2[[#This Row],[Close Price]])-1</f>
        <v>2.9340570674099009E-3</v>
      </c>
      <c r="AE449" s="1">
        <f>(Table2[[#This Row],[Close Price]]/Table2[[#This Row],[Current Week Low]])-1</f>
        <v>2.9993955877908762E-2</v>
      </c>
      <c r="AF449" s="1">
        <f>(Table2[[#This Row],[Current Week High]]/Table2[[#This Row],[Close Price]])-1</f>
        <v>3.6675713342624316E-3</v>
      </c>
      <c r="AG449" s="1">
        <f>(Table2[[#This Row],[Close Price]]/Table2[[#This Row],[Current Month Low]])-1</f>
        <v>3.3429351121891937E-2</v>
      </c>
      <c r="AH449" s="1">
        <f>(Table2[[#This Row],[Current Month High]]/Table2[[#This Row],[Close Price]])-1</f>
        <v>6.5282769749872571E-3</v>
      </c>
      <c r="AI449">
        <v>23.1570454045331</v>
      </c>
      <c r="AJ449">
        <v>49.386368617137798</v>
      </c>
      <c r="AK449" t="str">
        <f>IF(AND(Table2[[#This Row],[20D EMA]]&gt;Table2[[#This Row],[50D EMA]],Table2[[#This Row],[50D EMA]]&gt;Table2[[#This Row],[200D EMA]]),"Uptrend","Downtrend/NoTrend")</f>
        <v>Downtrend/NoTrend</v>
      </c>
      <c r="AL449">
        <v>-0.14000000000000001</v>
      </c>
      <c r="AM449" t="s">
        <v>3174</v>
      </c>
      <c r="AN449">
        <v>-5.93</v>
      </c>
      <c r="AO449" t="s">
        <v>3174</v>
      </c>
      <c r="AP449">
        <v>1.8321073777123002E-2</v>
      </c>
      <c r="AQ449">
        <f>(Table2[[#This Row],[Sharpe Ratio]]-AVERAGE(Table2[Sharpe Ratio]))/_xlfn.STDEV.P(Table2[Sharpe Ratio])</f>
        <v>-0.5041555984948245</v>
      </c>
      <c r="AR4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9">
        <f>_xlfn.RANK.AVG(Table2[[#This Row],[1Y Return vs Nifty Z-Score]],Table2[1Y Return vs Nifty Z-Score])</f>
        <v>432</v>
      </c>
      <c r="AT449">
        <f>_xlfn.RANK.AVG(Table2[[#This Row],[6M Return vs Nifty Z-Score]],Table2[6M Return vs Nifty Z-Score])</f>
        <v>409</v>
      </c>
      <c r="AU449">
        <f>_xlfn.RANK.AVG(Table2[[#This Row],[Sharpe Ratio Z-Score]],Table2[Sharpe Ratio Z-Score])</f>
        <v>465</v>
      </c>
      <c r="AV449">
        <f>(Table2[[#This Row],[Rank 1Y]]+Table2[[#This Row],[Rank 6M]]+Table2[[#This Row],[Rank Sharpe]])/3</f>
        <v>435.33333333333331</v>
      </c>
    </row>
    <row r="450" spans="1:48" x14ac:dyDescent="0.3">
      <c r="A450" t="s">
        <v>580</v>
      </c>
      <c r="B450" t="s">
        <v>581</v>
      </c>
      <c r="C450" t="s">
        <v>3133</v>
      </c>
      <c r="D450" t="s">
        <v>187</v>
      </c>
      <c r="E450">
        <v>34697.984919399998</v>
      </c>
      <c r="F450">
        <v>876.95</v>
      </c>
      <c r="G450">
        <v>-14.8268120753015</v>
      </c>
      <c r="H450">
        <f>(Table2[[#This Row],[1Y Return vs Nifty]]-AVERAGE(Table2[1Y Return vs Nifty]))/_xlfn.STDEV.P(Table2[1Y Return vs Nifty])</f>
        <v>-0.69320292189486032</v>
      </c>
      <c r="I450">
        <v>-4.5819676428148703</v>
      </c>
      <c r="J450">
        <f>(Table2[[#This Row],[1M Return vs Nifty]]-AVERAGE(Table2[1M Return vs Nifty]))/_xlfn.STDEV.P(Table2[1M Return vs Nifty])</f>
        <v>-4.3197181586706331E-2</v>
      </c>
      <c r="K450">
        <v>9.9410070643420596</v>
      </c>
      <c r="L450">
        <f>(Table2[[#This Row],[6M Return vs Nifty]]-AVERAGE(Table2[6M Return vs Nifty]))/_xlfn.STDEV.P(Table2[6M Return vs Nifty])</f>
        <v>6.4940178774532342E-2</v>
      </c>
      <c r="M450">
        <v>-0.571091910196728</v>
      </c>
      <c r="N450">
        <f>(Table2[[#This Row],[1W Return vs Nifty]]-AVERAGE(Table2[1W Return vs Nifty]))/_xlfn.STDEV.P(Table2[1W Return vs Nifty])</f>
        <v>0.47538336644595475</v>
      </c>
      <c r="O450">
        <v>885.44</v>
      </c>
      <c r="P450">
        <v>857.57725650320901</v>
      </c>
      <c r="Q450">
        <v>774.14927823370397</v>
      </c>
      <c r="R450">
        <v>35.747405931176303</v>
      </c>
      <c r="S450" s="1">
        <f>(Table2[[#This Row],[Close Price]]-Table2[[#This Row],[20D EMA]])/Table2[[#This Row],[20D EMA]]</f>
        <v>-9.5884531984098392E-3</v>
      </c>
      <c r="T450" s="1">
        <f>(Table2[[#This Row],[Close Price]]-Table2[[#This Row],[50D EMA]])/Table2[[#This Row],[50D EMA]]</f>
        <v>2.2590085441145952E-2</v>
      </c>
      <c r="U450" s="1">
        <f>(Table2[[#This Row],[Close Price]]-Table2[[#This Row],[200D EMA]])/Table2[[#This Row],[200D EMA]]</f>
        <v>0.13279185895625428</v>
      </c>
      <c r="V450">
        <v>0.834837329489303</v>
      </c>
      <c r="W450">
        <v>862.5</v>
      </c>
      <c r="X450">
        <v>881</v>
      </c>
      <c r="Y450">
        <v>851.05</v>
      </c>
      <c r="Z450">
        <v>881</v>
      </c>
      <c r="AA450">
        <v>851.05</v>
      </c>
      <c r="AB450">
        <v>911.95</v>
      </c>
      <c r="AC450" s="1">
        <f>(Table2[[#This Row],[Close Price]]/Table2[[#This Row],[Day Low]])-1</f>
        <v>1.6753623188405786E-2</v>
      </c>
      <c r="AD450" s="1">
        <f>(Table2[[#This Row],[Day High]]/Table2[[#This Row],[Close Price]])-1</f>
        <v>4.6182792633560066E-3</v>
      </c>
      <c r="AE450" s="1">
        <f>(Table2[[#This Row],[Close Price]]/Table2[[#This Row],[Current Week Low]])-1</f>
        <v>3.0432994536161218E-2</v>
      </c>
      <c r="AF450" s="1">
        <f>(Table2[[#This Row],[Current Week High]]/Table2[[#This Row],[Close Price]])-1</f>
        <v>4.6182792633560066E-3</v>
      </c>
      <c r="AG450" s="1">
        <f>(Table2[[#This Row],[Close Price]]/Table2[[#This Row],[Current Month Low]])-1</f>
        <v>3.0432994536161218E-2</v>
      </c>
      <c r="AH450" s="1">
        <f>(Table2[[#This Row],[Current Month High]]/Table2[[#This Row],[Close Price]])-1</f>
        <v>3.9911055362335413E-2</v>
      </c>
      <c r="AI450">
        <v>7.7883573749928603</v>
      </c>
      <c r="AJ450">
        <v>44.318275322965498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0.02</v>
      </c>
      <c r="AM450" t="s">
        <v>3175</v>
      </c>
      <c r="AN450">
        <v>-2.79</v>
      </c>
      <c r="AO450" t="s">
        <v>3174</v>
      </c>
      <c r="AP450">
        <v>1.7811707794103002E-2</v>
      </c>
      <c r="AQ450">
        <f>(Table2[[#This Row],[Sharpe Ratio]]-AVERAGE(Table2[Sharpe Ratio]))/_xlfn.STDEV.P(Table2[Sharpe Ratio])</f>
        <v>-0.51009997795644957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-0.70617653621752896</v>
      </c>
      <c r="AS450">
        <f>_xlfn.RANK.AVG(Table2[[#This Row],[1Y Return vs Nifty Z-Score]],Table2[1Y Return vs Nifty Z-Score])</f>
        <v>547</v>
      </c>
      <c r="AT450">
        <f>_xlfn.RANK.AVG(Table2[[#This Row],[6M Return vs Nifty Z-Score]],Table2[6M Return vs Nifty Z-Score])</f>
        <v>293</v>
      </c>
      <c r="AU450">
        <f>_xlfn.RANK.AVG(Table2[[#This Row],[Sharpe Ratio Z-Score]],Table2[Sharpe Ratio Z-Score])</f>
        <v>467</v>
      </c>
      <c r="AV450">
        <f>(Table2[[#This Row],[Rank 1Y]]+Table2[[#This Row],[Rank 6M]]+Table2[[#This Row],[Rank Sharpe]])/3</f>
        <v>435.66666666666669</v>
      </c>
    </row>
    <row r="451" spans="1:48" x14ac:dyDescent="0.3">
      <c r="A451" t="s">
        <v>418</v>
      </c>
      <c r="B451" t="s">
        <v>419</v>
      </c>
      <c r="C451" t="s">
        <v>3131</v>
      </c>
      <c r="D451" t="s">
        <v>233</v>
      </c>
      <c r="E451">
        <v>55659.927915990003</v>
      </c>
      <c r="F451">
        <v>2117.15</v>
      </c>
      <c r="G451">
        <v>8.0969319190265399</v>
      </c>
      <c r="H451">
        <f>(Table2[[#This Row],[1Y Return vs Nifty]]-AVERAGE(Table2[1Y Return vs Nifty]))/_xlfn.STDEV.P(Table2[1Y Return vs Nifty])</f>
        <v>-0.29837306047283113</v>
      </c>
      <c r="I451">
        <v>1.7156206029946399</v>
      </c>
      <c r="J451">
        <f>(Table2[[#This Row],[1M Return vs Nifty]]-AVERAGE(Table2[1M Return vs Nifty]))/_xlfn.STDEV.P(Table2[1M Return vs Nifty])</f>
        <v>0.66714584529333465</v>
      </c>
      <c r="K451">
        <v>4.9121775149220896</v>
      </c>
      <c r="L451">
        <f>(Table2[[#This Row],[6M Return vs Nifty]]-AVERAGE(Table2[6M Return vs Nifty]))/_xlfn.STDEV.P(Table2[6M Return vs Nifty])</f>
        <v>-0.10279941258124278</v>
      </c>
      <c r="M451">
        <v>-2.2100517068454</v>
      </c>
      <c r="N451">
        <f>(Table2[[#This Row],[1W Return vs Nifty]]-AVERAGE(Table2[1W Return vs Nifty]))/_xlfn.STDEV.P(Table2[1W Return vs Nifty])</f>
        <v>7.0987041960600072E-2</v>
      </c>
      <c r="O451">
        <v>2109.5100000000002</v>
      </c>
      <c r="P451">
        <v>2068.4899662376001</v>
      </c>
      <c r="Q451">
        <v>1922.2256277444901</v>
      </c>
      <c r="R451">
        <v>43.316191573615001</v>
      </c>
      <c r="S451" s="1">
        <f>(Table2[[#This Row],[Close Price]]-Table2[[#This Row],[20D EMA]])/Table2[[#This Row],[20D EMA]]</f>
        <v>3.6216941375010652E-3</v>
      </c>
      <c r="T451" s="1">
        <f>(Table2[[#This Row],[Close Price]]-Table2[[#This Row],[50D EMA]])/Table2[[#This Row],[50D EMA]]</f>
        <v>2.3524423399021003E-2</v>
      </c>
      <c r="U451" s="1">
        <f>(Table2[[#This Row],[Close Price]]-Table2[[#This Row],[200D EMA]])/Table2[[#This Row],[200D EMA]]</f>
        <v>0.10140556313580693</v>
      </c>
      <c r="V451">
        <v>0.83753238080675796</v>
      </c>
      <c r="W451">
        <v>2050</v>
      </c>
      <c r="X451">
        <v>2125</v>
      </c>
      <c r="Y451">
        <v>2050</v>
      </c>
      <c r="Z451">
        <v>2125</v>
      </c>
      <c r="AA451">
        <v>2050</v>
      </c>
      <c r="AB451">
        <v>2186.4</v>
      </c>
      <c r="AC451" s="1">
        <f>(Table2[[#This Row],[Close Price]]/Table2[[#This Row],[Day Low]])-1</f>
        <v>3.275609756097575E-2</v>
      </c>
      <c r="AD451" s="1">
        <f>(Table2[[#This Row],[Day High]]/Table2[[#This Row],[Close Price]])-1</f>
        <v>3.7078147509623793E-3</v>
      </c>
      <c r="AE451" s="1">
        <f>(Table2[[#This Row],[Close Price]]/Table2[[#This Row],[Current Week Low]])-1</f>
        <v>3.275609756097575E-2</v>
      </c>
      <c r="AF451" s="1">
        <f>(Table2[[#This Row],[Current Week High]]/Table2[[#This Row],[Close Price]])-1</f>
        <v>3.7078147509623793E-3</v>
      </c>
      <c r="AG451" s="1">
        <f>(Table2[[#This Row],[Close Price]]/Table2[[#This Row],[Current Month Low]])-1</f>
        <v>3.275609756097575E-2</v>
      </c>
      <c r="AH451" s="1">
        <f>(Table2[[#This Row],[Current Month High]]/Table2[[#This Row],[Close Price]])-1</f>
        <v>3.2709066433648903E-2</v>
      </c>
      <c r="AI451">
        <v>4.1447228585598399</v>
      </c>
      <c r="AJ451">
        <v>37.388059701492502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-0.05</v>
      </c>
      <c r="AM451" t="s">
        <v>3174</v>
      </c>
      <c r="AN451">
        <v>-0.63</v>
      </c>
      <c r="AO451" t="s">
        <v>3174</v>
      </c>
      <c r="AP451">
        <v>-1.3081005667300001E-4</v>
      </c>
      <c r="AQ451">
        <f>(Table2[[#This Row],[Sharpe Ratio]]-AVERAGE(Table2[Sharpe Ratio]))/_xlfn.STDEV.P(Table2[Sharpe Ratio])</f>
        <v>-0.71949192433188158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-0.38253151013202086</v>
      </c>
      <c r="AS451">
        <f>_xlfn.RANK.AVG(Table2[[#This Row],[1Y Return vs Nifty Z-Score]],Table2[1Y Return vs Nifty Z-Score])</f>
        <v>398</v>
      </c>
      <c r="AT451">
        <f>_xlfn.RANK.AVG(Table2[[#This Row],[6M Return vs Nifty Z-Score]],Table2[6M Return vs Nifty Z-Score])</f>
        <v>344</v>
      </c>
      <c r="AU451">
        <f>_xlfn.RANK.AVG(Table2[[#This Row],[Sharpe Ratio Z-Score]],Table2[Sharpe Ratio Z-Score])</f>
        <v>566</v>
      </c>
      <c r="AV451">
        <f>(Table2[[#This Row],[Rank 1Y]]+Table2[[#This Row],[Rank 6M]]+Table2[[#This Row],[Rank Sharpe]])/3</f>
        <v>436</v>
      </c>
    </row>
    <row r="452" spans="1:48" x14ac:dyDescent="0.3">
      <c r="A452" t="s">
        <v>1302</v>
      </c>
      <c r="B452" t="s">
        <v>1303</v>
      </c>
      <c r="C452" t="s">
        <v>3135</v>
      </c>
      <c r="D452" t="s">
        <v>190</v>
      </c>
      <c r="E452">
        <v>8736.326352</v>
      </c>
      <c r="F452">
        <v>570.4</v>
      </c>
      <c r="G452">
        <v>-8.5980843273554992</v>
      </c>
      <c r="H452">
        <f>(Table2[[#This Row],[1Y Return vs Nifty]]-AVERAGE(Table2[1Y Return vs Nifty]))/_xlfn.STDEV.P(Table2[1Y Return vs Nifty])</f>
        <v>-0.58592168048134763</v>
      </c>
      <c r="I452">
        <v>-1.3110785327333501</v>
      </c>
      <c r="J452">
        <f>(Table2[[#This Row],[1M Return vs Nifty]]-AVERAGE(Table2[1M Return vs Nifty]))/_xlfn.STDEV.P(Table2[1M Return vs Nifty])</f>
        <v>0.32574616312788723</v>
      </c>
      <c r="K452">
        <v>-4.0549983694541396</v>
      </c>
      <c r="L452">
        <f>(Table2[[#This Row],[6M Return vs Nifty]]-AVERAGE(Table2[6M Return vs Nifty]))/_xlfn.STDEV.P(Table2[6M Return vs Nifty])</f>
        <v>-0.40190488109610234</v>
      </c>
      <c r="M452">
        <v>-1.4431367696108</v>
      </c>
      <c r="N452">
        <f>(Table2[[#This Row],[1W Return vs Nifty]]-AVERAGE(Table2[1W Return vs Nifty]))/_xlfn.STDEV.P(Table2[1W Return vs Nifty])</f>
        <v>0.26021534545209196</v>
      </c>
      <c r="O452">
        <v>573.63</v>
      </c>
      <c r="P452">
        <v>578.76392849483398</v>
      </c>
      <c r="Q452">
        <v>552.35642350556702</v>
      </c>
      <c r="R452">
        <v>45.678779739173898</v>
      </c>
      <c r="S452" s="1">
        <f>(Table2[[#This Row],[Close Price]]-Table2[[#This Row],[20D EMA]])/Table2[[#This Row],[20D EMA]]</f>
        <v>-5.6308073148196892E-3</v>
      </c>
      <c r="T452" s="1">
        <f>(Table2[[#This Row],[Close Price]]-Table2[[#This Row],[50D EMA]])/Table2[[#This Row],[50D EMA]]</f>
        <v>-1.4451364508126313E-2</v>
      </c>
      <c r="U452" s="1">
        <f>(Table2[[#This Row],[Close Price]]-Table2[[#This Row],[200D EMA]])/Table2[[#This Row],[200D EMA]]</f>
        <v>3.2666545959433566E-2</v>
      </c>
      <c r="V452">
        <v>0.77940127615870602</v>
      </c>
      <c r="W452">
        <v>549</v>
      </c>
      <c r="X452">
        <v>572.79999999999995</v>
      </c>
      <c r="Y452">
        <v>531.65</v>
      </c>
      <c r="Z452">
        <v>579.4</v>
      </c>
      <c r="AA452">
        <v>531.65</v>
      </c>
      <c r="AB452">
        <v>601.5</v>
      </c>
      <c r="AC452" s="1">
        <f>(Table2[[#This Row],[Close Price]]/Table2[[#This Row],[Day Low]])-1</f>
        <v>3.8979963570127563E-2</v>
      </c>
      <c r="AD452" s="1">
        <f>(Table2[[#This Row],[Day High]]/Table2[[#This Row],[Close Price]])-1</f>
        <v>4.2075736325384305E-3</v>
      </c>
      <c r="AE452" s="1">
        <f>(Table2[[#This Row],[Close Price]]/Table2[[#This Row],[Current Week Low]])-1</f>
        <v>7.2886297376093312E-2</v>
      </c>
      <c r="AF452" s="1">
        <f>(Table2[[#This Row],[Current Week High]]/Table2[[#This Row],[Close Price]])-1</f>
        <v>1.577840112201967E-2</v>
      </c>
      <c r="AG452" s="1">
        <f>(Table2[[#This Row],[Close Price]]/Table2[[#This Row],[Current Month Low]])-1</f>
        <v>7.2886297376093312E-2</v>
      </c>
      <c r="AH452" s="1">
        <f>(Table2[[#This Row],[Current Month High]]/Table2[[#This Row],[Close Price]])-1</f>
        <v>5.4523141654978957E-2</v>
      </c>
      <c r="AI452">
        <v>24.088359046283301</v>
      </c>
      <c r="AJ452">
        <v>31.7321016166281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-0.12</v>
      </c>
      <c r="AM452" t="s">
        <v>3174</v>
      </c>
      <c r="AN452">
        <v>0.8</v>
      </c>
      <c r="AO452" t="s">
        <v>3175</v>
      </c>
      <c r="AP452">
        <v>6.5679199321030002E-2</v>
      </c>
      <c r="AQ452">
        <f>(Table2[[#This Row],[Sharpe Ratio]]-AVERAGE(Table2[Sharpe Ratio]))/_xlfn.STDEV.P(Table2[Sharpe Ratio])</f>
        <v>4.8521019514050585E-2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507</v>
      </c>
      <c r="AT452">
        <f>_xlfn.RANK.AVG(Table2[[#This Row],[6M Return vs Nifty Z-Score]],Table2[6M Return vs Nifty Z-Score])</f>
        <v>462</v>
      </c>
      <c r="AU452">
        <f>_xlfn.RANK.AVG(Table2[[#This Row],[Sharpe Ratio Z-Score]],Table2[Sharpe Ratio Z-Score])</f>
        <v>339</v>
      </c>
      <c r="AV452">
        <f>(Table2[[#This Row],[Rank 1Y]]+Table2[[#This Row],[Rank 6M]]+Table2[[#This Row],[Rank Sharpe]])/3</f>
        <v>436</v>
      </c>
    </row>
    <row r="453" spans="1:48" x14ac:dyDescent="0.3">
      <c r="A453" t="s">
        <v>152</v>
      </c>
      <c r="B453" t="s">
        <v>153</v>
      </c>
      <c r="C453" t="s">
        <v>3128</v>
      </c>
      <c r="D453" t="s">
        <v>21</v>
      </c>
      <c r="E453">
        <v>181027.95478890999</v>
      </c>
      <c r="F453">
        <v>6376.8</v>
      </c>
      <c r="G453">
        <v>-4.7918667882330501</v>
      </c>
      <c r="H453">
        <f>(Table2[[#This Row],[1Y Return vs Nifty]]-AVERAGE(Table2[1Y Return vs Nifty]))/_xlfn.STDEV.P(Table2[1Y Return vs Nifty])</f>
        <v>-0.5203648349727934</v>
      </c>
      <c r="I453">
        <v>1.23178531012198</v>
      </c>
      <c r="J453">
        <f>(Table2[[#This Row],[1M Return vs Nifty]]-AVERAGE(Table2[1M Return vs Nifty]))/_xlfn.STDEV.P(Table2[1M Return vs Nifty])</f>
        <v>0.61257113938440977</v>
      </c>
      <c r="K453">
        <v>19.8539479081245</v>
      </c>
      <c r="L453">
        <f>(Table2[[#This Row],[6M Return vs Nifty]]-AVERAGE(Table2[6M Return vs Nifty]))/_xlfn.STDEV.P(Table2[6M Return vs Nifty])</f>
        <v>0.39559219828110459</v>
      </c>
      <c r="M453">
        <v>3.0085879171952499</v>
      </c>
      <c r="N453">
        <f>(Table2[[#This Row],[1W Return vs Nifty]]-AVERAGE(Table2[1W Return vs Nifty]))/_xlfn.STDEV.P(Table2[1W Return vs Nifty])</f>
        <v>1.3586322222090681</v>
      </c>
      <c r="O453">
        <v>6220.79</v>
      </c>
      <c r="P453">
        <v>6005.8674630127398</v>
      </c>
      <c r="Q453">
        <v>5512.8548940335704</v>
      </c>
      <c r="R453">
        <v>37.936863170906904</v>
      </c>
      <c r="S453" s="1">
        <f>(Table2[[#This Row],[Close Price]]-Table2[[#This Row],[20D EMA]])/Table2[[#This Row],[20D EMA]]</f>
        <v>2.5078808318557647E-2</v>
      </c>
      <c r="T453" s="1">
        <f>(Table2[[#This Row],[Close Price]]-Table2[[#This Row],[50D EMA]])/Table2[[#This Row],[50D EMA]]</f>
        <v>6.1761692090552475E-2</v>
      </c>
      <c r="U453" s="1">
        <f>(Table2[[#This Row],[Close Price]]-Table2[[#This Row],[200D EMA]])/Table2[[#This Row],[200D EMA]]</f>
        <v>0.15671464650764827</v>
      </c>
      <c r="V453">
        <v>1.62610155840531</v>
      </c>
      <c r="W453">
        <v>6185.05</v>
      </c>
      <c r="X453">
        <v>6388</v>
      </c>
      <c r="Y453">
        <v>6150</v>
      </c>
      <c r="Z453">
        <v>6388</v>
      </c>
      <c r="AA453">
        <v>6100</v>
      </c>
      <c r="AB453">
        <v>6388</v>
      </c>
      <c r="AC453" s="1">
        <f>(Table2[[#This Row],[Close Price]]/Table2[[#This Row],[Day Low]])-1</f>
        <v>3.1002174598426802E-2</v>
      </c>
      <c r="AD453" s="1">
        <f>(Table2[[#This Row],[Day High]]/Table2[[#This Row],[Close Price]])-1</f>
        <v>1.7563668297577717E-3</v>
      </c>
      <c r="AE453" s="1">
        <f>(Table2[[#This Row],[Close Price]]/Table2[[#This Row],[Current Week Low]])-1</f>
        <v>3.6878048780487838E-2</v>
      </c>
      <c r="AF453" s="1">
        <f>(Table2[[#This Row],[Current Week High]]/Table2[[#This Row],[Close Price]])-1</f>
        <v>1.7563668297577717E-3</v>
      </c>
      <c r="AG453" s="1">
        <f>(Table2[[#This Row],[Close Price]]/Table2[[#This Row],[Current Month Low]])-1</f>
        <v>4.5377049180327811E-2</v>
      </c>
      <c r="AH453" s="1">
        <f>(Table2[[#This Row],[Current Month High]]/Table2[[#This Row],[Close Price]])-1</f>
        <v>1.7563668297577717E-3</v>
      </c>
      <c r="AI453">
        <v>3.1073579224689398</v>
      </c>
      <c r="AJ453">
        <v>41.281253115618497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0.04</v>
      </c>
      <c r="AM453" t="s">
        <v>3175</v>
      </c>
      <c r="AN453">
        <v>-0.01</v>
      </c>
      <c r="AO453" t="s">
        <v>3174</v>
      </c>
      <c r="AP453">
        <v>-3.0583908172924001E-2</v>
      </c>
      <c r="AQ453">
        <f>(Table2[[#This Row],[Sharpe Ratio]]-AVERAGE(Table2[Sharpe Ratio]))/_xlfn.STDEV.P(Table2[Sharpe Ratio])</f>
        <v>-1.0748842689714058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0.77154645593038329</v>
      </c>
      <c r="AS453">
        <f>_xlfn.RANK.AVG(Table2[[#This Row],[1Y Return vs Nifty Z-Score]],Table2[1Y Return vs Nifty Z-Score])</f>
        <v>482</v>
      </c>
      <c r="AT453">
        <f>_xlfn.RANK.AVG(Table2[[#This Row],[6M Return vs Nifty Z-Score]],Table2[6M Return vs Nifty Z-Score])</f>
        <v>203</v>
      </c>
      <c r="AU453">
        <f>_xlfn.RANK.AVG(Table2[[#This Row],[Sharpe Ratio Z-Score]],Table2[Sharpe Ratio Z-Score])</f>
        <v>627</v>
      </c>
      <c r="AV453">
        <f>(Table2[[#This Row],[Rank 1Y]]+Table2[[#This Row],[Rank 6M]]+Table2[[#This Row],[Rank Sharpe]])/3</f>
        <v>437.33333333333331</v>
      </c>
    </row>
    <row r="454" spans="1:48" x14ac:dyDescent="0.3">
      <c r="A454" t="s">
        <v>643</v>
      </c>
      <c r="B454" t="s">
        <v>644</v>
      </c>
      <c r="C454" t="s">
        <v>3143</v>
      </c>
      <c r="D454" t="s">
        <v>406</v>
      </c>
      <c r="E454">
        <v>29846.268007659899</v>
      </c>
      <c r="F454">
        <v>6636.85</v>
      </c>
      <c r="G454">
        <v>-4.1597606698055998</v>
      </c>
      <c r="H454">
        <f>(Table2[[#This Row],[1Y Return vs Nifty]]-AVERAGE(Table2[1Y Return vs Nifty]))/_xlfn.STDEV.P(Table2[1Y Return vs Nifty])</f>
        <v>-0.50947767922700948</v>
      </c>
      <c r="I454">
        <v>3.5996426341061598</v>
      </c>
      <c r="J454">
        <f>(Table2[[#This Row],[1M Return vs Nifty]]-AVERAGE(Table2[1M Return vs Nifty]))/_xlfn.STDEV.P(Table2[1M Return vs Nifty])</f>
        <v>0.87965607302677884</v>
      </c>
      <c r="K454">
        <v>12.665758318089701</v>
      </c>
      <c r="L454">
        <f>(Table2[[#This Row],[6M Return vs Nifty]]-AVERAGE(Table2[6M Return vs Nifty]))/_xlfn.STDEV.P(Table2[6M Return vs Nifty])</f>
        <v>0.15582587242515161</v>
      </c>
      <c r="M454">
        <v>6.0918535846207602</v>
      </c>
      <c r="N454">
        <f>(Table2[[#This Row],[1W Return vs Nifty]]-AVERAGE(Table2[1W Return vs Nifty]))/_xlfn.STDEV.P(Table2[1W Return vs Nifty])</f>
        <v>2.1193960346395682</v>
      </c>
      <c r="O454">
        <v>6452.27</v>
      </c>
      <c r="P454">
        <v>6410.4029433660198</v>
      </c>
      <c r="Q454">
        <v>5966.5155845271602</v>
      </c>
      <c r="R454">
        <v>69.147740951179202</v>
      </c>
      <c r="S454" s="1">
        <f>(Table2[[#This Row],[Close Price]]-Table2[[#This Row],[20D EMA]])/Table2[[#This Row],[20D EMA]]</f>
        <v>2.8606986378437341E-2</v>
      </c>
      <c r="T454" s="1">
        <f>(Table2[[#This Row],[Close Price]]-Table2[[#This Row],[50D EMA]])/Table2[[#This Row],[50D EMA]]</f>
        <v>3.5324933336417709E-2</v>
      </c>
      <c r="U454" s="1">
        <f>(Table2[[#This Row],[Close Price]]-Table2[[#This Row],[200D EMA]])/Table2[[#This Row],[200D EMA]]</f>
        <v>0.11234939488152924</v>
      </c>
      <c r="V454">
        <v>1.5354651742829799</v>
      </c>
      <c r="W454">
        <v>6566.05</v>
      </c>
      <c r="X454">
        <v>6919.6</v>
      </c>
      <c r="Y454">
        <v>6542.15</v>
      </c>
      <c r="Z454">
        <v>6919.6</v>
      </c>
      <c r="AA454">
        <v>6300.05</v>
      </c>
      <c r="AB454">
        <v>6919.6</v>
      </c>
      <c r="AC454" s="1">
        <f>(Table2[[#This Row],[Close Price]]/Table2[[#This Row],[Day Low]])-1</f>
        <v>1.0782738480517251E-2</v>
      </c>
      <c r="AD454" s="1">
        <f>(Table2[[#This Row],[Day High]]/Table2[[#This Row],[Close Price]])-1</f>
        <v>4.2603042105818334E-2</v>
      </c>
      <c r="AE454" s="1">
        <f>(Table2[[#This Row],[Close Price]]/Table2[[#This Row],[Current Week Low]])-1</f>
        <v>1.4475363603708269E-2</v>
      </c>
      <c r="AF454" s="1">
        <f>(Table2[[#This Row],[Current Week High]]/Table2[[#This Row],[Close Price]])-1</f>
        <v>4.2603042105818334E-2</v>
      </c>
      <c r="AG454" s="1">
        <f>(Table2[[#This Row],[Close Price]]/Table2[[#This Row],[Current Month Low]])-1</f>
        <v>5.3459893175451079E-2</v>
      </c>
      <c r="AH454" s="1">
        <f>(Table2[[#This Row],[Current Month High]]/Table2[[#This Row],[Close Price]])-1</f>
        <v>4.2603042105818334E-2</v>
      </c>
      <c r="AI454">
        <v>8.4377377822310198</v>
      </c>
      <c r="AJ454">
        <v>37.897109850609802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-0.01</v>
      </c>
      <c r="AM454" t="s">
        <v>3174</v>
      </c>
      <c r="AN454">
        <v>3.71</v>
      </c>
      <c r="AO454" t="s">
        <v>3175</v>
      </c>
      <c r="AP454">
        <v>-1.056318043494E-3</v>
      </c>
      <c r="AQ454">
        <f>(Table2[[#This Row],[Sharpe Ratio]]-AVERAGE(Table2[Sharpe Ratio]))/_xlfn.STDEV.P(Table2[Sharpe Ratio])</f>
        <v>-0.73029274506162511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1.9151075558028641</v>
      </c>
      <c r="AS454">
        <f>_xlfn.RANK.AVG(Table2[[#This Row],[1Y Return vs Nifty Z-Score]],Table2[1Y Return vs Nifty Z-Score])</f>
        <v>480</v>
      </c>
      <c r="AT454">
        <f>_xlfn.RANK.AVG(Table2[[#This Row],[6M Return vs Nifty Z-Score]],Table2[6M Return vs Nifty Z-Score])</f>
        <v>267</v>
      </c>
      <c r="AU454">
        <f>_xlfn.RANK.AVG(Table2[[#This Row],[Sharpe Ratio Z-Score]],Table2[Sharpe Ratio Z-Score])</f>
        <v>568</v>
      </c>
      <c r="AV454">
        <f>(Table2[[#This Row],[Rank 1Y]]+Table2[[#This Row],[Rank 6M]]+Table2[[#This Row],[Rank Sharpe]])/3</f>
        <v>438.33333333333331</v>
      </c>
    </row>
    <row r="455" spans="1:48" x14ac:dyDescent="0.3">
      <c r="A455" t="s">
        <v>1278</v>
      </c>
      <c r="B455" t="s">
        <v>1279</v>
      </c>
      <c r="C455" t="s">
        <v>3141</v>
      </c>
      <c r="D455" t="s">
        <v>217</v>
      </c>
      <c r="E455">
        <v>9090.9784607700003</v>
      </c>
      <c r="F455">
        <v>2447.5</v>
      </c>
      <c r="G455">
        <v>11.256565820130501</v>
      </c>
      <c r="H455">
        <f>(Table2[[#This Row],[1Y Return vs Nifty]]-AVERAGE(Table2[1Y Return vs Nifty]))/_xlfn.STDEV.P(Table2[1Y Return vs Nifty])</f>
        <v>-0.24395272600975684</v>
      </c>
      <c r="I455">
        <v>10.6358850095609</v>
      </c>
      <c r="J455">
        <f>(Table2[[#This Row],[1M Return vs Nifty]]-AVERAGE(Table2[1M Return vs Nifty]))/_xlfn.STDEV.P(Table2[1M Return vs Nifty])</f>
        <v>1.6733163619743701</v>
      </c>
      <c r="K455">
        <v>4.7765009310251898</v>
      </c>
      <c r="L455">
        <f>(Table2[[#This Row],[6M Return vs Nifty]]-AVERAGE(Table2[6M Return vs Nifty]))/_xlfn.STDEV.P(Table2[6M Return vs Nifty])</f>
        <v>-0.10732498548359706</v>
      </c>
      <c r="M455">
        <v>-6.7598117816537497</v>
      </c>
      <c r="N455">
        <f>(Table2[[#This Row],[1W Return vs Nifty]]-AVERAGE(Table2[1W Return vs Nifty]))/_xlfn.STDEV.P(Table2[1W Return vs Nifty])</f>
        <v>-1.0516190496012126</v>
      </c>
      <c r="O455">
        <v>2289.92</v>
      </c>
      <c r="P455">
        <v>2197.4508830504801</v>
      </c>
      <c r="Q455">
        <v>2047.1700552847699</v>
      </c>
      <c r="R455">
        <v>55.334075436499397</v>
      </c>
      <c r="S455" s="1">
        <f>(Table2[[#This Row],[Close Price]]-Table2[[#This Row],[20D EMA]])/Table2[[#This Row],[20D EMA]]</f>
        <v>6.8814631078814942E-2</v>
      </c>
      <c r="T455" s="1">
        <f>(Table2[[#This Row],[Close Price]]-Table2[[#This Row],[50D EMA]])/Table2[[#This Row],[50D EMA]]</f>
        <v>0.1137905374259852</v>
      </c>
      <c r="U455" s="1">
        <f>(Table2[[#This Row],[Close Price]]-Table2[[#This Row],[200D EMA]])/Table2[[#This Row],[200D EMA]]</f>
        <v>0.19555285291604294</v>
      </c>
      <c r="V455">
        <v>2.8779295971541798</v>
      </c>
      <c r="W455">
        <v>2215</v>
      </c>
      <c r="X455">
        <v>2494.75</v>
      </c>
      <c r="Y455">
        <v>2187.3000000000002</v>
      </c>
      <c r="Z455">
        <v>2494.75</v>
      </c>
      <c r="AA455">
        <v>2187.3000000000002</v>
      </c>
      <c r="AB455">
        <v>2494.75</v>
      </c>
      <c r="AC455" s="1">
        <f>(Table2[[#This Row],[Close Price]]/Table2[[#This Row],[Day Low]])-1</f>
        <v>0.10496613995485338</v>
      </c>
      <c r="AD455" s="1">
        <f>(Table2[[#This Row],[Day High]]/Table2[[#This Row],[Close Price]])-1</f>
        <v>1.9305413687436213E-2</v>
      </c>
      <c r="AE455" s="1">
        <f>(Table2[[#This Row],[Close Price]]/Table2[[#This Row],[Current Week Low]])-1</f>
        <v>0.11895944772093436</v>
      </c>
      <c r="AF455" s="1">
        <f>(Table2[[#This Row],[Current Week High]]/Table2[[#This Row],[Close Price]])-1</f>
        <v>1.9305413687436213E-2</v>
      </c>
      <c r="AG455" s="1">
        <f>(Table2[[#This Row],[Close Price]]/Table2[[#This Row],[Current Month Low]])-1</f>
        <v>0.11895944772093436</v>
      </c>
      <c r="AH455" s="1">
        <f>(Table2[[#This Row],[Current Month High]]/Table2[[#This Row],[Close Price]])-1</f>
        <v>1.9305413687436213E-2</v>
      </c>
      <c r="AI455">
        <v>12.0735444330949</v>
      </c>
      <c r="AJ455">
        <v>67.4191121143717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0.19</v>
      </c>
      <c r="AM455" t="s">
        <v>3175</v>
      </c>
      <c r="AN455">
        <v>8.84</v>
      </c>
      <c r="AO455" t="s">
        <v>3175</v>
      </c>
      <c r="AP455">
        <v>-1.3279809069527001E-2</v>
      </c>
      <c r="AQ455">
        <f>(Table2[[#This Row],[Sharpe Ratio]]-AVERAGE(Table2[Sharpe Ratio]))/_xlfn.STDEV.P(Table2[Sharpe Ratio])</f>
        <v>-0.87294276769114032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-0.60252316681133677</v>
      </c>
      <c r="AS455">
        <f>_xlfn.RANK.AVG(Table2[[#This Row],[1Y Return vs Nifty Z-Score]],Table2[1Y Return vs Nifty Z-Score])</f>
        <v>376</v>
      </c>
      <c r="AT455">
        <f>_xlfn.RANK.AVG(Table2[[#This Row],[6M Return vs Nifty Z-Score]],Table2[6M Return vs Nifty Z-Score])</f>
        <v>346</v>
      </c>
      <c r="AU455">
        <f>_xlfn.RANK.AVG(Table2[[#This Row],[Sharpe Ratio Z-Score]],Table2[Sharpe Ratio Z-Score])</f>
        <v>595</v>
      </c>
      <c r="AV455">
        <f>(Table2[[#This Row],[Rank 1Y]]+Table2[[#This Row],[Rank 6M]]+Table2[[#This Row],[Rank Sharpe]])/3</f>
        <v>439</v>
      </c>
    </row>
    <row r="456" spans="1:48" x14ac:dyDescent="0.3">
      <c r="A456" t="s">
        <v>1476</v>
      </c>
      <c r="B456" t="s">
        <v>1477</v>
      </c>
      <c r="C456" t="s">
        <v>3132</v>
      </c>
      <c r="D456" t="s">
        <v>48</v>
      </c>
      <c r="E456">
        <v>7079.7632746299996</v>
      </c>
      <c r="F456">
        <v>188.58</v>
      </c>
      <c r="G456">
        <v>-3.1641011220279598</v>
      </c>
      <c r="H456">
        <f>(Table2[[#This Row],[1Y Return vs Nifty]]-AVERAGE(Table2[1Y Return vs Nifty]))/_xlfn.STDEV.P(Table2[1Y Return vs Nifty])</f>
        <v>-0.49232881727104655</v>
      </c>
      <c r="I456">
        <v>-4.6206843151368204</v>
      </c>
      <c r="J456">
        <f>(Table2[[#This Row],[1M Return vs Nifty]]-AVERAGE(Table2[1M Return vs Nifty]))/_xlfn.STDEV.P(Table2[1M Return vs Nifty])</f>
        <v>-4.7564268975469316E-2</v>
      </c>
      <c r="K456">
        <v>-21.4849259724053</v>
      </c>
      <c r="L456">
        <f>(Table2[[#This Row],[6M Return vs Nifty]]-AVERAGE(Table2[6M Return vs Nifty]))/_xlfn.STDEV.P(Table2[6M Return vs Nifty])</f>
        <v>-0.98329045098820456</v>
      </c>
      <c r="M456">
        <v>-1.2494912502104101</v>
      </c>
      <c r="N456">
        <f>(Table2[[#This Row],[1W Return vs Nifty]]-AVERAGE(Table2[1W Return vs Nifty]))/_xlfn.STDEV.P(Table2[1W Return vs Nifty])</f>
        <v>0.30799536815838507</v>
      </c>
      <c r="O456">
        <v>191.03</v>
      </c>
      <c r="P456">
        <v>192.80926097123401</v>
      </c>
      <c r="Q456">
        <v>190.434623272077</v>
      </c>
      <c r="R456">
        <v>44.085331585921899</v>
      </c>
      <c r="S456" s="1">
        <f>(Table2[[#This Row],[Close Price]]-Table2[[#This Row],[20D EMA]])/Table2[[#This Row],[20D EMA]]</f>
        <v>-1.2825210699890011E-2</v>
      </c>
      <c r="T456" s="1">
        <f>(Table2[[#This Row],[Close Price]]-Table2[[#This Row],[50D EMA]])/Table2[[#This Row],[50D EMA]]</f>
        <v>-2.1934947263062114E-2</v>
      </c>
      <c r="U456" s="1">
        <f>(Table2[[#This Row],[Close Price]]-Table2[[#This Row],[200D EMA]])/Table2[[#This Row],[200D EMA]]</f>
        <v>-9.7388974767853125E-3</v>
      </c>
      <c r="V456">
        <v>1.3852776543140599</v>
      </c>
      <c r="W456">
        <v>181.91</v>
      </c>
      <c r="X456">
        <v>191.56</v>
      </c>
      <c r="Y456">
        <v>181.91</v>
      </c>
      <c r="Z456">
        <v>193.5</v>
      </c>
      <c r="AA456">
        <v>181.91</v>
      </c>
      <c r="AB456">
        <v>198.4</v>
      </c>
      <c r="AC456" s="1">
        <f>(Table2[[#This Row],[Close Price]]/Table2[[#This Row],[Day Low]])-1</f>
        <v>3.6666483425870089E-2</v>
      </c>
      <c r="AD456" s="1">
        <f>(Table2[[#This Row],[Day High]]/Table2[[#This Row],[Close Price]])-1</f>
        <v>1.5802312016120368E-2</v>
      </c>
      <c r="AE456" s="1">
        <f>(Table2[[#This Row],[Close Price]]/Table2[[#This Row],[Current Week Low]])-1</f>
        <v>3.6666483425870089E-2</v>
      </c>
      <c r="AF456" s="1">
        <f>(Table2[[#This Row],[Current Week High]]/Table2[[#This Row],[Close Price]])-1</f>
        <v>2.6089723194400172E-2</v>
      </c>
      <c r="AG456" s="1">
        <f>(Table2[[#This Row],[Close Price]]/Table2[[#This Row],[Current Month Low]])-1</f>
        <v>3.6666483425870089E-2</v>
      </c>
      <c r="AH456" s="1">
        <f>(Table2[[#This Row],[Current Month High]]/Table2[[#This Row],[Close Price]])-1</f>
        <v>5.2073390603457392E-2</v>
      </c>
      <c r="AI456">
        <v>32.1985364301622</v>
      </c>
      <c r="AJ456">
        <v>37.448979591836697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-0.03</v>
      </c>
      <c r="AM456" t="s">
        <v>3174</v>
      </c>
      <c r="AN456">
        <v>-0.43</v>
      </c>
      <c r="AO456" t="s">
        <v>3174</v>
      </c>
      <c r="AP456">
        <v>0.110879418459175</v>
      </c>
      <c r="AQ456">
        <f>(Table2[[#This Row],[Sharpe Ratio]]-AVERAGE(Table2[Sharpe Ratio]))/_xlfn.STDEV.P(Table2[Sharpe Ratio])</f>
        <v>0.57601453746102571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6">
        <f>_xlfn.RANK.AVG(Table2[[#This Row],[1Y Return vs Nifty Z-Score]],Table2[1Y Return vs Nifty Z-Score])</f>
        <v>474</v>
      </c>
      <c r="AT456">
        <f>_xlfn.RANK.AVG(Table2[[#This Row],[6M Return vs Nifty Z-Score]],Table2[6M Return vs Nifty Z-Score])</f>
        <v>641</v>
      </c>
      <c r="AU456">
        <f>_xlfn.RANK.AVG(Table2[[#This Row],[Sharpe Ratio Z-Score]],Table2[Sharpe Ratio Z-Score])</f>
        <v>202</v>
      </c>
      <c r="AV456">
        <f>(Table2[[#This Row],[Rank 1Y]]+Table2[[#This Row],[Rank 6M]]+Table2[[#This Row],[Rank Sharpe]])/3</f>
        <v>439</v>
      </c>
    </row>
    <row r="457" spans="1:48" x14ac:dyDescent="0.3">
      <c r="A457" t="s">
        <v>46</v>
      </c>
      <c r="B457" t="s">
        <v>47</v>
      </c>
      <c r="C457" t="s">
        <v>3132</v>
      </c>
      <c r="D457" t="s">
        <v>48</v>
      </c>
      <c r="E457">
        <v>480416.3430855</v>
      </c>
      <c r="F457">
        <v>3532.4</v>
      </c>
      <c r="G457">
        <v>-12.3847100010842</v>
      </c>
      <c r="H457">
        <f>(Table2[[#This Row],[1Y Return vs Nifty]]-AVERAGE(Table2[1Y Return vs Nifty]))/_xlfn.STDEV.P(Table2[1Y Return vs Nifty])</f>
        <v>-0.651141083140238</v>
      </c>
      <c r="I457">
        <v>-3.5223762195488</v>
      </c>
      <c r="J457">
        <f>(Table2[[#This Row],[1M Return vs Nifty]]-AVERAGE(Table2[1M Return vs Nifty]))/_xlfn.STDEV.P(Table2[1M Return vs Nifty])</f>
        <v>7.6320536860476823E-2</v>
      </c>
      <c r="K457">
        <v>-17.587658314716599</v>
      </c>
      <c r="L457">
        <f>(Table2[[#This Row],[6M Return vs Nifty]]-AVERAGE(Table2[6M Return vs Nifty]))/_xlfn.STDEV.P(Table2[6M Return vs Nifty])</f>
        <v>-0.85329477746608584</v>
      </c>
      <c r="M457">
        <v>-3.1542008371386601</v>
      </c>
      <c r="N457">
        <f>(Table2[[#This Row],[1W Return vs Nifty]]-AVERAGE(Table2[1W Return vs Nifty]))/_xlfn.STDEV.P(Table2[1W Return vs Nifty])</f>
        <v>-0.16197195974118703</v>
      </c>
      <c r="O457">
        <v>3629.2</v>
      </c>
      <c r="P457">
        <v>3635.53633654338</v>
      </c>
      <c r="Q457">
        <v>3481.0060231375001</v>
      </c>
      <c r="R457">
        <v>21.7633473022609</v>
      </c>
      <c r="S457" s="1">
        <f>(Table2[[#This Row],[Close Price]]-Table2[[#This Row],[20D EMA]])/Table2[[#This Row],[20D EMA]]</f>
        <v>-2.6672544913479482E-2</v>
      </c>
      <c r="T457" s="1">
        <f>(Table2[[#This Row],[Close Price]]-Table2[[#This Row],[50D EMA]])/Table2[[#This Row],[50D EMA]]</f>
        <v>-2.8368946696167692E-2</v>
      </c>
      <c r="U457" s="1">
        <f>(Table2[[#This Row],[Close Price]]-Table2[[#This Row],[200D EMA]])/Table2[[#This Row],[200D EMA]]</f>
        <v>1.4764116040275513E-2</v>
      </c>
      <c r="V457">
        <v>1.1843751125381801</v>
      </c>
      <c r="W457">
        <v>3469</v>
      </c>
      <c r="X457">
        <v>3538.5</v>
      </c>
      <c r="Y457">
        <v>3429</v>
      </c>
      <c r="Z457">
        <v>3538.5</v>
      </c>
      <c r="AA457">
        <v>3429</v>
      </c>
      <c r="AB457">
        <v>3724</v>
      </c>
      <c r="AC457" s="1">
        <f>(Table2[[#This Row],[Close Price]]/Table2[[#This Row],[Day Low]])-1</f>
        <v>1.827616027673673E-2</v>
      </c>
      <c r="AD457" s="1">
        <f>(Table2[[#This Row],[Day High]]/Table2[[#This Row],[Close Price]])-1</f>
        <v>1.7268712490090543E-3</v>
      </c>
      <c r="AE457" s="1">
        <f>(Table2[[#This Row],[Close Price]]/Table2[[#This Row],[Current Week Low]])-1</f>
        <v>3.0154564012831786E-2</v>
      </c>
      <c r="AF457" s="1">
        <f>(Table2[[#This Row],[Current Week High]]/Table2[[#This Row],[Close Price]])-1</f>
        <v>1.7268712490090543E-3</v>
      </c>
      <c r="AG457" s="1">
        <f>(Table2[[#This Row],[Close Price]]/Table2[[#This Row],[Current Month Low]])-1</f>
        <v>3.0154564012831786E-2</v>
      </c>
      <c r="AH457" s="1">
        <f>(Table2[[#This Row],[Current Month High]]/Table2[[#This Row],[Close Price]])-1</f>
        <v>5.4240742837730727E-2</v>
      </c>
      <c r="AI457">
        <v>10.9698788359189</v>
      </c>
      <c r="AJ457">
        <v>23.676977749768</v>
      </c>
      <c r="AK457" t="str">
        <f>IF(AND(Table2[[#This Row],[20D EMA]]&gt;Table2[[#This Row],[50D EMA]],Table2[[#This Row],[50D EMA]]&gt;Table2[[#This Row],[200D EMA]]),"Uptrend","Downtrend/NoTrend")</f>
        <v>Downtrend/NoTrend</v>
      </c>
      <c r="AL457">
        <v>-0.03</v>
      </c>
      <c r="AM457" t="s">
        <v>3174</v>
      </c>
      <c r="AN457">
        <v>-4.1100000000000003</v>
      </c>
      <c r="AO457" t="s">
        <v>3174</v>
      </c>
      <c r="AP457">
        <v>0.116420985573804</v>
      </c>
      <c r="AQ457">
        <f>(Table2[[#This Row],[Sharpe Ratio]]-AVERAGE(Table2[Sharpe Ratio]))/_xlfn.STDEV.P(Table2[Sharpe Ratio])</f>
        <v>0.64068547906201556</v>
      </c>
      <c r="AR4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7">
        <f>_xlfn.RANK.AVG(Table2[[#This Row],[1Y Return vs Nifty Z-Score]],Table2[1Y Return vs Nifty Z-Score])</f>
        <v>529</v>
      </c>
      <c r="AT457">
        <f>_xlfn.RANK.AVG(Table2[[#This Row],[6M Return vs Nifty Z-Score]],Table2[6M Return vs Nifty Z-Score])</f>
        <v>605</v>
      </c>
      <c r="AU457">
        <f>_xlfn.RANK.AVG(Table2[[#This Row],[Sharpe Ratio Z-Score]],Table2[Sharpe Ratio Z-Score])</f>
        <v>184</v>
      </c>
      <c r="AV457">
        <f>(Table2[[#This Row],[Rank 1Y]]+Table2[[#This Row],[Rank 6M]]+Table2[[#This Row],[Rank Sharpe]])/3</f>
        <v>439.33333333333331</v>
      </c>
    </row>
    <row r="458" spans="1:48" x14ac:dyDescent="0.3">
      <c r="A458" t="s">
        <v>685</v>
      </c>
      <c r="B458" t="s">
        <v>686</v>
      </c>
      <c r="C458" t="s">
        <v>3133</v>
      </c>
      <c r="D458" t="s">
        <v>51</v>
      </c>
      <c r="E458">
        <v>26638.750688119999</v>
      </c>
      <c r="F458">
        <v>1756</v>
      </c>
      <c r="G458">
        <v>-8.1754592816803999</v>
      </c>
      <c r="H458">
        <f>(Table2[[#This Row],[1Y Return vs Nifty]]-AVERAGE(Table2[1Y Return vs Nifty]))/_xlfn.STDEV.P(Table2[1Y Return vs Nifty])</f>
        <v>-0.57864254718363395</v>
      </c>
      <c r="I458">
        <v>-12.6765658667804</v>
      </c>
      <c r="J458">
        <f>(Table2[[#This Row],[1M Return vs Nifty]]-AVERAGE(Table2[1M Return vs Nifty]))/_xlfn.STDEV.P(Table2[1M Return vs Nifty])</f>
        <v>-0.95623582103976346</v>
      </c>
      <c r="K458">
        <v>-7.6248099343381899</v>
      </c>
      <c r="L458">
        <f>(Table2[[#This Row],[6M Return vs Nifty]]-AVERAGE(Table2[6M Return vs Nifty]))/_xlfn.STDEV.P(Table2[6M Return vs Nifty])</f>
        <v>-0.52097806248476886</v>
      </c>
      <c r="M458">
        <v>-6.84590375813631</v>
      </c>
      <c r="N458">
        <f>(Table2[[#This Row],[1W Return vs Nifty]]-AVERAGE(Table2[1W Return vs Nifty]))/_xlfn.STDEV.P(Table2[1W Return vs Nifty])</f>
        <v>-1.072861351534681</v>
      </c>
      <c r="O458">
        <v>1840.11</v>
      </c>
      <c r="P458">
        <v>1865.9810595843801</v>
      </c>
      <c r="Q458">
        <v>1741.5469491720901</v>
      </c>
      <c r="R458">
        <v>22.564181903887899</v>
      </c>
      <c r="S458" s="1">
        <f>(Table2[[#This Row],[Close Price]]-Table2[[#This Row],[20D EMA]])/Table2[[#This Row],[20D EMA]]</f>
        <v>-4.5709223905092577E-2</v>
      </c>
      <c r="T458" s="1">
        <f>(Table2[[#This Row],[Close Price]]-Table2[[#This Row],[50D EMA]])/Table2[[#This Row],[50D EMA]]</f>
        <v>-5.8940072847725879E-2</v>
      </c>
      <c r="U458" s="1">
        <f>(Table2[[#This Row],[Close Price]]-Table2[[#This Row],[200D EMA]])/Table2[[#This Row],[200D EMA]]</f>
        <v>8.29897283836116E-3</v>
      </c>
      <c r="V458">
        <v>1.6698986789749699</v>
      </c>
      <c r="W458">
        <v>1682.1</v>
      </c>
      <c r="X458">
        <v>1765.85</v>
      </c>
      <c r="Y458">
        <v>1666</v>
      </c>
      <c r="Z458">
        <v>1765.85</v>
      </c>
      <c r="AA458">
        <v>1666</v>
      </c>
      <c r="AB458">
        <v>1894.9</v>
      </c>
      <c r="AC458" s="1">
        <f>(Table2[[#This Row],[Close Price]]/Table2[[#This Row],[Day Low]])-1</f>
        <v>4.3933178764639536E-2</v>
      </c>
      <c r="AD458" s="1">
        <f>(Table2[[#This Row],[Day High]]/Table2[[#This Row],[Close Price]])-1</f>
        <v>5.6093394077447734E-3</v>
      </c>
      <c r="AE458" s="1">
        <f>(Table2[[#This Row],[Close Price]]/Table2[[#This Row],[Current Week Low]])-1</f>
        <v>5.4021608643457286E-2</v>
      </c>
      <c r="AF458" s="1">
        <f>(Table2[[#This Row],[Current Week High]]/Table2[[#This Row],[Close Price]])-1</f>
        <v>5.6093394077447734E-3</v>
      </c>
      <c r="AG458" s="1">
        <f>(Table2[[#This Row],[Close Price]]/Table2[[#This Row],[Current Month Low]])-1</f>
        <v>5.4021608643457286E-2</v>
      </c>
      <c r="AH458" s="1">
        <f>(Table2[[#This Row],[Current Month High]]/Table2[[#This Row],[Close Price]])-1</f>
        <v>7.9100227790432909E-2</v>
      </c>
      <c r="AI458">
        <v>15.603644646924799</v>
      </c>
      <c r="AJ458">
        <v>41.106512917353001</v>
      </c>
      <c r="AK458" t="str">
        <f>IF(AND(Table2[[#This Row],[20D EMA]]&gt;Table2[[#This Row],[50D EMA]],Table2[[#This Row],[50D EMA]]&gt;Table2[[#This Row],[200D EMA]]),"Uptrend","Downtrend/NoTrend")</f>
        <v>Downtrend/NoTrend</v>
      </c>
      <c r="AL458">
        <v>-0.14000000000000001</v>
      </c>
      <c r="AM458" t="s">
        <v>3174</v>
      </c>
      <c r="AN458">
        <v>-6.92</v>
      </c>
      <c r="AO458" t="s">
        <v>3174</v>
      </c>
      <c r="AP458">
        <v>7.1224637022041001E-2</v>
      </c>
      <c r="AQ458">
        <f>(Table2[[#This Row],[Sharpe Ratio]]-AVERAGE(Table2[Sharpe Ratio]))/_xlfn.STDEV.P(Table2[Sharpe Ratio])</f>
        <v>0.11323713145416908</v>
      </c>
      <c r="AR4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8">
        <f>_xlfn.RANK.AVG(Table2[[#This Row],[1Y Return vs Nifty Z-Score]],Table2[1Y Return vs Nifty Z-Score])</f>
        <v>506</v>
      </c>
      <c r="AT458">
        <f>_xlfn.RANK.AVG(Table2[[#This Row],[6M Return vs Nifty Z-Score]],Table2[6M Return vs Nifty Z-Score])</f>
        <v>500</v>
      </c>
      <c r="AU458">
        <f>_xlfn.RANK.AVG(Table2[[#This Row],[Sharpe Ratio Z-Score]],Table2[Sharpe Ratio Z-Score])</f>
        <v>314</v>
      </c>
      <c r="AV458">
        <f>(Table2[[#This Row],[Rank 1Y]]+Table2[[#This Row],[Rank 6M]]+Table2[[#This Row],[Rank Sharpe]])/3</f>
        <v>440</v>
      </c>
    </row>
    <row r="459" spans="1:48" x14ac:dyDescent="0.3">
      <c r="A459" t="s">
        <v>2125</v>
      </c>
      <c r="B459" t="s">
        <v>2126</v>
      </c>
      <c r="C459" t="s">
        <v>3129</v>
      </c>
      <c r="D459" t="s">
        <v>562</v>
      </c>
      <c r="E459">
        <v>2920.5643935119901</v>
      </c>
      <c r="F459">
        <v>53.02</v>
      </c>
      <c r="G459">
        <v>5.9453652622130804</v>
      </c>
      <c r="H459">
        <f>(Table2[[#This Row],[1Y Return vs Nifty]]-AVERAGE(Table2[1Y Return vs Nifty]))/_xlfn.STDEV.P(Table2[1Y Return vs Nifty])</f>
        <v>-0.33543082752694353</v>
      </c>
      <c r="I459">
        <v>-12.9930539686665</v>
      </c>
      <c r="J459">
        <f>(Table2[[#This Row],[1M Return vs Nifty]]-AVERAGE(Table2[1M Return vs Nifty]))/_xlfn.STDEV.P(Table2[1M Return vs Nifty])</f>
        <v>-0.9919344262026023</v>
      </c>
      <c r="K459">
        <v>15.285892936698501</v>
      </c>
      <c r="L459">
        <f>(Table2[[#This Row],[6M Return vs Nifty]]-AVERAGE(Table2[6M Return vs Nifty]))/_xlfn.STDEV.P(Table2[6M Return vs Nifty])</f>
        <v>0.2432220161805613</v>
      </c>
      <c r="M459">
        <v>-7.1663122571477196</v>
      </c>
      <c r="N459">
        <f>(Table2[[#This Row],[1W Return vs Nifty]]-AVERAGE(Table2[1W Return vs Nifty]))/_xlfn.STDEV.P(Table2[1W Return vs Nifty])</f>
        <v>-1.1519188242066958</v>
      </c>
      <c r="O459">
        <v>51.98</v>
      </c>
      <c r="P459">
        <v>52.726817564976201</v>
      </c>
      <c r="Q459">
        <v>48.713803471813598</v>
      </c>
      <c r="R459">
        <v>40.3434822471228</v>
      </c>
      <c r="S459" s="1">
        <f>(Table2[[#This Row],[Close Price]]-Table2[[#This Row],[20D EMA]])/Table2[[#This Row],[20D EMA]]</f>
        <v>2.0007695267410665E-2</v>
      </c>
      <c r="T459" s="1">
        <f>(Table2[[#This Row],[Close Price]]-Table2[[#This Row],[50D EMA]])/Table2[[#This Row],[50D EMA]]</f>
        <v>5.5604045258849108E-3</v>
      </c>
      <c r="U459" s="1">
        <f>(Table2[[#This Row],[Close Price]]-Table2[[#This Row],[200D EMA]])/Table2[[#This Row],[200D EMA]]</f>
        <v>8.8397871266160166E-2</v>
      </c>
      <c r="V459">
        <v>0.85117560869941999</v>
      </c>
      <c r="W459">
        <v>47.32</v>
      </c>
      <c r="X459">
        <v>53.79</v>
      </c>
      <c r="Y459">
        <v>47.05</v>
      </c>
      <c r="Z459">
        <v>53.79</v>
      </c>
      <c r="AA459">
        <v>47.05</v>
      </c>
      <c r="AB459">
        <v>54.1</v>
      </c>
      <c r="AC459" s="1">
        <f>(Table2[[#This Row],[Close Price]]/Table2[[#This Row],[Day Low]])-1</f>
        <v>0.12045646661031273</v>
      </c>
      <c r="AD459" s="1">
        <f>(Table2[[#This Row],[Day High]]/Table2[[#This Row],[Close Price]])-1</f>
        <v>1.4522821576763434E-2</v>
      </c>
      <c r="AE459" s="1">
        <f>(Table2[[#This Row],[Close Price]]/Table2[[#This Row],[Current Week Low]])-1</f>
        <v>0.12688629117959627</v>
      </c>
      <c r="AF459" s="1">
        <f>(Table2[[#This Row],[Current Week High]]/Table2[[#This Row],[Close Price]])-1</f>
        <v>1.4522821576763434E-2</v>
      </c>
      <c r="AG459" s="1">
        <f>(Table2[[#This Row],[Close Price]]/Table2[[#This Row],[Current Month Low]])-1</f>
        <v>0.12688629117959627</v>
      </c>
      <c r="AH459" s="1">
        <f>(Table2[[#This Row],[Current Month High]]/Table2[[#This Row],[Close Price]])-1</f>
        <v>2.0369671821953927E-2</v>
      </c>
      <c r="AI459">
        <v>18.823085628064799</v>
      </c>
      <c r="AJ459">
        <v>59.458646616541301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-0.02</v>
      </c>
      <c r="AM459" t="s">
        <v>3174</v>
      </c>
      <c r="AN459">
        <v>7.35</v>
      </c>
      <c r="AO459" t="s">
        <v>3175</v>
      </c>
      <c r="AP459">
        <v>-5.7810149479272002E-2</v>
      </c>
      <c r="AQ459">
        <f>(Table2[[#This Row],[Sharpe Ratio]]-AVERAGE(Table2[Sharpe Ratio]))/_xlfn.STDEV.P(Table2[Sharpe Ratio])</f>
        <v>-1.3926186977197561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408</v>
      </c>
      <c r="AT459">
        <f>_xlfn.RANK.AVG(Table2[[#This Row],[6M Return vs Nifty Z-Score]],Table2[6M Return vs Nifty Z-Score])</f>
        <v>242</v>
      </c>
      <c r="AU459">
        <f>_xlfn.RANK.AVG(Table2[[#This Row],[Sharpe Ratio Z-Score]],Table2[Sharpe Ratio Z-Score])</f>
        <v>671</v>
      </c>
      <c r="AV459">
        <f>(Table2[[#This Row],[Rank 1Y]]+Table2[[#This Row],[Rank 6M]]+Table2[[#This Row],[Rank Sharpe]])/3</f>
        <v>440.33333333333331</v>
      </c>
    </row>
    <row r="460" spans="1:48" x14ac:dyDescent="0.3">
      <c r="A460" t="s">
        <v>1662</v>
      </c>
      <c r="B460" t="s">
        <v>1663</v>
      </c>
      <c r="C460" t="s">
        <v>3140</v>
      </c>
      <c r="D460" t="s">
        <v>135</v>
      </c>
      <c r="E460">
        <v>5362.2749999999996</v>
      </c>
      <c r="F460">
        <v>183.99</v>
      </c>
      <c r="G460">
        <v>39.689357455484298</v>
      </c>
      <c r="H460">
        <f>(Table2[[#This Row],[1Y Return vs Nifty]]-AVERAGE(Table2[1Y Return vs Nifty]))/_xlfn.STDEV.P(Table2[1Y Return vs Nifty])</f>
        <v>0.24576287995782936</v>
      </c>
      <c r="I460">
        <v>-8.9131373966043199</v>
      </c>
      <c r="J460">
        <f>(Table2[[#This Row],[1M Return vs Nifty]]-AVERAGE(Table2[1M Return vs Nifty]))/_xlfn.STDEV.P(Table2[1M Return vs Nifty])</f>
        <v>-0.53173598608623784</v>
      </c>
      <c r="K460">
        <v>-22.906198858663</v>
      </c>
      <c r="L460">
        <f>(Table2[[#This Row],[6M Return vs Nifty]]-AVERAGE(Table2[6M Return vs Nifty]))/_xlfn.STDEV.P(Table2[6M Return vs Nifty])</f>
        <v>-1.0306978508221096</v>
      </c>
      <c r="M460">
        <v>-7.29050616472807</v>
      </c>
      <c r="N460">
        <f>(Table2[[#This Row],[1W Return vs Nifty]]-AVERAGE(Table2[1W Return vs Nifty]))/_xlfn.STDEV.P(Table2[1W Return vs Nifty])</f>
        <v>-1.1825623823047431</v>
      </c>
      <c r="O460">
        <v>193.51</v>
      </c>
      <c r="P460">
        <v>197.502785513682</v>
      </c>
      <c r="Q460">
        <v>189.15423564551801</v>
      </c>
      <c r="R460">
        <v>37.506956613638202</v>
      </c>
      <c r="S460" s="1">
        <f>(Table2[[#This Row],[Close Price]]-Table2[[#This Row],[20D EMA]])/Table2[[#This Row],[20D EMA]]</f>
        <v>-4.9196423957418127E-2</v>
      </c>
      <c r="T460" s="1">
        <f>(Table2[[#This Row],[Close Price]]-Table2[[#This Row],[50D EMA]])/Table2[[#This Row],[50D EMA]]</f>
        <v>-6.8418202196676825E-2</v>
      </c>
      <c r="U460" s="1">
        <f>(Table2[[#This Row],[Close Price]]-Table2[[#This Row],[200D EMA]])/Table2[[#This Row],[200D EMA]]</f>
        <v>-2.7301718240113706E-2</v>
      </c>
      <c r="V460">
        <v>0.76680454580283897</v>
      </c>
      <c r="W460">
        <v>179.01</v>
      </c>
      <c r="X460">
        <v>184.9</v>
      </c>
      <c r="Y460">
        <v>179</v>
      </c>
      <c r="Z460">
        <v>191.49</v>
      </c>
      <c r="AA460">
        <v>179</v>
      </c>
      <c r="AB460">
        <v>201.61</v>
      </c>
      <c r="AC460" s="1">
        <f>(Table2[[#This Row],[Close Price]]/Table2[[#This Row],[Day Low]])-1</f>
        <v>2.7819674878498457E-2</v>
      </c>
      <c r="AD460" s="1">
        <f>(Table2[[#This Row],[Day High]]/Table2[[#This Row],[Close Price]])-1</f>
        <v>4.945920973965956E-3</v>
      </c>
      <c r="AE460" s="1">
        <f>(Table2[[#This Row],[Close Price]]/Table2[[#This Row],[Current Week Low]])-1</f>
        <v>2.7877094972067029E-2</v>
      </c>
      <c r="AF460" s="1">
        <f>(Table2[[#This Row],[Current Week High]]/Table2[[#This Row],[Close Price]])-1</f>
        <v>4.0763084950268924E-2</v>
      </c>
      <c r="AG460" s="1">
        <f>(Table2[[#This Row],[Close Price]]/Table2[[#This Row],[Current Month Low]])-1</f>
        <v>2.7877094972067029E-2</v>
      </c>
      <c r="AH460" s="1">
        <f>(Table2[[#This Row],[Current Month High]]/Table2[[#This Row],[Close Price]])-1</f>
        <v>9.5766074243165411E-2</v>
      </c>
      <c r="AI460">
        <v>44.002391434316998</v>
      </c>
      <c r="AJ460">
        <v>67.874087591240894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-0.08</v>
      </c>
      <c r="AM460" t="s">
        <v>3174</v>
      </c>
      <c r="AN460">
        <v>-0.05</v>
      </c>
      <c r="AO460" t="s">
        <v>3174</v>
      </c>
      <c r="AP460">
        <v>2.4389185999308002E-2</v>
      </c>
      <c r="AQ460">
        <f>(Table2[[#This Row],[Sharpe Ratio]]-AVERAGE(Table2[Sharpe Ratio]))/_xlfn.STDEV.P(Table2[Sharpe Ratio])</f>
        <v>-0.43333979440337628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>
        <f>_xlfn.RANK.AVG(Table2[[#This Row],[1Y Return vs Nifty Z-Score]],Table2[1Y Return vs Nifty Z-Score])</f>
        <v>228</v>
      </c>
      <c r="AT460">
        <f>_xlfn.RANK.AVG(Table2[[#This Row],[6M Return vs Nifty Z-Score]],Table2[6M Return vs Nifty Z-Score])</f>
        <v>649</v>
      </c>
      <c r="AU460">
        <f>_xlfn.RANK.AVG(Table2[[#This Row],[Sharpe Ratio Z-Score]],Table2[Sharpe Ratio Z-Score])</f>
        <v>445</v>
      </c>
      <c r="AV460">
        <f>(Table2[[#This Row],[Rank 1Y]]+Table2[[#This Row],[Rank 6M]]+Table2[[#This Row],[Rank Sharpe]])/3</f>
        <v>440.66666666666669</v>
      </c>
    </row>
    <row r="461" spans="1:48" x14ac:dyDescent="0.3">
      <c r="A461" t="s">
        <v>1253</v>
      </c>
      <c r="B461" t="s">
        <v>1254</v>
      </c>
      <c r="C461" t="s">
        <v>3133</v>
      </c>
      <c r="D461" t="s">
        <v>284</v>
      </c>
      <c r="E461">
        <v>9391.3491611699992</v>
      </c>
      <c r="F461">
        <v>1410.45</v>
      </c>
      <c r="G461">
        <v>3.0730608513313902</v>
      </c>
      <c r="H461">
        <f>(Table2[[#This Row],[1Y Return vs Nifty]]-AVERAGE(Table2[1Y Return vs Nifty]))/_xlfn.STDEV.P(Table2[1Y Return vs Nifty])</f>
        <v>-0.38490230796185421</v>
      </c>
      <c r="I461">
        <v>4.62849434197609</v>
      </c>
      <c r="J461">
        <f>(Table2[[#This Row],[1M Return vs Nifty]]-AVERAGE(Table2[1M Return vs Nifty]))/_xlfn.STDEV.P(Table2[1M Return vs Nifty])</f>
        <v>0.99570647325187023</v>
      </c>
      <c r="K461">
        <v>4.1399537659419803</v>
      </c>
      <c r="L461">
        <f>(Table2[[#This Row],[6M Return vs Nifty]]-AVERAGE(Table2[6M Return vs Nifty]))/_xlfn.STDEV.P(Table2[6M Return vs Nifty])</f>
        <v>-0.12855739360171475</v>
      </c>
      <c r="M461">
        <v>2.4422880370793898</v>
      </c>
      <c r="N461">
        <f>(Table2[[#This Row],[1W Return vs Nifty]]-AVERAGE(Table2[1W Return vs Nifty]))/_xlfn.STDEV.P(Table2[1W Return vs Nifty])</f>
        <v>1.2189036025421141</v>
      </c>
      <c r="O461">
        <v>1385.23</v>
      </c>
      <c r="P461">
        <v>1353.7801091896999</v>
      </c>
      <c r="Q461">
        <v>1249.2565792149501</v>
      </c>
      <c r="R461">
        <v>71.452452673540705</v>
      </c>
      <c r="S461" s="1">
        <f>(Table2[[#This Row],[Close Price]]-Table2[[#This Row],[20D EMA]])/Table2[[#This Row],[20D EMA]]</f>
        <v>1.8206362842271701E-2</v>
      </c>
      <c r="T461" s="1">
        <f>(Table2[[#This Row],[Close Price]]-Table2[[#This Row],[50D EMA]])/Table2[[#This Row],[50D EMA]]</f>
        <v>4.1860484155155489E-2</v>
      </c>
      <c r="U461" s="1">
        <f>(Table2[[#This Row],[Close Price]]-Table2[[#This Row],[200D EMA]])/Table2[[#This Row],[200D EMA]]</f>
        <v>0.12903147637320919</v>
      </c>
      <c r="V461">
        <v>0.56465273783176795</v>
      </c>
      <c r="W461">
        <v>1380.05</v>
      </c>
      <c r="X461">
        <v>1424.85</v>
      </c>
      <c r="Y461">
        <v>1380.05</v>
      </c>
      <c r="Z461">
        <v>1450</v>
      </c>
      <c r="AA461">
        <v>1372.4</v>
      </c>
      <c r="AB461">
        <v>1450</v>
      </c>
      <c r="AC461" s="1">
        <f>(Table2[[#This Row],[Close Price]]/Table2[[#This Row],[Day Low]])-1</f>
        <v>2.2028187384515174E-2</v>
      </c>
      <c r="AD461" s="1">
        <f>(Table2[[#This Row],[Day High]]/Table2[[#This Row],[Close Price]])-1</f>
        <v>1.0209507603956114E-2</v>
      </c>
      <c r="AE461" s="1">
        <f>(Table2[[#This Row],[Close Price]]/Table2[[#This Row],[Current Week Low]])-1</f>
        <v>2.2028187384515174E-2</v>
      </c>
      <c r="AF461" s="1">
        <f>(Table2[[#This Row],[Current Week High]]/Table2[[#This Row],[Close Price]])-1</f>
        <v>2.8040696231699025E-2</v>
      </c>
      <c r="AG461" s="1">
        <f>(Table2[[#This Row],[Close Price]]/Table2[[#This Row],[Current Month Low]])-1</f>
        <v>2.7725153016613158E-2</v>
      </c>
      <c r="AH461" s="1">
        <f>(Table2[[#This Row],[Current Month High]]/Table2[[#This Row],[Close Price]])-1</f>
        <v>2.8040696231699025E-2</v>
      </c>
      <c r="AI461">
        <v>17.263993760856401</v>
      </c>
      <c r="AJ461">
        <v>44.380182209028497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-0.06</v>
      </c>
      <c r="AM461" t="s">
        <v>3174</v>
      </c>
      <c r="AN461">
        <v>3.08</v>
      </c>
      <c r="AO461" t="s">
        <v>3175</v>
      </c>
      <c r="AQ461">
        <f>(Table2[[#This Row],[Sharpe Ratio]]-AVERAGE(Table2[Sharpe Ratio]))/_xlfn.STDEV.P(Table2[Sharpe Ratio])</f>
        <v>-0.71796535082642143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0.98318502340399383</v>
      </c>
      <c r="AS461">
        <f>_xlfn.RANK.AVG(Table2[[#This Row],[1Y Return vs Nifty Z-Score]],Table2[1Y Return vs Nifty Z-Score])</f>
        <v>427</v>
      </c>
      <c r="AT461">
        <f>_xlfn.RANK.AVG(Table2[[#This Row],[6M Return vs Nifty Z-Score]],Table2[6M Return vs Nifty Z-Score])</f>
        <v>360</v>
      </c>
      <c r="AU461">
        <f>_xlfn.RANK.AVG(Table2[[#This Row],[Sharpe Ratio Z-Score]],Table2[Sharpe Ratio Z-Score])</f>
        <v>540.5</v>
      </c>
      <c r="AV461">
        <f>(Table2[[#This Row],[Rank 1Y]]+Table2[[#This Row],[Rank 6M]]+Table2[[#This Row],[Rank Sharpe]])/3</f>
        <v>442.5</v>
      </c>
    </row>
    <row r="462" spans="1:48" x14ac:dyDescent="0.3">
      <c r="A462" t="s">
        <v>1456</v>
      </c>
      <c r="B462" t="s">
        <v>1457</v>
      </c>
      <c r="C462" t="s">
        <v>607</v>
      </c>
      <c r="D462" t="s">
        <v>607</v>
      </c>
      <c r="E462">
        <v>7248.7888439999997</v>
      </c>
      <c r="F462">
        <v>356.5</v>
      </c>
      <c r="G462">
        <v>31.987716845907698</v>
      </c>
      <c r="H462">
        <f>(Table2[[#This Row],[1Y Return vs Nifty]]-AVERAGE(Table2[1Y Return vs Nifty]))/_xlfn.STDEV.P(Table2[1Y Return vs Nifty])</f>
        <v>0.11311274674425885</v>
      </c>
      <c r="I462">
        <v>-16.661255701819201</v>
      </c>
      <c r="J462">
        <f>(Table2[[#This Row],[1M Return vs Nifty]]-AVERAGE(Table2[1M Return vs Nifty]))/_xlfn.STDEV.P(Table2[1M Return vs Nifty])</f>
        <v>-1.4056930621483796</v>
      </c>
      <c r="K462">
        <v>-16.808916177850101</v>
      </c>
      <c r="L462">
        <f>(Table2[[#This Row],[6M Return vs Nifty]]-AVERAGE(Table2[6M Return vs Nifty]))/_xlfn.STDEV.P(Table2[6M Return vs Nifty])</f>
        <v>-0.8273193717527273</v>
      </c>
      <c r="M462">
        <v>-3.05940522821375</v>
      </c>
      <c r="N462">
        <f>(Table2[[#This Row],[1W Return vs Nifty]]-AVERAGE(Table2[1W Return vs Nifty]))/_xlfn.STDEV.P(Table2[1W Return vs Nifty])</f>
        <v>-0.13858212680875531</v>
      </c>
      <c r="O462">
        <v>384.29</v>
      </c>
      <c r="P462">
        <v>391.14267658639699</v>
      </c>
      <c r="Q462">
        <v>354.86646551561802</v>
      </c>
      <c r="R462">
        <v>25.906520821212698</v>
      </c>
      <c r="S462" s="1">
        <f>(Table2[[#This Row],[Close Price]]-Table2[[#This Row],[20D EMA]])/Table2[[#This Row],[20D EMA]]</f>
        <v>-7.2315178641130448E-2</v>
      </c>
      <c r="T462" s="1">
        <f>(Table2[[#This Row],[Close Price]]-Table2[[#This Row],[50D EMA]])/Table2[[#This Row],[50D EMA]]</f>
        <v>-8.8567877299231476E-2</v>
      </c>
      <c r="U462" s="1">
        <f>(Table2[[#This Row],[Close Price]]-Table2[[#This Row],[200D EMA]])/Table2[[#This Row],[200D EMA]]</f>
        <v>4.6032371134546923E-3</v>
      </c>
      <c r="V462">
        <v>0.91707489022213995</v>
      </c>
      <c r="W462">
        <v>342</v>
      </c>
      <c r="X462">
        <v>358.8</v>
      </c>
      <c r="Y462">
        <v>342</v>
      </c>
      <c r="Z462">
        <v>365</v>
      </c>
      <c r="AA462">
        <v>342</v>
      </c>
      <c r="AB462">
        <v>385.2</v>
      </c>
      <c r="AC462" s="1">
        <f>(Table2[[#This Row],[Close Price]]/Table2[[#This Row],[Day Low]])-1</f>
        <v>4.2397660818713545E-2</v>
      </c>
      <c r="AD462" s="1">
        <f>(Table2[[#This Row],[Day High]]/Table2[[#This Row],[Close Price]])-1</f>
        <v>6.4516129032259339E-3</v>
      </c>
      <c r="AE462" s="1">
        <f>(Table2[[#This Row],[Close Price]]/Table2[[#This Row],[Current Week Low]])-1</f>
        <v>4.2397660818713545E-2</v>
      </c>
      <c r="AF462" s="1">
        <f>(Table2[[#This Row],[Current Week High]]/Table2[[#This Row],[Close Price]])-1</f>
        <v>2.3842917251051921E-2</v>
      </c>
      <c r="AG462" s="1">
        <f>(Table2[[#This Row],[Close Price]]/Table2[[#This Row],[Current Month Low]])-1</f>
        <v>4.2397660818713545E-2</v>
      </c>
      <c r="AH462" s="1">
        <f>(Table2[[#This Row],[Current Month High]]/Table2[[#This Row],[Close Price]])-1</f>
        <v>8.0504908835904665E-2</v>
      </c>
      <c r="AI462">
        <v>26.4095371669004</v>
      </c>
      <c r="AJ462">
        <v>65.659851301115197</v>
      </c>
      <c r="AK462" t="str">
        <f>IF(AND(Table2[[#This Row],[20D EMA]]&gt;Table2[[#This Row],[50D EMA]],Table2[[#This Row],[50D EMA]]&gt;Table2[[#This Row],[200D EMA]]),"Uptrend","Downtrend/NoTrend")</f>
        <v>Downtrend/NoTrend</v>
      </c>
      <c r="AL462">
        <v>-0.13</v>
      </c>
      <c r="AM462" t="s">
        <v>3174</v>
      </c>
      <c r="AN462">
        <v>-8.09</v>
      </c>
      <c r="AO462" t="s">
        <v>3174</v>
      </c>
      <c r="AP462">
        <v>1.5053926632534E-2</v>
      </c>
      <c r="AQ462">
        <f>(Table2[[#This Row],[Sharpe Ratio]]-AVERAGE(Table2[Sharpe Ratio]))/_xlfn.STDEV.P(Table2[Sharpe Ratio])</f>
        <v>-0.5422837087962914</v>
      </c>
      <c r="AR4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2">
        <f>_xlfn.RANK.AVG(Table2[[#This Row],[1Y Return vs Nifty Z-Score]],Table2[1Y Return vs Nifty Z-Score])</f>
        <v>260</v>
      </c>
      <c r="AT462">
        <f>_xlfn.RANK.AVG(Table2[[#This Row],[6M Return vs Nifty Z-Score]],Table2[6M Return vs Nifty Z-Score])</f>
        <v>598</v>
      </c>
      <c r="AU462">
        <f>_xlfn.RANK.AVG(Table2[[#This Row],[Sharpe Ratio Z-Score]],Table2[Sharpe Ratio Z-Score])</f>
        <v>470</v>
      </c>
      <c r="AV462">
        <f>(Table2[[#This Row],[Rank 1Y]]+Table2[[#This Row],[Rank 6M]]+Table2[[#This Row],[Rank Sharpe]])/3</f>
        <v>442.66666666666669</v>
      </c>
    </row>
    <row r="463" spans="1:48" x14ac:dyDescent="0.3">
      <c r="A463" t="s">
        <v>708</v>
      </c>
      <c r="B463" t="s">
        <v>709</v>
      </c>
      <c r="C463" t="s">
        <v>3133</v>
      </c>
      <c r="D463" t="s">
        <v>284</v>
      </c>
      <c r="E463">
        <v>24751.776891450001</v>
      </c>
      <c r="F463">
        <v>1228.2</v>
      </c>
      <c r="G463">
        <v>-10.7044929597561</v>
      </c>
      <c r="H463">
        <f>(Table2[[#This Row],[1Y Return vs Nifty]]-AVERAGE(Table2[1Y Return vs Nifty]))/_xlfn.STDEV.P(Table2[1Y Return vs Nifty])</f>
        <v>-0.62220166287142642</v>
      </c>
      <c r="I463">
        <v>-9.38393208957417</v>
      </c>
      <c r="J463">
        <f>(Table2[[#This Row],[1M Return vs Nifty]]-AVERAGE(Table2[1M Return vs Nifty]))/_xlfn.STDEV.P(Table2[1M Return vs Nifty])</f>
        <v>-0.58483976394370474</v>
      </c>
      <c r="K463">
        <v>-17.677064065959399</v>
      </c>
      <c r="L463">
        <f>(Table2[[#This Row],[6M Return vs Nifty]]-AVERAGE(Table2[6M Return vs Nifty]))/_xlfn.STDEV.P(Table2[6M Return vs Nifty])</f>
        <v>-0.85627695930998093</v>
      </c>
      <c r="M463">
        <v>1.97338557703277</v>
      </c>
      <c r="N463">
        <f>(Table2[[#This Row],[1W Return vs Nifty]]-AVERAGE(Table2[1W Return vs Nifty]))/_xlfn.STDEV.P(Table2[1W Return vs Nifty])</f>
        <v>1.1032067857118708</v>
      </c>
      <c r="O463">
        <v>1248.71</v>
      </c>
      <c r="P463">
        <v>1254.2777626360901</v>
      </c>
      <c r="Q463">
        <v>1219.60810686117</v>
      </c>
      <c r="R463">
        <v>38.975876142138901</v>
      </c>
      <c r="S463" s="1">
        <f>(Table2[[#This Row],[Close Price]]-Table2[[#This Row],[20D EMA]])/Table2[[#This Row],[20D EMA]]</f>
        <v>-1.6424950548966526E-2</v>
      </c>
      <c r="T463" s="1">
        <f>(Table2[[#This Row],[Close Price]]-Table2[[#This Row],[50D EMA]])/Table2[[#This Row],[50D EMA]]</f>
        <v>-2.0791058737486445E-2</v>
      </c>
      <c r="U463" s="1">
        <f>(Table2[[#This Row],[Close Price]]-Table2[[#This Row],[200D EMA]])/Table2[[#This Row],[200D EMA]]</f>
        <v>7.0447983171762424E-3</v>
      </c>
      <c r="V463">
        <v>1.1056463876207601</v>
      </c>
      <c r="W463">
        <v>1211.4000000000001</v>
      </c>
      <c r="X463">
        <v>1234</v>
      </c>
      <c r="Y463">
        <v>1189.3</v>
      </c>
      <c r="Z463">
        <v>1244</v>
      </c>
      <c r="AA463">
        <v>1189.3</v>
      </c>
      <c r="AB463">
        <v>1256.2</v>
      </c>
      <c r="AC463" s="1">
        <f>(Table2[[#This Row],[Close Price]]/Table2[[#This Row],[Day Low]])-1</f>
        <v>1.3868251609707727E-2</v>
      </c>
      <c r="AD463" s="1">
        <f>(Table2[[#This Row],[Day High]]/Table2[[#This Row],[Close Price]])-1</f>
        <v>4.7223579221624679E-3</v>
      </c>
      <c r="AE463" s="1">
        <f>(Table2[[#This Row],[Close Price]]/Table2[[#This Row],[Current Week Low]])-1</f>
        <v>3.2708315816026401E-2</v>
      </c>
      <c r="AF463" s="1">
        <f>(Table2[[#This Row],[Current Week High]]/Table2[[#This Row],[Close Price]])-1</f>
        <v>1.2864354339684025E-2</v>
      </c>
      <c r="AG463" s="1">
        <f>(Table2[[#This Row],[Close Price]]/Table2[[#This Row],[Current Month Low]])-1</f>
        <v>3.2708315816026401E-2</v>
      </c>
      <c r="AH463" s="1">
        <f>(Table2[[#This Row],[Current Month High]]/Table2[[#This Row],[Close Price]])-1</f>
        <v>2.279758996906045E-2</v>
      </c>
      <c r="AI463">
        <v>17.643706236769201</v>
      </c>
      <c r="AJ463">
        <v>25.3329251492423</v>
      </c>
      <c r="AK463" t="str">
        <f>IF(AND(Table2[[#This Row],[20D EMA]]&gt;Table2[[#This Row],[50D EMA]],Table2[[#This Row],[50D EMA]]&gt;Table2[[#This Row],[200D EMA]]),"Uptrend","Downtrend/NoTrend")</f>
        <v>Downtrend/NoTrend</v>
      </c>
      <c r="AL463">
        <v>-0.13</v>
      </c>
      <c r="AM463" t="s">
        <v>3174</v>
      </c>
      <c r="AN463">
        <v>-1.76</v>
      </c>
      <c r="AO463" t="s">
        <v>3174</v>
      </c>
      <c r="AP463">
        <v>0.10939233284104</v>
      </c>
      <c r="AQ463">
        <f>(Table2[[#This Row],[Sharpe Ratio]]-AVERAGE(Table2[Sharpe Ratio]))/_xlfn.STDEV.P(Table2[Sharpe Ratio])</f>
        <v>0.55866001929373665</v>
      </c>
      <c r="AR4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3">
        <f>_xlfn.RANK.AVG(Table2[[#This Row],[1Y Return vs Nifty Z-Score]],Table2[1Y Return vs Nifty Z-Score])</f>
        <v>516</v>
      </c>
      <c r="AT463">
        <f>_xlfn.RANK.AVG(Table2[[#This Row],[6M Return vs Nifty Z-Score]],Table2[6M Return vs Nifty Z-Score])</f>
        <v>606</v>
      </c>
      <c r="AU463">
        <f>_xlfn.RANK.AVG(Table2[[#This Row],[Sharpe Ratio Z-Score]],Table2[Sharpe Ratio Z-Score])</f>
        <v>207</v>
      </c>
      <c r="AV463">
        <f>(Table2[[#This Row],[Rank 1Y]]+Table2[[#This Row],[Rank 6M]]+Table2[[#This Row],[Rank Sharpe]])/3</f>
        <v>443</v>
      </c>
    </row>
    <row r="464" spans="1:48" x14ac:dyDescent="0.3">
      <c r="A464" t="s">
        <v>874</v>
      </c>
      <c r="B464" t="s">
        <v>875</v>
      </c>
      <c r="C464" t="s">
        <v>3129</v>
      </c>
      <c r="D464" t="s">
        <v>579</v>
      </c>
      <c r="E464">
        <v>17965.317945999999</v>
      </c>
      <c r="F464">
        <v>378.65</v>
      </c>
      <c r="G464">
        <v>2.5818225831110899</v>
      </c>
      <c r="H464">
        <f>(Table2[[#This Row],[1Y Return vs Nifty]]-AVERAGE(Table2[1Y Return vs Nifty]))/_xlfn.STDEV.P(Table2[1Y Return vs Nifty])</f>
        <v>-0.39336320934928065</v>
      </c>
      <c r="I464">
        <v>14.772802407755</v>
      </c>
      <c r="J464">
        <f>(Table2[[#This Row],[1M Return vs Nifty]]-AVERAGE(Table2[1M Return vs Nifty]))/_xlfn.STDEV.P(Table2[1M Return vs Nifty])</f>
        <v>2.1399442696565374</v>
      </c>
      <c r="K464">
        <v>6.5314043190793596</v>
      </c>
      <c r="L464">
        <f>(Table2[[#This Row],[6M Return vs Nifty]]-AVERAGE(Table2[6M Return vs Nifty]))/_xlfn.STDEV.P(Table2[6M Return vs Nifty])</f>
        <v>-4.8789142443336493E-2</v>
      </c>
      <c r="M464">
        <v>8.7414147525417896</v>
      </c>
      <c r="N464">
        <f>(Table2[[#This Row],[1W Return vs Nifty]]-AVERAGE(Table2[1W Return vs Nifty]))/_xlfn.STDEV.P(Table2[1W Return vs Nifty])</f>
        <v>2.7731477618004927</v>
      </c>
      <c r="O464">
        <v>351.67</v>
      </c>
      <c r="P464">
        <v>337.69252018641498</v>
      </c>
      <c r="Q464">
        <v>323.92299570522499</v>
      </c>
      <c r="R464">
        <v>57.611796305547003</v>
      </c>
      <c r="S464" s="1">
        <f>(Table2[[#This Row],[Close Price]]-Table2[[#This Row],[20D EMA]])/Table2[[#This Row],[20D EMA]]</f>
        <v>7.6719651946426937E-2</v>
      </c>
      <c r="T464" s="1">
        <f>(Table2[[#This Row],[Close Price]]-Table2[[#This Row],[50D EMA]])/Table2[[#This Row],[50D EMA]]</f>
        <v>0.12128631037185962</v>
      </c>
      <c r="U464" s="1">
        <f>(Table2[[#This Row],[Close Price]]-Table2[[#This Row],[200D EMA]])/Table2[[#This Row],[200D EMA]]</f>
        <v>0.16895066117682309</v>
      </c>
      <c r="V464">
        <v>1.7226199103211099</v>
      </c>
      <c r="W464">
        <v>363</v>
      </c>
      <c r="X464">
        <v>384</v>
      </c>
      <c r="Y464">
        <v>355.5</v>
      </c>
      <c r="Z464">
        <v>384</v>
      </c>
      <c r="AA464">
        <v>338.15</v>
      </c>
      <c r="AB464">
        <v>384</v>
      </c>
      <c r="AC464" s="1">
        <f>(Table2[[#This Row],[Close Price]]/Table2[[#This Row],[Day Low]])-1</f>
        <v>4.3112947658402234E-2</v>
      </c>
      <c r="AD464" s="1">
        <f>(Table2[[#This Row],[Day High]]/Table2[[#This Row],[Close Price]])-1</f>
        <v>1.4129143008055012E-2</v>
      </c>
      <c r="AE464" s="1">
        <f>(Table2[[#This Row],[Close Price]]/Table2[[#This Row],[Current Week Low]])-1</f>
        <v>6.511954992967639E-2</v>
      </c>
      <c r="AF464" s="1">
        <f>(Table2[[#This Row],[Current Week High]]/Table2[[#This Row],[Close Price]])-1</f>
        <v>1.4129143008055012E-2</v>
      </c>
      <c r="AG464" s="1">
        <f>(Table2[[#This Row],[Close Price]]/Table2[[#This Row],[Current Month Low]])-1</f>
        <v>0.11976933313618221</v>
      </c>
      <c r="AH464" s="1">
        <f>(Table2[[#This Row],[Current Month High]]/Table2[[#This Row],[Close Price]])-1</f>
        <v>1.4129143008055012E-2</v>
      </c>
      <c r="AI464">
        <v>3.5256833487389501</v>
      </c>
      <c r="AJ464">
        <v>36.156058971592898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0.19</v>
      </c>
      <c r="AM464" t="s">
        <v>3175</v>
      </c>
      <c r="AN464">
        <v>9.0399999999999991</v>
      </c>
      <c r="AO464" t="s">
        <v>3175</v>
      </c>
      <c r="AP464">
        <v>-8.408682863671E-3</v>
      </c>
      <c r="AQ464">
        <f>(Table2[[#This Row],[Sharpe Ratio]]-AVERAGE(Table2[Sharpe Ratio]))/_xlfn.STDEV.P(Table2[Sharpe Ratio])</f>
        <v>-0.8160959747400357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3.6548437049243772</v>
      </c>
      <c r="AS464">
        <f>_xlfn.RANK.AVG(Table2[[#This Row],[1Y Return vs Nifty Z-Score]],Table2[1Y Return vs Nifty Z-Score])</f>
        <v>431</v>
      </c>
      <c r="AT464">
        <f>_xlfn.RANK.AVG(Table2[[#This Row],[6M Return vs Nifty Z-Score]],Table2[6M Return vs Nifty Z-Score])</f>
        <v>321</v>
      </c>
      <c r="AU464">
        <f>_xlfn.RANK.AVG(Table2[[#This Row],[Sharpe Ratio Z-Score]],Table2[Sharpe Ratio Z-Score])</f>
        <v>579</v>
      </c>
      <c r="AV464">
        <f>(Table2[[#This Row],[Rank 1Y]]+Table2[[#This Row],[Rank 6M]]+Table2[[#This Row],[Rank Sharpe]])/3</f>
        <v>443.66666666666669</v>
      </c>
    </row>
    <row r="465" spans="1:48" x14ac:dyDescent="0.3">
      <c r="A465" t="s">
        <v>575</v>
      </c>
      <c r="B465" t="s">
        <v>576</v>
      </c>
      <c r="C465" t="s">
        <v>3137</v>
      </c>
      <c r="D465" t="s">
        <v>77</v>
      </c>
      <c r="E465">
        <v>35277.206335304902</v>
      </c>
      <c r="F465">
        <v>4441.55</v>
      </c>
      <c r="G465">
        <v>16.517627177171502</v>
      </c>
      <c r="H465">
        <f>(Table2[[#This Row],[1Y Return vs Nifty]]-AVERAGE(Table2[1Y Return vs Nifty]))/_xlfn.STDEV.P(Table2[1Y Return vs Nifty])</f>
        <v>-0.1533382030484442</v>
      </c>
      <c r="I465">
        <v>-7.14634314705431</v>
      </c>
      <c r="J465">
        <f>(Table2[[#This Row],[1M Return vs Nifty]]-AVERAGE(Table2[1M Return vs Nifty]))/_xlfn.STDEV.P(Table2[1M Return vs Nifty])</f>
        <v>-0.33244858809944239</v>
      </c>
      <c r="K465">
        <v>-9.1969397525531296</v>
      </c>
      <c r="L465">
        <f>(Table2[[#This Row],[6M Return vs Nifty]]-AVERAGE(Table2[6M Return vs Nifty]))/_xlfn.STDEV.P(Table2[6M Return vs Nifty])</f>
        <v>-0.57341738473143744</v>
      </c>
      <c r="M465">
        <v>-2.7756848815470199</v>
      </c>
      <c r="N465">
        <f>(Table2[[#This Row],[1W Return vs Nifty]]-AVERAGE(Table2[1W Return vs Nifty]))/_xlfn.STDEV.P(Table2[1W Return vs Nifty])</f>
        <v>-6.8577075062918574E-2</v>
      </c>
      <c r="O465">
        <v>4583.5</v>
      </c>
      <c r="P465">
        <v>4518.4581498259604</v>
      </c>
      <c r="Q465">
        <v>4186.0361047344504</v>
      </c>
      <c r="R465">
        <v>39.395004056706</v>
      </c>
      <c r="S465" s="1">
        <f>(Table2[[#This Row],[Close Price]]-Table2[[#This Row],[20D EMA]])/Table2[[#This Row],[20D EMA]]</f>
        <v>-3.0969782916984798E-2</v>
      </c>
      <c r="T465" s="1">
        <f>(Table2[[#This Row],[Close Price]]-Table2[[#This Row],[50D EMA]])/Table2[[#This Row],[50D EMA]]</f>
        <v>-1.7020883512868769E-2</v>
      </c>
      <c r="U465" s="1">
        <f>(Table2[[#This Row],[Close Price]]-Table2[[#This Row],[200D EMA]])/Table2[[#This Row],[200D EMA]]</f>
        <v>6.1039582285628377E-2</v>
      </c>
      <c r="V465">
        <v>0.86516154199670403</v>
      </c>
      <c r="W465">
        <v>4330</v>
      </c>
      <c r="X465">
        <v>4450</v>
      </c>
      <c r="Y465">
        <v>4330</v>
      </c>
      <c r="Z465">
        <v>4616.45</v>
      </c>
      <c r="AA465">
        <v>4330</v>
      </c>
      <c r="AB465">
        <v>4658.6499999999996</v>
      </c>
      <c r="AC465" s="1">
        <f>(Table2[[#This Row],[Close Price]]/Table2[[#This Row],[Day Low]])-1</f>
        <v>2.5762124711316448E-2</v>
      </c>
      <c r="AD465" s="1">
        <f>(Table2[[#This Row],[Day High]]/Table2[[#This Row],[Close Price]])-1</f>
        <v>1.9024889959586844E-3</v>
      </c>
      <c r="AE465" s="1">
        <f>(Table2[[#This Row],[Close Price]]/Table2[[#This Row],[Current Week Low]])-1</f>
        <v>2.5762124711316448E-2</v>
      </c>
      <c r="AF465" s="1">
        <f>(Table2[[#This Row],[Current Week High]]/Table2[[#This Row],[Close Price]])-1</f>
        <v>3.9378145016942145E-2</v>
      </c>
      <c r="AG465" s="1">
        <f>(Table2[[#This Row],[Close Price]]/Table2[[#This Row],[Current Month Low]])-1</f>
        <v>2.5762124711316448E-2</v>
      </c>
      <c r="AH465" s="1">
        <f>(Table2[[#This Row],[Current Month High]]/Table2[[#This Row],[Close Price]])-1</f>
        <v>4.8879332665398234E-2</v>
      </c>
      <c r="AI465">
        <v>10.220531120892399</v>
      </c>
      <c r="AJ465">
        <v>45.498173717917197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0.03</v>
      </c>
      <c r="AM465" t="s">
        <v>3175</v>
      </c>
      <c r="AN465">
        <v>-3.99</v>
      </c>
      <c r="AO465" t="s">
        <v>3174</v>
      </c>
      <c r="AP465">
        <v>1.8472096111293999E-2</v>
      </c>
      <c r="AQ465">
        <f>(Table2[[#This Row],[Sharpe Ratio]]-AVERAGE(Table2[Sharpe Ratio]))/_xlfn.STDEV.P(Table2[Sharpe Ratio])</f>
        <v>-0.50239314459837447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-1.6301743955406172</v>
      </c>
      <c r="AS465">
        <f>_xlfn.RANK.AVG(Table2[[#This Row],[1Y Return vs Nifty Z-Score]],Table2[1Y Return vs Nifty Z-Score])</f>
        <v>347</v>
      </c>
      <c r="AT465">
        <f>_xlfn.RANK.AVG(Table2[[#This Row],[6M Return vs Nifty Z-Score]],Table2[6M Return vs Nifty Z-Score])</f>
        <v>521</v>
      </c>
      <c r="AU465">
        <f>_xlfn.RANK.AVG(Table2[[#This Row],[Sharpe Ratio Z-Score]],Table2[Sharpe Ratio Z-Score])</f>
        <v>464</v>
      </c>
      <c r="AV465">
        <f>(Table2[[#This Row],[Rank 1Y]]+Table2[[#This Row],[Rank 6M]]+Table2[[#This Row],[Rank Sharpe]])/3</f>
        <v>444</v>
      </c>
    </row>
    <row r="466" spans="1:48" x14ac:dyDescent="0.3">
      <c r="A466" t="s">
        <v>1340</v>
      </c>
      <c r="B466" t="s">
        <v>1341</v>
      </c>
      <c r="C466" t="s">
        <v>3137</v>
      </c>
      <c r="D466" t="s">
        <v>77</v>
      </c>
      <c r="E466">
        <v>8421.5031686120001</v>
      </c>
      <c r="F466">
        <v>210.91</v>
      </c>
      <c r="G466">
        <v>8.0147242444236504</v>
      </c>
      <c r="H466">
        <f>(Table2[[#This Row],[1Y Return vs Nifty]]-AVERAGE(Table2[1Y Return vs Nifty]))/_xlfn.STDEV.P(Table2[1Y Return vs Nifty])</f>
        <v>-0.29978897424238454</v>
      </c>
      <c r="I466">
        <v>-5.09268219787951</v>
      </c>
      <c r="J466">
        <f>(Table2[[#This Row],[1M Return vs Nifty]]-AVERAGE(Table2[1M Return vs Nifty]))/_xlfn.STDEV.P(Table2[1M Return vs Nifty])</f>
        <v>-0.10080376187682126</v>
      </c>
      <c r="K466">
        <v>-20.890502855695399</v>
      </c>
      <c r="L466">
        <f>(Table2[[#This Row],[6M Return vs Nifty]]-AVERAGE(Table2[6M Return vs Nifty]))/_xlfn.STDEV.P(Table2[6M Return vs Nifty])</f>
        <v>-0.96346311548011487</v>
      </c>
      <c r="M466">
        <v>6.8537360335645197</v>
      </c>
      <c r="N466">
        <f>(Table2[[#This Row],[1W Return vs Nifty]]-AVERAGE(Table2[1W Return vs Nifty]))/_xlfn.STDEV.P(Table2[1W Return vs Nifty])</f>
        <v>2.3073826238608297</v>
      </c>
      <c r="O466">
        <v>210.77</v>
      </c>
      <c r="P466">
        <v>212.44021744653301</v>
      </c>
      <c r="Q466">
        <v>203.38241512256999</v>
      </c>
      <c r="R466">
        <v>46.526900818991997</v>
      </c>
      <c r="S466" s="1">
        <f>(Table2[[#This Row],[Close Price]]-Table2[[#This Row],[20D EMA]])/Table2[[#This Row],[20D EMA]]</f>
        <v>6.6423115244098468E-4</v>
      </c>
      <c r="T466" s="1">
        <f>(Table2[[#This Row],[Close Price]]-Table2[[#This Row],[50D EMA]])/Table2[[#This Row],[50D EMA]]</f>
        <v>-7.2030497093524245E-3</v>
      </c>
      <c r="U466" s="1">
        <f>(Table2[[#This Row],[Close Price]]-Table2[[#This Row],[200D EMA]])/Table2[[#This Row],[200D EMA]]</f>
        <v>3.701197506624869E-2</v>
      </c>
      <c r="V466">
        <v>0.94176877914158896</v>
      </c>
      <c r="W466">
        <v>205.67</v>
      </c>
      <c r="X466">
        <v>211.65</v>
      </c>
      <c r="Y466">
        <v>203.21</v>
      </c>
      <c r="Z466">
        <v>214.4</v>
      </c>
      <c r="AA466">
        <v>201.01</v>
      </c>
      <c r="AB466">
        <v>217.24</v>
      </c>
      <c r="AC466" s="1">
        <f>(Table2[[#This Row],[Close Price]]/Table2[[#This Row],[Day Low]])-1</f>
        <v>2.5477707006369421E-2</v>
      </c>
      <c r="AD466" s="1">
        <f>(Table2[[#This Row],[Day High]]/Table2[[#This Row],[Close Price]])-1</f>
        <v>3.5086055663553495E-3</v>
      </c>
      <c r="AE466" s="1">
        <f>(Table2[[#This Row],[Close Price]]/Table2[[#This Row],[Current Week Low]])-1</f>
        <v>3.7891836031691328E-2</v>
      </c>
      <c r="AF466" s="1">
        <f>(Table2[[#This Row],[Current Week High]]/Table2[[#This Row],[Close Price]])-1</f>
        <v>1.6547342468351545E-2</v>
      </c>
      <c r="AG466" s="1">
        <f>(Table2[[#This Row],[Close Price]]/Table2[[#This Row],[Current Month Low]])-1</f>
        <v>4.9251281030794569E-2</v>
      </c>
      <c r="AH466" s="1">
        <f>(Table2[[#This Row],[Current Month High]]/Table2[[#This Row],[Close Price]])-1</f>
        <v>3.0012801668958478E-2</v>
      </c>
      <c r="AI466">
        <v>21.378787160400101</v>
      </c>
      <c r="AJ466">
        <v>43.476190476190403</v>
      </c>
      <c r="AK466" t="str">
        <f>IF(AND(Table2[[#This Row],[20D EMA]]&gt;Table2[[#This Row],[50D EMA]],Table2[[#This Row],[50D EMA]]&gt;Table2[[#This Row],[200D EMA]]),"Uptrend","Downtrend/NoTrend")</f>
        <v>Downtrend/NoTrend</v>
      </c>
      <c r="AL466">
        <v>0.02</v>
      </c>
      <c r="AM466" t="s">
        <v>3175</v>
      </c>
      <c r="AN466">
        <v>-1.51</v>
      </c>
      <c r="AO466" t="s">
        <v>3174</v>
      </c>
      <c r="AP466">
        <v>7.5761334968817998E-2</v>
      </c>
      <c r="AQ466">
        <f>(Table2[[#This Row],[Sharpe Ratio]]-AVERAGE(Table2[Sharpe Ratio]))/_xlfn.STDEV.P(Table2[Sharpe Ratio])</f>
        <v>0.16618109512156354</v>
      </c>
      <c r="AR4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6">
        <f>_xlfn.RANK.AVG(Table2[[#This Row],[1Y Return vs Nifty Z-Score]],Table2[1Y Return vs Nifty Z-Score])</f>
        <v>400</v>
      </c>
      <c r="AT466">
        <f>_xlfn.RANK.AVG(Table2[[#This Row],[6M Return vs Nifty Z-Score]],Table2[6M Return vs Nifty Z-Score])</f>
        <v>635</v>
      </c>
      <c r="AU466">
        <f>_xlfn.RANK.AVG(Table2[[#This Row],[Sharpe Ratio Z-Score]],Table2[Sharpe Ratio Z-Score])</f>
        <v>299</v>
      </c>
      <c r="AV466">
        <f>(Table2[[#This Row],[Rank 1Y]]+Table2[[#This Row],[Rank 6M]]+Table2[[#This Row],[Rank Sharpe]])/3</f>
        <v>444.66666666666669</v>
      </c>
    </row>
    <row r="467" spans="1:48" x14ac:dyDescent="0.3">
      <c r="A467" t="s">
        <v>1052</v>
      </c>
      <c r="B467" t="s">
        <v>1053</v>
      </c>
      <c r="C467" t="s">
        <v>3141</v>
      </c>
      <c r="D467" t="s">
        <v>106</v>
      </c>
      <c r="E467">
        <v>13045.664376225001</v>
      </c>
      <c r="F467">
        <v>2377.15</v>
      </c>
      <c r="G467">
        <v>-11.6955498344683</v>
      </c>
      <c r="H467">
        <f>(Table2[[#This Row],[1Y Return vs Nifty]]-AVERAGE(Table2[1Y Return vs Nifty]))/_xlfn.STDEV.P(Table2[1Y Return vs Nifty])</f>
        <v>-0.63927125013434405</v>
      </c>
      <c r="I467">
        <v>-17.412739509711901</v>
      </c>
      <c r="J467">
        <f>(Table2[[#This Row],[1M Return vs Nifty]]-AVERAGE(Table2[1M Return vs Nifty]))/_xlfn.STDEV.P(Table2[1M Return vs Nifty])</f>
        <v>-1.4904574611395403</v>
      </c>
      <c r="K467">
        <v>-20.771840311668701</v>
      </c>
      <c r="L467">
        <f>(Table2[[#This Row],[6M Return vs Nifty]]-AVERAGE(Table2[6M Return vs Nifty]))/_xlfn.STDEV.P(Table2[6M Return vs Nifty])</f>
        <v>-0.95950505596573521</v>
      </c>
      <c r="M467">
        <v>-0.65383418354053502</v>
      </c>
      <c r="N467">
        <f>(Table2[[#This Row],[1W Return vs Nifty]]-AVERAGE(Table2[1W Return vs Nifty]))/_xlfn.STDEV.P(Table2[1W Return vs Nifty])</f>
        <v>0.4549675690064946</v>
      </c>
      <c r="O467">
        <v>2482.81</v>
      </c>
      <c r="P467">
        <v>2679.02181469685</v>
      </c>
      <c r="Q467">
        <v>2612.6121151675102</v>
      </c>
      <c r="R467">
        <v>25.733611931736199</v>
      </c>
      <c r="S467" s="1">
        <f>(Table2[[#This Row],[Close Price]]-Table2[[#This Row],[20D EMA]])/Table2[[#This Row],[20D EMA]]</f>
        <v>-4.2556619314405797E-2</v>
      </c>
      <c r="T467" s="1">
        <f>(Table2[[#This Row],[Close Price]]-Table2[[#This Row],[50D EMA]])/Table2[[#This Row],[50D EMA]]</f>
        <v>-0.1126798643597491</v>
      </c>
      <c r="U467" s="1">
        <f>(Table2[[#This Row],[Close Price]]-Table2[[#This Row],[200D EMA]])/Table2[[#This Row],[200D EMA]]</f>
        <v>-9.012517158614386E-2</v>
      </c>
      <c r="V467">
        <v>0.88566312598761598</v>
      </c>
      <c r="W467">
        <v>2217.3000000000002</v>
      </c>
      <c r="X467">
        <v>2388.6999999999998</v>
      </c>
      <c r="Y467">
        <v>2217.3000000000002</v>
      </c>
      <c r="Z467">
        <v>2388.6999999999998</v>
      </c>
      <c r="AA467">
        <v>2217.3000000000002</v>
      </c>
      <c r="AB467">
        <v>2395</v>
      </c>
      <c r="AC467" s="1">
        <f>(Table2[[#This Row],[Close Price]]/Table2[[#This Row],[Day Low]])-1</f>
        <v>7.2092184187976249E-2</v>
      </c>
      <c r="AD467" s="1">
        <f>(Table2[[#This Row],[Day High]]/Table2[[#This Row],[Close Price]])-1</f>
        <v>4.8587594388236344E-3</v>
      </c>
      <c r="AE467" s="1">
        <f>(Table2[[#This Row],[Close Price]]/Table2[[#This Row],[Current Week Low]])-1</f>
        <v>7.2092184187976249E-2</v>
      </c>
      <c r="AF467" s="1">
        <f>(Table2[[#This Row],[Current Week High]]/Table2[[#This Row],[Close Price]])-1</f>
        <v>4.8587594388236344E-3</v>
      </c>
      <c r="AG467" s="1">
        <f>(Table2[[#This Row],[Close Price]]/Table2[[#This Row],[Current Month Low]])-1</f>
        <v>7.2092184187976249E-2</v>
      </c>
      <c r="AH467" s="1">
        <f>(Table2[[#This Row],[Current Month High]]/Table2[[#This Row],[Close Price]])-1</f>
        <v>7.5089918600004246E-3</v>
      </c>
      <c r="AI467">
        <v>53.7555476095324</v>
      </c>
      <c r="AJ467">
        <v>37.011527377521602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0</v>
      </c>
      <c r="AM467">
        <v>0</v>
      </c>
      <c r="AN467">
        <v>-5.93</v>
      </c>
      <c r="AO467" t="s">
        <v>3174</v>
      </c>
      <c r="AP467">
        <v>0.117414716906175</v>
      </c>
      <c r="AQ467">
        <f>(Table2[[#This Row],[Sharpe Ratio]]-AVERAGE(Table2[Sharpe Ratio]))/_xlfn.STDEV.P(Table2[Sharpe Ratio])</f>
        <v>0.65228247674037743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522</v>
      </c>
      <c r="AT467">
        <f>_xlfn.RANK.AVG(Table2[[#This Row],[6M Return vs Nifty Z-Score]],Table2[6M Return vs Nifty Z-Score])</f>
        <v>634</v>
      </c>
      <c r="AU467">
        <f>_xlfn.RANK.AVG(Table2[[#This Row],[Sharpe Ratio Z-Score]],Table2[Sharpe Ratio Z-Score])</f>
        <v>182</v>
      </c>
      <c r="AV467">
        <f>(Table2[[#This Row],[Rank 1Y]]+Table2[[#This Row],[Rank 6M]]+Table2[[#This Row],[Rank Sharpe]])/3</f>
        <v>446</v>
      </c>
    </row>
    <row r="468" spans="1:48" x14ac:dyDescent="0.3">
      <c r="A468" t="s">
        <v>1717</v>
      </c>
      <c r="B468" t="s">
        <v>1718</v>
      </c>
      <c r="C468" t="s">
        <v>3139</v>
      </c>
      <c r="D468" t="s">
        <v>1443</v>
      </c>
      <c r="E468">
        <v>4858.7995023149997</v>
      </c>
      <c r="F468">
        <v>911.45</v>
      </c>
      <c r="G468">
        <v>-16.240138942939801</v>
      </c>
      <c r="H468">
        <f>(Table2[[#This Row],[1Y Return vs Nifty]]-AVERAGE(Table2[1Y Return vs Nifty]))/_xlfn.STDEV.P(Table2[1Y Return vs Nifty])</f>
        <v>-0.71754552716177178</v>
      </c>
      <c r="I468">
        <v>-2.6257877829429601</v>
      </c>
      <c r="J468">
        <f>(Table2[[#This Row],[1M Return vs Nifty]]-AVERAGE(Table2[1M Return vs Nifty]))/_xlfn.STDEV.P(Table2[1M Return vs Nifty])</f>
        <v>0.17745216361426264</v>
      </c>
      <c r="K468">
        <v>-25.964305897785799</v>
      </c>
      <c r="L468">
        <f>(Table2[[#This Row],[6M Return vs Nifty]]-AVERAGE(Table2[6M Return vs Nifty]))/_xlfn.STDEV.P(Table2[6M Return vs Nifty])</f>
        <v>-1.1327028243499644</v>
      </c>
      <c r="M468">
        <v>-3.7912230396247799</v>
      </c>
      <c r="N468">
        <f>(Table2[[#This Row],[1W Return vs Nifty]]-AVERAGE(Table2[1W Return vs Nifty]))/_xlfn.STDEV.P(Table2[1W Return vs Nifty])</f>
        <v>-0.31915057866015584</v>
      </c>
      <c r="O468">
        <v>870.51</v>
      </c>
      <c r="P468">
        <v>865.34148499765297</v>
      </c>
      <c r="Q468">
        <v>854.16864937417699</v>
      </c>
      <c r="R468">
        <v>41.4427325464859</v>
      </c>
      <c r="S468" s="1">
        <f>(Table2[[#This Row],[Close Price]]-Table2[[#This Row],[20D EMA]])/Table2[[#This Row],[20D EMA]]</f>
        <v>4.7029902011464605E-2</v>
      </c>
      <c r="T468" s="1">
        <f>(Table2[[#This Row],[Close Price]]-Table2[[#This Row],[50D EMA]])/Table2[[#This Row],[50D EMA]]</f>
        <v>5.328360630077978E-2</v>
      </c>
      <c r="U468" s="1">
        <f>(Table2[[#This Row],[Close Price]]-Table2[[#This Row],[200D EMA]])/Table2[[#This Row],[200D EMA]]</f>
        <v>6.7060937752505115E-2</v>
      </c>
      <c r="V468">
        <v>1.2176073460603301</v>
      </c>
      <c r="W468">
        <v>799</v>
      </c>
      <c r="X468">
        <v>919.9</v>
      </c>
      <c r="Y468">
        <v>799</v>
      </c>
      <c r="Z468">
        <v>919.9</v>
      </c>
      <c r="AA468">
        <v>799</v>
      </c>
      <c r="AB468">
        <v>919.9</v>
      </c>
      <c r="AC468" s="1">
        <f>(Table2[[#This Row],[Close Price]]/Table2[[#This Row],[Day Low]])-1</f>
        <v>0.14073842302878603</v>
      </c>
      <c r="AD468" s="1">
        <f>(Table2[[#This Row],[Day High]]/Table2[[#This Row],[Close Price]])-1</f>
        <v>9.2709419057543929E-3</v>
      </c>
      <c r="AE468" s="1">
        <f>(Table2[[#This Row],[Close Price]]/Table2[[#This Row],[Current Week Low]])-1</f>
        <v>0.14073842302878603</v>
      </c>
      <c r="AF468" s="1">
        <f>(Table2[[#This Row],[Current Week High]]/Table2[[#This Row],[Close Price]])-1</f>
        <v>9.2709419057543929E-3</v>
      </c>
      <c r="AG468" s="1">
        <f>(Table2[[#This Row],[Close Price]]/Table2[[#This Row],[Current Month Low]])-1</f>
        <v>0.14073842302878603</v>
      </c>
      <c r="AH468" s="1">
        <f>(Table2[[#This Row],[Current Month High]]/Table2[[#This Row],[Close Price]])-1</f>
        <v>9.2709419057543929E-3</v>
      </c>
      <c r="AI468">
        <v>21.334137912117999</v>
      </c>
      <c r="AJ468">
        <v>19.143790849673199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-0.01</v>
      </c>
      <c r="AM468" t="s">
        <v>3174</v>
      </c>
      <c r="AN468">
        <v>5.05</v>
      </c>
      <c r="AO468" t="s">
        <v>3175</v>
      </c>
      <c r="AP468">
        <v>0.143118349716301</v>
      </c>
      <c r="AQ468">
        <f>(Table2[[#This Row],[Sharpe Ratio]]-AVERAGE(Table2[Sharpe Ratio]))/_xlfn.STDEV.P(Table2[Sharpe Ratio])</f>
        <v>0.95224782986382006</v>
      </c>
      <c r="AR4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-1.0396989366938092</v>
      </c>
      <c r="AS468">
        <f>_xlfn.RANK.AVG(Table2[[#This Row],[1Y Return vs Nifty Z-Score]],Table2[1Y Return vs Nifty Z-Score])</f>
        <v>553</v>
      </c>
      <c r="AT468">
        <f>_xlfn.RANK.AVG(Table2[[#This Row],[6M Return vs Nifty Z-Score]],Table2[6M Return vs Nifty Z-Score])</f>
        <v>668</v>
      </c>
      <c r="AU468">
        <f>_xlfn.RANK.AVG(Table2[[#This Row],[Sharpe Ratio Z-Score]],Table2[Sharpe Ratio Z-Score])</f>
        <v>119</v>
      </c>
      <c r="AV468">
        <f>(Table2[[#This Row],[Rank 1Y]]+Table2[[#This Row],[Rank 6M]]+Table2[[#This Row],[Rank Sharpe]])/3</f>
        <v>446.66666666666669</v>
      </c>
    </row>
    <row r="469" spans="1:48" x14ac:dyDescent="0.3">
      <c r="A469" t="s">
        <v>177</v>
      </c>
      <c r="B469" t="s">
        <v>178</v>
      </c>
      <c r="C469" t="s">
        <v>3137</v>
      </c>
      <c r="D469" t="s">
        <v>77</v>
      </c>
      <c r="E469">
        <v>150422.95080146001</v>
      </c>
      <c r="F469">
        <v>606.4</v>
      </c>
      <c r="G469">
        <v>13.6869789559724</v>
      </c>
      <c r="H469">
        <f>(Table2[[#This Row],[1Y Return vs Nifty]]-AVERAGE(Table2[1Y Return vs Nifty]))/_xlfn.STDEV.P(Table2[1Y Return vs Nifty])</f>
        <v>-0.20209221309091743</v>
      </c>
      <c r="I469">
        <v>-5.7667640931845998</v>
      </c>
      <c r="J469">
        <f>(Table2[[#This Row],[1M Return vs Nifty]]-AVERAGE(Table2[1M Return vs Nifty]))/_xlfn.STDEV.P(Table2[1M Return vs Nifty])</f>
        <v>-0.17683753150199025</v>
      </c>
      <c r="K469">
        <v>-14.1839071813808</v>
      </c>
      <c r="L469">
        <f>(Table2[[#This Row],[6M Return vs Nifty]]-AVERAGE(Table2[6M Return vs Nifty]))/_xlfn.STDEV.P(Table2[6M Return vs Nifty])</f>
        <v>-0.73976064023362453</v>
      </c>
      <c r="M469">
        <v>-3.2926653553410001</v>
      </c>
      <c r="N469">
        <f>(Table2[[#This Row],[1W Return vs Nifty]]-AVERAGE(Table2[1W Return vs Nifty]))/_xlfn.STDEV.P(Table2[1W Return vs Nifty])</f>
        <v>-0.19613664294278774</v>
      </c>
      <c r="O469">
        <v>619.16</v>
      </c>
      <c r="P469">
        <v>628.48672237020003</v>
      </c>
      <c r="Q469">
        <v>600.65316381197295</v>
      </c>
      <c r="R469">
        <v>35.029013890226302</v>
      </c>
      <c r="S469" s="1">
        <f>(Table2[[#This Row],[Close Price]]-Table2[[#This Row],[20D EMA]])/Table2[[#This Row],[20D EMA]]</f>
        <v>-2.0608566444860765E-2</v>
      </c>
      <c r="T469" s="1">
        <f>(Table2[[#This Row],[Close Price]]-Table2[[#This Row],[50D EMA]])/Table2[[#This Row],[50D EMA]]</f>
        <v>-3.5142703233100633E-2</v>
      </c>
      <c r="U469" s="1">
        <f>(Table2[[#This Row],[Close Price]]-Table2[[#This Row],[200D EMA]])/Table2[[#This Row],[200D EMA]]</f>
        <v>9.5676449143386327E-3</v>
      </c>
      <c r="V469">
        <v>0.87785196295585999</v>
      </c>
      <c r="W469">
        <v>584.45000000000005</v>
      </c>
      <c r="X469">
        <v>610.4</v>
      </c>
      <c r="Y469">
        <v>584.45000000000005</v>
      </c>
      <c r="Z469">
        <v>619.35</v>
      </c>
      <c r="AA469">
        <v>584.45000000000005</v>
      </c>
      <c r="AB469">
        <v>634.75</v>
      </c>
      <c r="AC469" s="1">
        <f>(Table2[[#This Row],[Close Price]]/Table2[[#This Row],[Day Low]])-1</f>
        <v>3.7556677217897017E-2</v>
      </c>
      <c r="AD469" s="1">
        <f>(Table2[[#This Row],[Day High]]/Table2[[#This Row],[Close Price]])-1</f>
        <v>6.5963060686016206E-3</v>
      </c>
      <c r="AE469" s="1">
        <f>(Table2[[#This Row],[Close Price]]/Table2[[#This Row],[Current Week Low]])-1</f>
        <v>3.7556677217897017E-2</v>
      </c>
      <c r="AF469" s="1">
        <f>(Table2[[#This Row],[Current Week High]]/Table2[[#This Row],[Close Price]])-1</f>
        <v>2.1355540897097791E-2</v>
      </c>
      <c r="AG469" s="1">
        <f>(Table2[[#This Row],[Close Price]]/Table2[[#This Row],[Current Month Low]])-1</f>
        <v>3.7556677217897017E-2</v>
      </c>
      <c r="AH469" s="1">
        <f>(Table2[[#This Row],[Current Month High]]/Table2[[#This Row],[Close Price]])-1</f>
        <v>4.6751319261213675E-2</v>
      </c>
      <c r="AI469">
        <v>16.581464379947199</v>
      </c>
      <c r="AJ469">
        <v>50.080435589654698</v>
      </c>
      <c r="AK469" t="str">
        <f>IF(AND(Table2[[#This Row],[20D EMA]]&gt;Table2[[#This Row],[50D EMA]],Table2[[#This Row],[50D EMA]]&gt;Table2[[#This Row],[200D EMA]]),"Uptrend","Downtrend/NoTrend")</f>
        <v>Downtrend/NoTrend</v>
      </c>
      <c r="AL469">
        <v>-0.11</v>
      </c>
      <c r="AM469" t="s">
        <v>3174</v>
      </c>
      <c r="AN469">
        <v>-0.33</v>
      </c>
      <c r="AO469" t="s">
        <v>3174</v>
      </c>
      <c r="AP469">
        <v>3.8859575839428999E-2</v>
      </c>
      <c r="AQ469">
        <f>(Table2[[#This Row],[Sharpe Ratio]]-AVERAGE(Table2[Sharpe Ratio]))/_xlfn.STDEV.P(Table2[Sharpe Ratio])</f>
        <v>-0.2644681166024167</v>
      </c>
      <c r="AR4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9">
        <f>_xlfn.RANK.AVG(Table2[[#This Row],[1Y Return vs Nifty Z-Score]],Table2[1Y Return vs Nifty Z-Score])</f>
        <v>367</v>
      </c>
      <c r="AT469">
        <f>_xlfn.RANK.AVG(Table2[[#This Row],[6M Return vs Nifty Z-Score]],Table2[6M Return vs Nifty Z-Score])</f>
        <v>564</v>
      </c>
      <c r="AU469">
        <f>_xlfn.RANK.AVG(Table2[[#This Row],[Sharpe Ratio Z-Score]],Table2[Sharpe Ratio Z-Score])</f>
        <v>410</v>
      </c>
      <c r="AV469">
        <f>(Table2[[#This Row],[Rank 1Y]]+Table2[[#This Row],[Rank 6M]]+Table2[[#This Row],[Rank Sharpe]])/3</f>
        <v>447</v>
      </c>
    </row>
    <row r="470" spans="1:48" x14ac:dyDescent="0.3">
      <c r="A470" t="s">
        <v>1380</v>
      </c>
      <c r="B470" t="s">
        <v>1381</v>
      </c>
      <c r="C470" t="s">
        <v>3139</v>
      </c>
      <c r="D470" t="s">
        <v>325</v>
      </c>
      <c r="E470">
        <v>8077.0307606659999</v>
      </c>
      <c r="F470">
        <v>213.55</v>
      </c>
      <c r="G470">
        <v>16.1958619512342</v>
      </c>
      <c r="H470">
        <f>(Table2[[#This Row],[1Y Return vs Nifty]]-AVERAGE(Table2[1Y Return vs Nifty]))/_xlfn.STDEV.P(Table2[1Y Return vs Nifty])</f>
        <v>-0.15888016511182645</v>
      </c>
      <c r="I470">
        <v>-2.3249218463119399</v>
      </c>
      <c r="J470">
        <f>(Table2[[#This Row],[1M Return vs Nifty]]-AVERAGE(Table2[1M Return vs Nifty]))/_xlfn.STDEV.P(Table2[1M Return vs Nifty])</f>
        <v>0.2113886503723145</v>
      </c>
      <c r="K470">
        <v>-3.57891748984175</v>
      </c>
      <c r="L470">
        <f>(Table2[[#This Row],[6M Return vs Nifty]]-AVERAGE(Table2[6M Return vs Nifty]))/_xlfn.STDEV.P(Table2[6M Return vs Nifty])</f>
        <v>-0.38602492107485026</v>
      </c>
      <c r="M470">
        <v>4.6030485498462204</v>
      </c>
      <c r="N470">
        <f>(Table2[[#This Row],[1W Return vs Nifty]]-AVERAGE(Table2[1W Return vs Nifty]))/_xlfn.STDEV.P(Table2[1W Return vs Nifty])</f>
        <v>1.752048839687492</v>
      </c>
      <c r="O470">
        <v>212.67</v>
      </c>
      <c r="P470">
        <v>216.04902006857901</v>
      </c>
      <c r="Q470">
        <v>205.80843392710199</v>
      </c>
      <c r="R470">
        <v>46.229203360137603</v>
      </c>
      <c r="S470" s="1">
        <f>(Table2[[#This Row],[Close Price]]-Table2[[#This Row],[20D EMA]])/Table2[[#This Row],[20D EMA]]</f>
        <v>4.1378661776462307E-3</v>
      </c>
      <c r="T470" s="1">
        <f>(Table2[[#This Row],[Close Price]]-Table2[[#This Row],[50D EMA]])/Table2[[#This Row],[50D EMA]]</f>
        <v>-1.1566912304373112E-2</v>
      </c>
      <c r="U470" s="1">
        <f>(Table2[[#This Row],[Close Price]]-Table2[[#This Row],[200D EMA]])/Table2[[#This Row],[200D EMA]]</f>
        <v>3.7615397606300782E-2</v>
      </c>
      <c r="V470">
        <v>0.52029445982697997</v>
      </c>
      <c r="W470">
        <v>207.01</v>
      </c>
      <c r="X470">
        <v>216.5</v>
      </c>
      <c r="Y470">
        <v>207.01</v>
      </c>
      <c r="Z470">
        <v>216.5</v>
      </c>
      <c r="AA470">
        <v>206.8</v>
      </c>
      <c r="AB470">
        <v>219.99</v>
      </c>
      <c r="AC470" s="1">
        <f>(Table2[[#This Row],[Close Price]]/Table2[[#This Row],[Day Low]])-1</f>
        <v>3.1592676682286047E-2</v>
      </c>
      <c r="AD470" s="1">
        <f>(Table2[[#This Row],[Day High]]/Table2[[#This Row],[Close Price]])-1</f>
        <v>1.3814095059704989E-2</v>
      </c>
      <c r="AE470" s="1">
        <f>(Table2[[#This Row],[Close Price]]/Table2[[#This Row],[Current Week Low]])-1</f>
        <v>3.1592676682286047E-2</v>
      </c>
      <c r="AF470" s="1">
        <f>(Table2[[#This Row],[Current Week High]]/Table2[[#This Row],[Close Price]])-1</f>
        <v>1.3814095059704989E-2</v>
      </c>
      <c r="AG470" s="1">
        <f>(Table2[[#This Row],[Close Price]]/Table2[[#This Row],[Current Month Low]])-1</f>
        <v>3.2640232108317235E-2</v>
      </c>
      <c r="AH470" s="1">
        <f>(Table2[[#This Row],[Current Month High]]/Table2[[#This Row],[Close Price]])-1</f>
        <v>3.0156871926949158E-2</v>
      </c>
      <c r="AI470">
        <v>22.687895106532402</v>
      </c>
      <c r="AJ470">
        <v>47.683264177040101</v>
      </c>
      <c r="AK470" t="str">
        <f>IF(AND(Table2[[#This Row],[20D EMA]]&gt;Table2[[#This Row],[50D EMA]],Table2[[#This Row],[50D EMA]]&gt;Table2[[#This Row],[200D EMA]]),"Uptrend","Downtrend/NoTrend")</f>
        <v>Downtrend/NoTrend</v>
      </c>
      <c r="AL470">
        <v>-0.09</v>
      </c>
      <c r="AM470" t="s">
        <v>3174</v>
      </c>
      <c r="AN470">
        <v>3.36</v>
      </c>
      <c r="AO470" t="s">
        <v>3175</v>
      </c>
      <c r="AQ470">
        <f>(Table2[[#This Row],[Sharpe Ratio]]-AVERAGE(Table2[Sharpe Ratio]))/_xlfn.STDEV.P(Table2[Sharpe Ratio])</f>
        <v>-0.71796535082642143</v>
      </c>
      <c r="AR4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0">
        <f>_xlfn.RANK.AVG(Table2[[#This Row],[1Y Return vs Nifty Z-Score]],Table2[1Y Return vs Nifty Z-Score])</f>
        <v>349</v>
      </c>
      <c r="AT470">
        <f>_xlfn.RANK.AVG(Table2[[#This Row],[6M Return vs Nifty Z-Score]],Table2[6M Return vs Nifty Z-Score])</f>
        <v>455</v>
      </c>
      <c r="AU470">
        <f>_xlfn.RANK.AVG(Table2[[#This Row],[Sharpe Ratio Z-Score]],Table2[Sharpe Ratio Z-Score])</f>
        <v>540.5</v>
      </c>
      <c r="AV470">
        <f>(Table2[[#This Row],[Rank 1Y]]+Table2[[#This Row],[Rank 6M]]+Table2[[#This Row],[Rank Sharpe]])/3</f>
        <v>448.16666666666669</v>
      </c>
    </row>
    <row r="471" spans="1:48" x14ac:dyDescent="0.3">
      <c r="A471" t="s">
        <v>1290</v>
      </c>
      <c r="B471" t="s">
        <v>1291</v>
      </c>
      <c r="C471" t="s">
        <v>3131</v>
      </c>
      <c r="D471" t="s">
        <v>230</v>
      </c>
      <c r="E471">
        <v>8899.6358679999994</v>
      </c>
      <c r="F471">
        <v>660.9</v>
      </c>
      <c r="G471">
        <v>-25.405733635481301</v>
      </c>
      <c r="H471">
        <f>(Table2[[#This Row],[1Y Return vs Nifty]]-AVERAGE(Table2[1Y Return vs Nifty]))/_xlfn.STDEV.P(Table2[1Y Return vs Nifty])</f>
        <v>-0.87541024957369762</v>
      </c>
      <c r="I471">
        <v>-13.056156348486301</v>
      </c>
      <c r="J471">
        <f>(Table2[[#This Row],[1M Return vs Nifty]]-AVERAGE(Table2[1M Return vs Nifty]))/_xlfn.STDEV.P(Table2[1M Return vs Nifty])</f>
        <v>-0.99905212487309891</v>
      </c>
      <c r="K471">
        <v>4.4554284669027897</v>
      </c>
      <c r="L471">
        <f>(Table2[[#This Row],[6M Return vs Nifty]]-AVERAGE(Table2[6M Return vs Nifty]))/_xlfn.STDEV.P(Table2[6M Return vs Nifty])</f>
        <v>-0.11803454789731917</v>
      </c>
      <c r="M471">
        <v>-2.2689871097468401</v>
      </c>
      <c r="N471">
        <f>(Table2[[#This Row],[1W Return vs Nifty]]-AVERAGE(Table2[1W Return vs Nifty]))/_xlfn.STDEV.P(Table2[1W Return vs Nifty])</f>
        <v>5.6445342790101861E-2</v>
      </c>
      <c r="O471">
        <v>704.02</v>
      </c>
      <c r="P471">
        <v>694.74076462358801</v>
      </c>
      <c r="Q471">
        <v>643.35300386406504</v>
      </c>
      <c r="R471">
        <v>22.976141867636699</v>
      </c>
      <c r="S471" s="1">
        <f>(Table2[[#This Row],[Close Price]]-Table2[[#This Row],[20D EMA]])/Table2[[#This Row],[20D EMA]]</f>
        <v>-6.1248259992613852E-2</v>
      </c>
      <c r="T471" s="1">
        <f>(Table2[[#This Row],[Close Price]]-Table2[[#This Row],[50D EMA]])/Table2[[#This Row],[50D EMA]]</f>
        <v>-4.8709916485069109E-2</v>
      </c>
      <c r="U471" s="1">
        <f>(Table2[[#This Row],[Close Price]]-Table2[[#This Row],[200D EMA]])/Table2[[#This Row],[200D EMA]]</f>
        <v>2.7274289589922333E-2</v>
      </c>
      <c r="V471">
        <v>0.339411084147477</v>
      </c>
      <c r="W471">
        <v>656.8</v>
      </c>
      <c r="X471">
        <v>667.75</v>
      </c>
      <c r="Y471">
        <v>642.04999999999995</v>
      </c>
      <c r="Z471">
        <v>673.15</v>
      </c>
      <c r="AA471">
        <v>642.04999999999995</v>
      </c>
      <c r="AB471">
        <v>704.25</v>
      </c>
      <c r="AC471" s="1">
        <f>(Table2[[#This Row],[Close Price]]/Table2[[#This Row],[Day Low]])-1</f>
        <v>6.2423873325212487E-3</v>
      </c>
      <c r="AD471" s="1">
        <f>(Table2[[#This Row],[Day High]]/Table2[[#This Row],[Close Price]])-1</f>
        <v>1.0364654259343409E-2</v>
      </c>
      <c r="AE471" s="1">
        <f>(Table2[[#This Row],[Close Price]]/Table2[[#This Row],[Current Week Low]])-1</f>
        <v>2.9359084183474771E-2</v>
      </c>
      <c r="AF471" s="1">
        <f>(Table2[[#This Row],[Current Week High]]/Table2[[#This Row],[Close Price]])-1</f>
        <v>1.8535330609774636E-2</v>
      </c>
      <c r="AG471" s="1">
        <f>(Table2[[#This Row],[Close Price]]/Table2[[#This Row],[Current Month Low]])-1</f>
        <v>2.9359084183474771E-2</v>
      </c>
      <c r="AH471" s="1">
        <f>(Table2[[#This Row],[Current Month High]]/Table2[[#This Row],[Close Price]])-1</f>
        <v>6.5592374035406298E-2</v>
      </c>
      <c r="AI471">
        <v>29.369042215161102</v>
      </c>
      <c r="AJ471">
        <v>19.815083393763501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0.08</v>
      </c>
      <c r="AM471" t="s">
        <v>3175</v>
      </c>
      <c r="AN471">
        <v>-12.59</v>
      </c>
      <c r="AO471" t="s">
        <v>3174</v>
      </c>
      <c r="AP471">
        <v>4.6600620995905E-2</v>
      </c>
      <c r="AQ471">
        <f>(Table2[[#This Row],[Sharpe Ratio]]-AVERAGE(Table2[Sharpe Ratio]))/_xlfn.STDEV.P(Table2[Sharpe Ratio])</f>
        <v>-0.17412892754459353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-2.1101805070986077</v>
      </c>
      <c r="AS471">
        <f>_xlfn.RANK.AVG(Table2[[#This Row],[1Y Return vs Nifty Z-Score]],Table2[1Y Return vs Nifty Z-Score])</f>
        <v>609</v>
      </c>
      <c r="AT471">
        <f>_xlfn.RANK.AVG(Table2[[#This Row],[6M Return vs Nifty Z-Score]],Table2[6M Return vs Nifty Z-Score])</f>
        <v>351</v>
      </c>
      <c r="AU471">
        <f>_xlfn.RANK.AVG(Table2[[#This Row],[Sharpe Ratio Z-Score]],Table2[Sharpe Ratio Z-Score])</f>
        <v>386</v>
      </c>
      <c r="AV471">
        <f>(Table2[[#This Row],[Rank 1Y]]+Table2[[#This Row],[Rank 6M]]+Table2[[#This Row],[Rank Sharpe]])/3</f>
        <v>448.66666666666669</v>
      </c>
    </row>
    <row r="472" spans="1:48" x14ac:dyDescent="0.3">
      <c r="A472" t="s">
        <v>1429</v>
      </c>
      <c r="B472" t="s">
        <v>1430</v>
      </c>
      <c r="C472" t="s">
        <v>3132</v>
      </c>
      <c r="D472" t="s">
        <v>48</v>
      </c>
      <c r="E472">
        <v>7459.1567455649902</v>
      </c>
      <c r="F472">
        <v>500.6</v>
      </c>
      <c r="G472">
        <v>34.866936682065301</v>
      </c>
      <c r="H472">
        <f>(Table2[[#This Row],[1Y Return vs Nifty]]-AVERAGE(Table2[1Y Return vs Nifty]))/_xlfn.STDEV.P(Table2[1Y Return vs Nifty])</f>
        <v>0.16270333583803601</v>
      </c>
      <c r="I472">
        <v>-11.379180042990299</v>
      </c>
      <c r="J472">
        <f>(Table2[[#This Row],[1M Return vs Nifty]]-AVERAGE(Table2[1M Return vs Nifty]))/_xlfn.STDEV.P(Table2[1M Return vs Nifty])</f>
        <v>-0.80989583545630561</v>
      </c>
      <c r="K472">
        <v>-3.7184930569948</v>
      </c>
      <c r="L472">
        <f>(Table2[[#This Row],[6M Return vs Nifty]]-AVERAGE(Table2[6M Return vs Nifty]))/_xlfn.STDEV.P(Table2[6M Return vs Nifty])</f>
        <v>-0.39068054687553055</v>
      </c>
      <c r="M472">
        <v>-6.0561556298494903</v>
      </c>
      <c r="N472">
        <f>(Table2[[#This Row],[1W Return vs Nifty]]-AVERAGE(Table2[1W Return vs Nifty]))/_xlfn.STDEV.P(Table2[1W Return vs Nifty])</f>
        <v>-0.87799919506115098</v>
      </c>
      <c r="O472">
        <v>526.99</v>
      </c>
      <c r="P472">
        <v>528.64782804332299</v>
      </c>
      <c r="Q472">
        <v>469.09810569905198</v>
      </c>
      <c r="R472">
        <v>31.359780892826102</v>
      </c>
      <c r="S472" s="1">
        <f>(Table2[[#This Row],[Close Price]]-Table2[[#This Row],[20D EMA]])/Table2[[#This Row],[20D EMA]]</f>
        <v>-5.0076851553160377E-2</v>
      </c>
      <c r="T472" s="1">
        <f>(Table2[[#This Row],[Close Price]]-Table2[[#This Row],[50D EMA]])/Table2[[#This Row],[50D EMA]]</f>
        <v>-5.3055789800813158E-2</v>
      </c>
      <c r="U472" s="1">
        <f>(Table2[[#This Row],[Close Price]]-Table2[[#This Row],[200D EMA]])/Table2[[#This Row],[200D EMA]]</f>
        <v>6.715417077628949E-2</v>
      </c>
      <c r="V472">
        <v>0.58414780770357799</v>
      </c>
      <c r="W472">
        <v>479.3</v>
      </c>
      <c r="X472">
        <v>506.1</v>
      </c>
      <c r="Y472">
        <v>479.3</v>
      </c>
      <c r="Z472">
        <v>520.5</v>
      </c>
      <c r="AA472">
        <v>479.3</v>
      </c>
      <c r="AB472">
        <v>540.35</v>
      </c>
      <c r="AC472" s="1">
        <f>(Table2[[#This Row],[Close Price]]/Table2[[#This Row],[Day Low]])-1</f>
        <v>4.4439808053411189E-2</v>
      </c>
      <c r="AD472" s="1">
        <f>(Table2[[#This Row],[Day High]]/Table2[[#This Row],[Close Price]])-1</f>
        <v>1.0986815821014684E-2</v>
      </c>
      <c r="AE472" s="1">
        <f>(Table2[[#This Row],[Close Price]]/Table2[[#This Row],[Current Week Low]])-1</f>
        <v>4.4439808053411189E-2</v>
      </c>
      <c r="AF472" s="1">
        <f>(Table2[[#This Row],[Current Week High]]/Table2[[#This Row],[Close Price]])-1</f>
        <v>3.9752297243307977E-2</v>
      </c>
      <c r="AG472" s="1">
        <f>(Table2[[#This Row],[Close Price]]/Table2[[#This Row],[Current Month Low]])-1</f>
        <v>4.4439808053411189E-2</v>
      </c>
      <c r="AH472" s="1">
        <f>(Table2[[#This Row],[Current Month High]]/Table2[[#This Row],[Close Price]])-1</f>
        <v>7.9404714342788729E-2</v>
      </c>
      <c r="AI472">
        <v>17.4590491410307</v>
      </c>
      <c r="AJ472">
        <v>74.882096069868993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-0.02</v>
      </c>
      <c r="AM472" t="s">
        <v>3174</v>
      </c>
      <c r="AN472">
        <v>-4.2</v>
      </c>
      <c r="AO472" t="s">
        <v>3174</v>
      </c>
      <c r="AP472">
        <v>-3.5719320385194001E-2</v>
      </c>
      <c r="AQ472">
        <f>(Table2[[#This Row],[Sharpe Ratio]]-AVERAGE(Table2[Sharpe Ratio]))/_xlfn.STDEV.P(Table2[Sharpe Ratio])</f>
        <v>-1.134815320316068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251</v>
      </c>
      <c r="AT472">
        <f>_xlfn.RANK.AVG(Table2[[#This Row],[6M Return vs Nifty Z-Score]],Table2[6M Return vs Nifty Z-Score])</f>
        <v>458</v>
      </c>
      <c r="AU472">
        <f>_xlfn.RANK.AVG(Table2[[#This Row],[Sharpe Ratio Z-Score]],Table2[Sharpe Ratio Z-Score])</f>
        <v>639</v>
      </c>
      <c r="AV472">
        <f>(Table2[[#This Row],[Rank 1Y]]+Table2[[#This Row],[Rank 6M]]+Table2[[#This Row],[Rank Sharpe]])/3</f>
        <v>449.33333333333331</v>
      </c>
    </row>
    <row r="473" spans="1:48" x14ac:dyDescent="0.3">
      <c r="A473" t="s">
        <v>193</v>
      </c>
      <c r="B473" t="s">
        <v>194</v>
      </c>
      <c r="C473" t="s">
        <v>3131</v>
      </c>
      <c r="D473" t="s">
        <v>195</v>
      </c>
      <c r="E473">
        <v>137404.27919520001</v>
      </c>
      <c r="F473">
        <v>1304.55</v>
      </c>
      <c r="G473">
        <v>10.5894949072825</v>
      </c>
      <c r="H473">
        <f>(Table2[[#This Row],[1Y Return vs Nifty]]-AVERAGE(Table2[1Y Return vs Nifty]))/_xlfn.STDEV.P(Table2[1Y Return vs Nifty])</f>
        <v>-0.2554421020969968</v>
      </c>
      <c r="I473">
        <v>-8.0560108495401899</v>
      </c>
      <c r="J473">
        <f>(Table2[[#This Row],[1M Return vs Nifty]]-AVERAGE(Table2[1M Return vs Nifty]))/_xlfn.STDEV.P(Table2[1M Return vs Nifty])</f>
        <v>-0.4350555042738693</v>
      </c>
      <c r="K473">
        <v>-5.6716834985081102</v>
      </c>
      <c r="L473">
        <f>(Table2[[#This Row],[6M Return vs Nifty]]-AVERAGE(Table2[6M Return vs Nifty]))/_xlfn.STDEV.P(Table2[6M Return vs Nifty])</f>
        <v>-0.4558303721539072</v>
      </c>
      <c r="M473">
        <v>-0.83616336086127596</v>
      </c>
      <c r="N473">
        <f>(Table2[[#This Row],[1W Return vs Nifty]]-AVERAGE(Table2[1W Return vs Nifty]))/_xlfn.STDEV.P(Table2[1W Return vs Nifty])</f>
        <v>0.40997973629350487</v>
      </c>
      <c r="O473">
        <v>1401.7</v>
      </c>
      <c r="P473">
        <v>1420.6580090990201</v>
      </c>
      <c r="Q473">
        <v>1314.0019995701</v>
      </c>
      <c r="R473">
        <v>16.888867425740099</v>
      </c>
      <c r="S473" s="1">
        <f>(Table2[[#This Row],[Close Price]]-Table2[[#This Row],[20D EMA]])/Table2[[#This Row],[20D EMA]]</f>
        <v>-6.9308696582721041E-2</v>
      </c>
      <c r="T473" s="1">
        <f>(Table2[[#This Row],[Close Price]]-Table2[[#This Row],[50D EMA]])/Table2[[#This Row],[50D EMA]]</f>
        <v>-8.1728331769766127E-2</v>
      </c>
      <c r="U473" s="1">
        <f>(Table2[[#This Row],[Close Price]]-Table2[[#This Row],[200D EMA]])/Table2[[#This Row],[200D EMA]]</f>
        <v>-7.1932916184240499E-3</v>
      </c>
      <c r="V473">
        <v>1.51540680226888</v>
      </c>
      <c r="W473">
        <v>1300.25</v>
      </c>
      <c r="X473">
        <v>1343.1</v>
      </c>
      <c r="Y473">
        <v>1300.25</v>
      </c>
      <c r="Z473">
        <v>1355.55</v>
      </c>
      <c r="AA473">
        <v>1300.25</v>
      </c>
      <c r="AB473">
        <v>1415.5</v>
      </c>
      <c r="AC473" s="1">
        <f>(Table2[[#This Row],[Close Price]]/Table2[[#This Row],[Day Low]])-1</f>
        <v>3.3070563353201354E-3</v>
      </c>
      <c r="AD473" s="1">
        <f>(Table2[[#This Row],[Day High]]/Table2[[#This Row],[Close Price]])-1</f>
        <v>2.9550419684948759E-2</v>
      </c>
      <c r="AE473" s="1">
        <f>(Table2[[#This Row],[Close Price]]/Table2[[#This Row],[Current Week Low]])-1</f>
        <v>3.3070563353201354E-3</v>
      </c>
      <c r="AF473" s="1">
        <f>(Table2[[#This Row],[Current Week High]]/Table2[[#This Row],[Close Price]])-1</f>
        <v>3.9093940439231867E-2</v>
      </c>
      <c r="AG473" s="1">
        <f>(Table2[[#This Row],[Close Price]]/Table2[[#This Row],[Current Month Low]])-1</f>
        <v>3.3070563353201354E-3</v>
      </c>
      <c r="AH473" s="1">
        <f>(Table2[[#This Row],[Current Month High]]/Table2[[#This Row],[Close Price]])-1</f>
        <v>8.5048484151623249E-2</v>
      </c>
      <c r="AI473">
        <v>18.190180522018998</v>
      </c>
      <c r="AJ473">
        <v>35.918941446134603</v>
      </c>
      <c r="AK473" t="str">
        <f>IF(AND(Table2[[#This Row],[20D EMA]]&gt;Table2[[#This Row],[50D EMA]],Table2[[#This Row],[50D EMA]]&gt;Table2[[#This Row],[200D EMA]]),"Uptrend","Downtrend/NoTrend")</f>
        <v>Downtrend/NoTrend</v>
      </c>
      <c r="AL473">
        <v>-0.13</v>
      </c>
      <c r="AM473" t="s">
        <v>3174</v>
      </c>
      <c r="AN473">
        <v>-9.7100000000000009</v>
      </c>
      <c r="AO473" t="s">
        <v>3174</v>
      </c>
      <c r="AP473">
        <v>8.183182836346E-3</v>
      </c>
      <c r="AQ473">
        <f>(Table2[[#This Row],[Sharpe Ratio]]-AVERAGE(Table2[Sharpe Ratio]))/_xlfn.STDEV.P(Table2[Sharpe Ratio])</f>
        <v>-0.62246634695755187</v>
      </c>
      <c r="AR4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3">
        <f>_xlfn.RANK.AVG(Table2[[#This Row],[1Y Return vs Nifty Z-Score]],Table2[1Y Return vs Nifty Z-Score])</f>
        <v>382</v>
      </c>
      <c r="AT473">
        <f>_xlfn.RANK.AVG(Table2[[#This Row],[6M Return vs Nifty Z-Score]],Table2[6M Return vs Nifty Z-Score])</f>
        <v>482</v>
      </c>
      <c r="AU473">
        <f>_xlfn.RANK.AVG(Table2[[#This Row],[Sharpe Ratio Z-Score]],Table2[Sharpe Ratio Z-Score])</f>
        <v>488</v>
      </c>
      <c r="AV473">
        <f>(Table2[[#This Row],[Rank 1Y]]+Table2[[#This Row],[Rank 6M]]+Table2[[#This Row],[Rank Sharpe]])/3</f>
        <v>450.66666666666669</v>
      </c>
    </row>
    <row r="474" spans="1:48" x14ac:dyDescent="0.3">
      <c r="A474" t="s">
        <v>1209</v>
      </c>
      <c r="B474" t="s">
        <v>1210</v>
      </c>
      <c r="C474" t="s">
        <v>3139</v>
      </c>
      <c r="D474" t="s">
        <v>865</v>
      </c>
      <c r="E474">
        <v>10102.573710864001</v>
      </c>
      <c r="F474">
        <v>72.5</v>
      </c>
      <c r="G474">
        <v>4.5474666783848203</v>
      </c>
      <c r="H474">
        <f>(Table2[[#This Row],[1Y Return vs Nifty]]-AVERAGE(Table2[1Y Return vs Nifty]))/_xlfn.STDEV.P(Table2[1Y Return vs Nifty])</f>
        <v>-0.35950770189229708</v>
      </c>
      <c r="I474">
        <v>-12.8756793754211</v>
      </c>
      <c r="J474">
        <f>(Table2[[#This Row],[1M Return vs Nifty]]-AVERAGE(Table2[1M Return vs Nifty]))/_xlfn.STDEV.P(Table2[1M Return vs Nifty])</f>
        <v>-0.97869503667912428</v>
      </c>
      <c r="K474">
        <v>-15.209560534461099</v>
      </c>
      <c r="L474">
        <f>(Table2[[#This Row],[6M Return vs Nifty]]-AVERAGE(Table2[6M Return vs Nifty]))/_xlfn.STDEV.P(Table2[6M Return vs Nifty])</f>
        <v>-0.77397191596441828</v>
      </c>
      <c r="M474">
        <v>-6.5576721535166396</v>
      </c>
      <c r="N474">
        <f>(Table2[[#This Row],[1W Return vs Nifty]]-AVERAGE(Table2[1W Return vs Nifty]))/_xlfn.STDEV.P(Table2[1W Return vs Nifty])</f>
        <v>-1.0017431936963672</v>
      </c>
      <c r="O474">
        <v>76.760000000000005</v>
      </c>
      <c r="P474">
        <v>78.065198197676906</v>
      </c>
      <c r="Q474">
        <v>74.824412256745902</v>
      </c>
      <c r="R474">
        <v>21.056784479164001</v>
      </c>
      <c r="S474" s="1">
        <f>(Table2[[#This Row],[Close Price]]-Table2[[#This Row],[20D EMA]])/Table2[[#This Row],[20D EMA]]</f>
        <v>-5.5497655028660824E-2</v>
      </c>
      <c r="T474" s="1">
        <f>(Table2[[#This Row],[Close Price]]-Table2[[#This Row],[50D EMA]])/Table2[[#This Row],[50D EMA]]</f>
        <v>-7.1289106108264735E-2</v>
      </c>
      <c r="U474" s="1">
        <f>(Table2[[#This Row],[Close Price]]-Table2[[#This Row],[200D EMA]])/Table2[[#This Row],[200D EMA]]</f>
        <v>-3.1064891612781642E-2</v>
      </c>
      <c r="V474">
        <v>0.42984174520743101</v>
      </c>
      <c r="W474">
        <v>68.75</v>
      </c>
      <c r="X474">
        <v>72.739999999999995</v>
      </c>
      <c r="Y474">
        <v>68.75</v>
      </c>
      <c r="Z474">
        <v>74.260000000000005</v>
      </c>
      <c r="AA474">
        <v>68.75</v>
      </c>
      <c r="AB474">
        <v>77.45</v>
      </c>
      <c r="AC474" s="1">
        <f>(Table2[[#This Row],[Close Price]]/Table2[[#This Row],[Day Low]])-1</f>
        <v>5.4545454545454453E-2</v>
      </c>
      <c r="AD474" s="1">
        <f>(Table2[[#This Row],[Day High]]/Table2[[#This Row],[Close Price]])-1</f>
        <v>3.3103448275861869E-3</v>
      </c>
      <c r="AE474" s="1">
        <f>(Table2[[#This Row],[Close Price]]/Table2[[#This Row],[Current Week Low]])-1</f>
        <v>5.4545454545454453E-2</v>
      </c>
      <c r="AF474" s="1">
        <f>(Table2[[#This Row],[Current Week High]]/Table2[[#This Row],[Close Price]])-1</f>
        <v>2.4275862068965592E-2</v>
      </c>
      <c r="AG474" s="1">
        <f>(Table2[[#This Row],[Close Price]]/Table2[[#This Row],[Current Month Low]])-1</f>
        <v>5.4545454545454453E-2</v>
      </c>
      <c r="AH474" s="1">
        <f>(Table2[[#This Row],[Current Month High]]/Table2[[#This Row],[Close Price]])-1</f>
        <v>6.8275862068965631E-2</v>
      </c>
      <c r="AI474">
        <v>30.827586206896498</v>
      </c>
      <c r="AJ474">
        <v>50.103519668737</v>
      </c>
      <c r="AK474" t="str">
        <f>IF(AND(Table2[[#This Row],[20D EMA]]&gt;Table2[[#This Row],[50D EMA]],Table2[[#This Row],[50D EMA]]&gt;Table2[[#This Row],[200D EMA]]),"Uptrend","Downtrend/NoTrend")</f>
        <v>Downtrend/NoTrend</v>
      </c>
      <c r="AL474">
        <v>0</v>
      </c>
      <c r="AM474">
        <v>0</v>
      </c>
      <c r="AN474">
        <v>-7.99</v>
      </c>
      <c r="AO474" t="s">
        <v>3174</v>
      </c>
      <c r="AP474">
        <v>5.3712064507811998E-2</v>
      </c>
      <c r="AQ474">
        <f>(Table2[[#This Row],[Sharpe Ratio]]-AVERAGE(Table2[Sharpe Ratio]))/_xlfn.STDEV.P(Table2[Sharpe Ratio])</f>
        <v>-9.113728663435515E-2</v>
      </c>
      <c r="AR4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4">
        <f>_xlfn.RANK.AVG(Table2[[#This Row],[1Y Return vs Nifty Z-Score]],Table2[1Y Return vs Nifty Z-Score])</f>
        <v>413</v>
      </c>
      <c r="AT474">
        <f>_xlfn.RANK.AVG(Table2[[#This Row],[6M Return vs Nifty Z-Score]],Table2[6M Return vs Nifty Z-Score])</f>
        <v>575</v>
      </c>
      <c r="AU474">
        <f>_xlfn.RANK.AVG(Table2[[#This Row],[Sharpe Ratio Z-Score]],Table2[Sharpe Ratio Z-Score])</f>
        <v>364</v>
      </c>
      <c r="AV474">
        <f>(Table2[[#This Row],[Rank 1Y]]+Table2[[#This Row],[Rank 6M]]+Table2[[#This Row],[Rank Sharpe]])/3</f>
        <v>450.66666666666669</v>
      </c>
    </row>
    <row r="475" spans="1:48" x14ac:dyDescent="0.3">
      <c r="A475" t="s">
        <v>1021</v>
      </c>
      <c r="B475" t="s">
        <v>1022</v>
      </c>
      <c r="C475" t="s">
        <v>3131</v>
      </c>
      <c r="D475" t="s">
        <v>195</v>
      </c>
      <c r="E475">
        <v>13876.48153632</v>
      </c>
      <c r="F475">
        <v>443.9</v>
      </c>
      <c r="G475">
        <v>4.4112783339496602</v>
      </c>
      <c r="H475">
        <f>(Table2[[#This Row],[1Y Return vs Nifty]]-AVERAGE(Table2[1Y Return vs Nifty]))/_xlfn.STDEV.P(Table2[1Y Return vs Nifty])</f>
        <v>-0.36185335822024828</v>
      </c>
      <c r="I475">
        <v>-17.542193406154599</v>
      </c>
      <c r="J475">
        <f>(Table2[[#This Row],[1M Return vs Nifty]]-AVERAGE(Table2[1M Return vs Nifty]))/_xlfn.STDEV.P(Table2[1M Return vs Nifty])</f>
        <v>-1.5050593482511199</v>
      </c>
      <c r="K475">
        <v>1.4174535286651</v>
      </c>
      <c r="L475">
        <f>(Table2[[#This Row],[6M Return vs Nifty]]-AVERAGE(Table2[6M Return vs Nifty]))/_xlfn.STDEV.P(Table2[6M Return vs Nifty])</f>
        <v>-0.21936800326326067</v>
      </c>
      <c r="M475">
        <v>-1.1650160392292599</v>
      </c>
      <c r="N475">
        <f>(Table2[[#This Row],[1W Return vs Nifty]]-AVERAGE(Table2[1W Return vs Nifty]))/_xlfn.STDEV.P(Table2[1W Return vs Nifty])</f>
        <v>0.32883874997943707</v>
      </c>
      <c r="O475">
        <v>465.67</v>
      </c>
      <c r="P475">
        <v>472.38624103191398</v>
      </c>
      <c r="Q475">
        <v>443.09702934241398</v>
      </c>
      <c r="R475">
        <v>19.451750485242901</v>
      </c>
      <c r="S475" s="1">
        <f>(Table2[[#This Row],[Close Price]]-Table2[[#This Row],[20D EMA]])/Table2[[#This Row],[20D EMA]]</f>
        <v>-4.6749844310348614E-2</v>
      </c>
      <c r="T475" s="1">
        <f>(Table2[[#This Row],[Close Price]]-Table2[[#This Row],[50D EMA]])/Table2[[#This Row],[50D EMA]]</f>
        <v>-6.0302859307855033E-2</v>
      </c>
      <c r="U475" s="1">
        <f>(Table2[[#This Row],[Close Price]]-Table2[[#This Row],[200D EMA]])/Table2[[#This Row],[200D EMA]]</f>
        <v>1.812177930368129E-3</v>
      </c>
      <c r="V475">
        <v>0.55146760005431905</v>
      </c>
      <c r="W475">
        <v>417</v>
      </c>
      <c r="X475">
        <v>447.75</v>
      </c>
      <c r="Y475">
        <v>417</v>
      </c>
      <c r="Z475">
        <v>447.75</v>
      </c>
      <c r="AA475">
        <v>417</v>
      </c>
      <c r="AB475">
        <v>456.7</v>
      </c>
      <c r="AC475" s="1">
        <f>(Table2[[#This Row],[Close Price]]/Table2[[#This Row],[Day Low]])-1</f>
        <v>6.4508393285371612E-2</v>
      </c>
      <c r="AD475" s="1">
        <f>(Table2[[#This Row],[Day High]]/Table2[[#This Row],[Close Price]])-1</f>
        <v>8.6731245776077159E-3</v>
      </c>
      <c r="AE475" s="1">
        <f>(Table2[[#This Row],[Close Price]]/Table2[[#This Row],[Current Week Low]])-1</f>
        <v>6.4508393285371612E-2</v>
      </c>
      <c r="AF475" s="1">
        <f>(Table2[[#This Row],[Current Week High]]/Table2[[#This Row],[Close Price]])-1</f>
        <v>8.6731245776077159E-3</v>
      </c>
      <c r="AG475" s="1">
        <f>(Table2[[#This Row],[Close Price]]/Table2[[#This Row],[Current Month Low]])-1</f>
        <v>6.4508393285371612E-2</v>
      </c>
      <c r="AH475" s="1">
        <f>(Table2[[#This Row],[Current Month High]]/Table2[[#This Row],[Close Price]])-1</f>
        <v>2.8835323271007018E-2</v>
      </c>
      <c r="AI475">
        <v>23.225951790943899</v>
      </c>
      <c r="AJ475">
        <v>73.1954740538431</v>
      </c>
      <c r="AK475" t="str">
        <f>IF(AND(Table2[[#This Row],[20D EMA]]&gt;Table2[[#This Row],[50D EMA]],Table2[[#This Row],[50D EMA]]&gt;Table2[[#This Row],[200D EMA]]),"Uptrend","Downtrend/NoTrend")</f>
        <v>Downtrend/NoTrend</v>
      </c>
      <c r="AL475">
        <v>-7.0000000000000007E-2</v>
      </c>
      <c r="AM475" t="s">
        <v>3174</v>
      </c>
      <c r="AN475">
        <v>-5.56</v>
      </c>
      <c r="AO475" t="s">
        <v>3174</v>
      </c>
      <c r="AQ475">
        <f>(Table2[[#This Row],[Sharpe Ratio]]-AVERAGE(Table2[Sharpe Ratio]))/_xlfn.STDEV.P(Table2[Sharpe Ratio])</f>
        <v>-0.71796535082642143</v>
      </c>
      <c r="AR4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5">
        <f>_xlfn.RANK.AVG(Table2[[#This Row],[1Y Return vs Nifty Z-Score]],Table2[1Y Return vs Nifty Z-Score])</f>
        <v>416</v>
      </c>
      <c r="AT475">
        <f>_xlfn.RANK.AVG(Table2[[#This Row],[6M Return vs Nifty Z-Score]],Table2[6M Return vs Nifty Z-Score])</f>
        <v>396</v>
      </c>
      <c r="AU475">
        <f>_xlfn.RANK.AVG(Table2[[#This Row],[Sharpe Ratio Z-Score]],Table2[Sharpe Ratio Z-Score])</f>
        <v>540.5</v>
      </c>
      <c r="AV475">
        <f>(Table2[[#This Row],[Rank 1Y]]+Table2[[#This Row],[Rank 6M]]+Table2[[#This Row],[Rank Sharpe]])/3</f>
        <v>450.83333333333331</v>
      </c>
    </row>
    <row r="476" spans="1:48" x14ac:dyDescent="0.3">
      <c r="A476" t="s">
        <v>922</v>
      </c>
      <c r="B476" t="s">
        <v>923</v>
      </c>
      <c r="C476" t="s">
        <v>3132</v>
      </c>
      <c r="D476" t="s">
        <v>48</v>
      </c>
      <c r="E476">
        <v>16270.964748675</v>
      </c>
      <c r="F476">
        <v>1602.15</v>
      </c>
      <c r="G476">
        <v>7.0871195702537504</v>
      </c>
      <c r="H476">
        <f>(Table2[[#This Row],[1Y Return vs Nifty]]-AVERAGE(Table2[1Y Return vs Nifty]))/_xlfn.STDEV.P(Table2[1Y Return vs Nifty])</f>
        <v>-0.31576568489870432</v>
      </c>
      <c r="I476">
        <v>-2.2009605990823098</v>
      </c>
      <c r="J476">
        <f>(Table2[[#This Row],[1M Return vs Nifty]]-AVERAGE(Table2[1M Return vs Nifty]))/_xlfn.STDEV.P(Table2[1M Return vs Nifty])</f>
        <v>0.22537098839378064</v>
      </c>
      <c r="K476">
        <v>9.2005933675569604</v>
      </c>
      <c r="L476">
        <f>(Table2[[#This Row],[6M Return vs Nifty]]-AVERAGE(Table2[6M Return vs Nifty]))/_xlfn.STDEV.P(Table2[6M Return vs Nifty])</f>
        <v>4.024324090610204E-2</v>
      </c>
      <c r="M476">
        <v>-2.5788278881634801</v>
      </c>
      <c r="N476">
        <f>(Table2[[#This Row],[1W Return vs Nifty]]-AVERAGE(Table2[1W Return vs Nifty]))/_xlfn.STDEV.P(Table2[1W Return vs Nifty])</f>
        <v>-2.0004654472539605E-2</v>
      </c>
      <c r="O476">
        <v>1652.57</v>
      </c>
      <c r="P476">
        <v>1639.80799361033</v>
      </c>
      <c r="Q476">
        <v>1501.48669127172</v>
      </c>
      <c r="R476">
        <v>51.983594375495798</v>
      </c>
      <c r="S476" s="1">
        <f>(Table2[[#This Row],[Close Price]]-Table2[[#This Row],[20D EMA]])/Table2[[#This Row],[20D EMA]]</f>
        <v>-3.0510054037045237E-2</v>
      </c>
      <c r="T476" s="1">
        <f>(Table2[[#This Row],[Close Price]]-Table2[[#This Row],[50D EMA]])/Table2[[#This Row],[50D EMA]]</f>
        <v>-2.2964879886589084E-2</v>
      </c>
      <c r="U476" s="1">
        <f>(Table2[[#This Row],[Close Price]]-Table2[[#This Row],[200D EMA]])/Table2[[#This Row],[200D EMA]]</f>
        <v>6.7042424893570568E-2</v>
      </c>
      <c r="V476">
        <v>1.1842427474080801</v>
      </c>
      <c r="W476">
        <v>1567.4</v>
      </c>
      <c r="X476">
        <v>1616.25</v>
      </c>
      <c r="Y476">
        <v>1567.4</v>
      </c>
      <c r="Z476">
        <v>1725.2</v>
      </c>
      <c r="AA476">
        <v>1567.4</v>
      </c>
      <c r="AB476">
        <v>1749</v>
      </c>
      <c r="AC476" s="1">
        <f>(Table2[[#This Row],[Close Price]]/Table2[[#This Row],[Day Low]])-1</f>
        <v>2.2170473395431989E-2</v>
      </c>
      <c r="AD476" s="1">
        <f>(Table2[[#This Row],[Day High]]/Table2[[#This Row],[Close Price]])-1</f>
        <v>8.8006740941859452E-3</v>
      </c>
      <c r="AE476" s="1">
        <f>(Table2[[#This Row],[Close Price]]/Table2[[#This Row],[Current Week Low]])-1</f>
        <v>2.2170473395431989E-2</v>
      </c>
      <c r="AF476" s="1">
        <f>(Table2[[#This Row],[Current Week High]]/Table2[[#This Row],[Close Price]])-1</f>
        <v>7.6803045907062328E-2</v>
      </c>
      <c r="AG476" s="1">
        <f>(Table2[[#This Row],[Close Price]]/Table2[[#This Row],[Current Month Low]])-1</f>
        <v>2.2170473395431989E-2</v>
      </c>
      <c r="AH476" s="1">
        <f>(Table2[[#This Row],[Current Month High]]/Table2[[#This Row],[Close Price]])-1</f>
        <v>9.1658084449021571E-2</v>
      </c>
      <c r="AI476">
        <v>16.093998689261198</v>
      </c>
      <c r="AJ476">
        <v>56.314942192301999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-0.06</v>
      </c>
      <c r="AM476" t="s">
        <v>3174</v>
      </c>
      <c r="AN476">
        <v>-1.34</v>
      </c>
      <c r="AO476" t="s">
        <v>3174</v>
      </c>
      <c r="AP476">
        <v>-4.3871180082462997E-2</v>
      </c>
      <c r="AQ476">
        <f>(Table2[[#This Row],[Sharpe Ratio]]-AVERAGE(Table2[Sharpe Ratio]))/_xlfn.STDEV.P(Table2[Sharpe Ratio])</f>
        <v>-1.2299487783283043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-1.3001048883996655</v>
      </c>
      <c r="AS476">
        <f>_xlfn.RANK.AVG(Table2[[#This Row],[1Y Return vs Nifty Z-Score]],Table2[1Y Return vs Nifty Z-Score])</f>
        <v>402</v>
      </c>
      <c r="AT476">
        <f>_xlfn.RANK.AVG(Table2[[#This Row],[6M Return vs Nifty Z-Score]],Table2[6M Return vs Nifty Z-Score])</f>
        <v>300</v>
      </c>
      <c r="AU476">
        <f>_xlfn.RANK.AVG(Table2[[#This Row],[Sharpe Ratio Z-Score]],Table2[Sharpe Ratio Z-Score])</f>
        <v>651</v>
      </c>
      <c r="AV476">
        <f>(Table2[[#This Row],[Rank 1Y]]+Table2[[#This Row],[Rank 6M]]+Table2[[#This Row],[Rank Sharpe]])/3</f>
        <v>451</v>
      </c>
    </row>
    <row r="477" spans="1:48" x14ac:dyDescent="0.3">
      <c r="A477" t="s">
        <v>1362</v>
      </c>
      <c r="B477" t="s">
        <v>1363</v>
      </c>
      <c r="C477" t="s">
        <v>3131</v>
      </c>
      <c r="D477" t="s">
        <v>403</v>
      </c>
      <c r="E477">
        <v>8273.5158817499996</v>
      </c>
      <c r="F477">
        <v>599.5</v>
      </c>
      <c r="G477">
        <v>10.926610816865001</v>
      </c>
      <c r="H477">
        <f>(Table2[[#This Row],[1Y Return vs Nifty]]-AVERAGE(Table2[1Y Return vs Nifty]))/_xlfn.STDEV.P(Table2[1Y Return vs Nifty])</f>
        <v>-0.24963574568782762</v>
      </c>
      <c r="I477">
        <v>-12.762634899532999</v>
      </c>
      <c r="J477">
        <f>(Table2[[#This Row],[1M Return vs Nifty]]-AVERAGE(Table2[1M Return vs Nifty]))/_xlfn.STDEV.P(Table2[1M Return vs Nifty])</f>
        <v>-0.96594406725398674</v>
      </c>
      <c r="K477">
        <v>3.4571883478421501</v>
      </c>
      <c r="L477">
        <f>(Table2[[#This Row],[6M Return vs Nifty]]-AVERAGE(Table2[6M Return vs Nifty]))/_xlfn.STDEV.P(Table2[6M Return vs Nifty])</f>
        <v>-0.15133143895330758</v>
      </c>
      <c r="M477">
        <v>-5.2314540279291899</v>
      </c>
      <c r="N477">
        <f>(Table2[[#This Row],[1W Return vs Nifty]]-AVERAGE(Table2[1W Return vs Nifty]))/_xlfn.STDEV.P(Table2[1W Return vs Nifty])</f>
        <v>-0.6745126316349439</v>
      </c>
      <c r="O477">
        <v>639.54</v>
      </c>
      <c r="P477">
        <v>651.01171606190803</v>
      </c>
      <c r="Q477">
        <v>579.38447175331703</v>
      </c>
      <c r="R477">
        <v>20.173300695681299</v>
      </c>
      <c r="S477" s="1">
        <f>(Table2[[#This Row],[Close Price]]-Table2[[#This Row],[20D EMA]])/Table2[[#This Row],[20D EMA]]</f>
        <v>-6.2607499140006823E-2</v>
      </c>
      <c r="T477" s="1">
        <f>(Table2[[#This Row],[Close Price]]-Table2[[#This Row],[50D EMA]])/Table2[[#This Row],[50D EMA]]</f>
        <v>-7.9125635977048248E-2</v>
      </c>
      <c r="U477" s="1">
        <f>(Table2[[#This Row],[Close Price]]-Table2[[#This Row],[200D EMA]])/Table2[[#This Row],[200D EMA]]</f>
        <v>3.4718790763946301E-2</v>
      </c>
      <c r="V477">
        <v>0.20092588059187999</v>
      </c>
      <c r="W477">
        <v>576.1</v>
      </c>
      <c r="X477">
        <v>604</v>
      </c>
      <c r="Y477">
        <v>576.1</v>
      </c>
      <c r="Z477">
        <v>615.20000000000005</v>
      </c>
      <c r="AA477">
        <v>576.1</v>
      </c>
      <c r="AB477">
        <v>638.45000000000005</v>
      </c>
      <c r="AC477" s="1">
        <f>(Table2[[#This Row],[Close Price]]/Table2[[#This Row],[Day Low]])-1</f>
        <v>4.0617948272869242E-2</v>
      </c>
      <c r="AD477" s="1">
        <f>(Table2[[#This Row],[Day High]]/Table2[[#This Row],[Close Price]])-1</f>
        <v>7.5062552126772264E-3</v>
      </c>
      <c r="AE477" s="1">
        <f>(Table2[[#This Row],[Close Price]]/Table2[[#This Row],[Current Week Low]])-1</f>
        <v>4.0617948272869242E-2</v>
      </c>
      <c r="AF477" s="1">
        <f>(Table2[[#This Row],[Current Week High]]/Table2[[#This Row],[Close Price]])-1</f>
        <v>2.6188490408673992E-2</v>
      </c>
      <c r="AG477" s="1">
        <f>(Table2[[#This Row],[Close Price]]/Table2[[#This Row],[Current Month Low]])-1</f>
        <v>4.0617948272869242E-2</v>
      </c>
      <c r="AH477" s="1">
        <f>(Table2[[#This Row],[Current Month High]]/Table2[[#This Row],[Close Price]])-1</f>
        <v>6.4970809007506292E-2</v>
      </c>
      <c r="AI477">
        <v>32.276897414512</v>
      </c>
      <c r="AJ477">
        <v>55.351127235034902</v>
      </c>
      <c r="AK477" t="str">
        <f>IF(AND(Table2[[#This Row],[20D EMA]]&gt;Table2[[#This Row],[50D EMA]],Table2[[#This Row],[50D EMA]]&gt;Table2[[#This Row],[200D EMA]]),"Uptrend","Downtrend/NoTrend")</f>
        <v>Downtrend/NoTrend</v>
      </c>
      <c r="AL477">
        <v>-0.05</v>
      </c>
      <c r="AM477" t="s">
        <v>3174</v>
      </c>
      <c r="AN477">
        <v>-10.92</v>
      </c>
      <c r="AO477" t="s">
        <v>3174</v>
      </c>
      <c r="AP477">
        <v>-1.5735529379986998E-2</v>
      </c>
      <c r="AQ477">
        <f>(Table2[[#This Row],[Sharpe Ratio]]-AVERAGE(Table2[Sharpe Ratio]))/_xlfn.STDEV.P(Table2[Sharpe Ratio])</f>
        <v>-0.90160140188269888</v>
      </c>
      <c r="AR4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7">
        <f>_xlfn.RANK.AVG(Table2[[#This Row],[1Y Return vs Nifty Z-Score]],Table2[1Y Return vs Nifty Z-Score])</f>
        <v>380</v>
      </c>
      <c r="AT477">
        <f>_xlfn.RANK.AVG(Table2[[#This Row],[6M Return vs Nifty Z-Score]],Table2[6M Return vs Nifty Z-Score])</f>
        <v>371</v>
      </c>
      <c r="AU477">
        <f>_xlfn.RANK.AVG(Table2[[#This Row],[Sharpe Ratio Z-Score]],Table2[Sharpe Ratio Z-Score])</f>
        <v>602</v>
      </c>
      <c r="AV477">
        <f>(Table2[[#This Row],[Rank 1Y]]+Table2[[#This Row],[Rank 6M]]+Table2[[#This Row],[Rank Sharpe]])/3</f>
        <v>451</v>
      </c>
    </row>
    <row r="478" spans="1:48" x14ac:dyDescent="0.3">
      <c r="A478" t="s">
        <v>1728</v>
      </c>
      <c r="B478" t="s">
        <v>1729</v>
      </c>
      <c r="C478" t="s">
        <v>3138</v>
      </c>
      <c r="D478" t="s">
        <v>839</v>
      </c>
      <c r="E478">
        <v>4771.4319394499998</v>
      </c>
      <c r="F478">
        <v>399.65</v>
      </c>
      <c r="G478">
        <v>-18.329731086369101</v>
      </c>
      <c r="H478">
        <f>(Table2[[#This Row],[1Y Return vs Nifty]]-AVERAGE(Table2[1Y Return vs Nifty]))/_xlfn.STDEV.P(Table2[1Y Return vs Nifty])</f>
        <v>-0.75353586873175649</v>
      </c>
      <c r="I478">
        <v>-1.48731232223472</v>
      </c>
      <c r="J478">
        <f>(Table2[[#This Row],[1M Return vs Nifty]]-AVERAGE(Table2[1M Return vs Nifty]))/_xlfn.STDEV.P(Table2[1M Return vs Nifty])</f>
        <v>0.30586768924445362</v>
      </c>
      <c r="K478">
        <v>11.1387105691337</v>
      </c>
      <c r="L478">
        <f>(Table2[[#This Row],[6M Return vs Nifty]]-AVERAGE(Table2[6M Return vs Nifty]))/_xlfn.STDEV.P(Table2[6M Return vs Nifty])</f>
        <v>0.10489028932904529</v>
      </c>
      <c r="M478">
        <v>3.0766518336272402</v>
      </c>
      <c r="N478">
        <f>(Table2[[#This Row],[1W Return vs Nifty]]-AVERAGE(Table2[1W Return vs Nifty]))/_xlfn.STDEV.P(Table2[1W Return vs Nifty])</f>
        <v>1.3754262873786089</v>
      </c>
      <c r="O478">
        <v>389.07</v>
      </c>
      <c r="P478">
        <v>376.38710924422202</v>
      </c>
      <c r="Q478">
        <v>352.82441925753301</v>
      </c>
      <c r="R478">
        <v>50.3684400491261</v>
      </c>
      <c r="S478" s="1">
        <f>(Table2[[#This Row],[Close Price]]-Table2[[#This Row],[20D EMA]])/Table2[[#This Row],[20D EMA]]</f>
        <v>2.7193050093813412E-2</v>
      </c>
      <c r="T478" s="1">
        <f>(Table2[[#This Row],[Close Price]]-Table2[[#This Row],[50D EMA]])/Table2[[#This Row],[50D EMA]]</f>
        <v>6.1805758445047154E-2</v>
      </c>
      <c r="U478" s="1">
        <f>(Table2[[#This Row],[Close Price]]-Table2[[#This Row],[200D EMA]])/Table2[[#This Row],[200D EMA]]</f>
        <v>0.13271638295615848</v>
      </c>
      <c r="V478">
        <v>0.79827060790278104</v>
      </c>
      <c r="W478">
        <v>381.2</v>
      </c>
      <c r="X478">
        <v>401</v>
      </c>
      <c r="Y478">
        <v>372.95</v>
      </c>
      <c r="Z478">
        <v>401</v>
      </c>
      <c r="AA478">
        <v>372.95</v>
      </c>
      <c r="AB478">
        <v>401.35</v>
      </c>
      <c r="AC478" s="1">
        <f>(Table2[[#This Row],[Close Price]]/Table2[[#This Row],[Day Low]])-1</f>
        <v>4.8399790136411269E-2</v>
      </c>
      <c r="AD478" s="1">
        <f>(Table2[[#This Row],[Day High]]/Table2[[#This Row],[Close Price]])-1</f>
        <v>3.3779557112474379E-3</v>
      </c>
      <c r="AE478" s="1">
        <f>(Table2[[#This Row],[Close Price]]/Table2[[#This Row],[Current Week Low]])-1</f>
        <v>7.1591366134870604E-2</v>
      </c>
      <c r="AF478" s="1">
        <f>(Table2[[#This Row],[Current Week High]]/Table2[[#This Row],[Close Price]])-1</f>
        <v>3.3779557112474379E-3</v>
      </c>
      <c r="AG478" s="1">
        <f>(Table2[[#This Row],[Close Price]]/Table2[[#This Row],[Current Month Low]])-1</f>
        <v>7.1591366134870604E-2</v>
      </c>
      <c r="AH478" s="1">
        <f>(Table2[[#This Row],[Current Month High]]/Table2[[#This Row],[Close Price]])-1</f>
        <v>4.253722006756E-3</v>
      </c>
      <c r="AI478">
        <v>12.573501814087299</v>
      </c>
      <c r="AJ478">
        <v>49.150961000186598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0.24</v>
      </c>
      <c r="AM478" t="s">
        <v>3175</v>
      </c>
      <c r="AN478">
        <v>4.6100000000000003</v>
      </c>
      <c r="AO478" t="s">
        <v>3175</v>
      </c>
      <c r="AP478">
        <v>1.72313483821E-3</v>
      </c>
      <c r="AQ478">
        <f>(Table2[[#This Row],[Sharpe Ratio]]-AVERAGE(Table2[Sharpe Ratio]))/_xlfn.STDEV.P(Table2[Sharpe Ratio])</f>
        <v>-0.69785610191047265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0.33479229530987875</v>
      </c>
      <c r="AS478">
        <f>_xlfn.RANK.AVG(Table2[[#This Row],[1Y Return vs Nifty Z-Score]],Table2[1Y Return vs Nifty Z-Score])</f>
        <v>568</v>
      </c>
      <c r="AT478">
        <f>_xlfn.RANK.AVG(Table2[[#This Row],[6M Return vs Nifty Z-Score]],Table2[6M Return vs Nifty Z-Score])</f>
        <v>280</v>
      </c>
      <c r="AU478">
        <f>_xlfn.RANK.AVG(Table2[[#This Row],[Sharpe Ratio Z-Score]],Table2[Sharpe Ratio Z-Score])</f>
        <v>506</v>
      </c>
      <c r="AV478">
        <f>(Table2[[#This Row],[Rank 1Y]]+Table2[[#This Row],[Rank 6M]]+Table2[[#This Row],[Rank Sharpe]])/3</f>
        <v>451.33333333333331</v>
      </c>
    </row>
    <row r="479" spans="1:48" x14ac:dyDescent="0.3">
      <c r="A479" t="s">
        <v>1441</v>
      </c>
      <c r="B479" t="s">
        <v>1442</v>
      </c>
      <c r="C479" t="s">
        <v>3146</v>
      </c>
      <c r="D479" t="s">
        <v>1443</v>
      </c>
      <c r="E479">
        <v>7303.2205806000002</v>
      </c>
      <c r="F479">
        <v>955.75</v>
      </c>
      <c r="G479">
        <v>-17.458570600243899</v>
      </c>
      <c r="H479">
        <f>(Table2[[#This Row],[1Y Return vs Nifty]]-AVERAGE(Table2[1Y Return vs Nifty]))/_xlfn.STDEV.P(Table2[1Y Return vs Nifty])</f>
        <v>-0.73853133133602111</v>
      </c>
      <c r="I479">
        <v>-2.9588463929458402</v>
      </c>
      <c r="J479">
        <f>(Table2[[#This Row],[1M Return vs Nifty]]-AVERAGE(Table2[1M Return vs Nifty]))/_xlfn.STDEV.P(Table2[1M Return vs Nifty])</f>
        <v>0.13988447072558705</v>
      </c>
      <c r="K479">
        <v>32.711721309649299</v>
      </c>
      <c r="L479">
        <f>(Table2[[#This Row],[6M Return vs Nifty]]-AVERAGE(Table2[6M Return vs Nifty]))/_xlfn.STDEV.P(Table2[6M Return vs Nifty])</f>
        <v>0.82447085382545227</v>
      </c>
      <c r="M479">
        <v>-4.9421097528328604</v>
      </c>
      <c r="N479">
        <f>(Table2[[#This Row],[1W Return vs Nifty]]-AVERAGE(Table2[1W Return vs Nifty]))/_xlfn.STDEV.P(Table2[1W Return vs Nifty])</f>
        <v>-0.60311993390123775</v>
      </c>
      <c r="O479">
        <v>981.43</v>
      </c>
      <c r="P479">
        <v>956.76276078399997</v>
      </c>
      <c r="Q479">
        <v>848.83430660532997</v>
      </c>
      <c r="R479">
        <v>32.812044731222997</v>
      </c>
      <c r="S479" s="1">
        <f>(Table2[[#This Row],[Close Price]]-Table2[[#This Row],[20D EMA]])/Table2[[#This Row],[20D EMA]]</f>
        <v>-2.6165900777436954E-2</v>
      </c>
      <c r="T479" s="1">
        <f>(Table2[[#This Row],[Close Price]]-Table2[[#This Row],[50D EMA]])/Table2[[#This Row],[50D EMA]]</f>
        <v>-1.0585286400257459E-3</v>
      </c>
      <c r="U479" s="1">
        <f>(Table2[[#This Row],[Close Price]]-Table2[[#This Row],[200D EMA]])/Table2[[#This Row],[200D EMA]]</f>
        <v>0.12595590513094218</v>
      </c>
      <c r="V479">
        <v>0.53695933024192399</v>
      </c>
      <c r="W479">
        <v>890.9</v>
      </c>
      <c r="X479">
        <v>961.8</v>
      </c>
      <c r="Y479">
        <v>890.9</v>
      </c>
      <c r="Z479">
        <v>967.95</v>
      </c>
      <c r="AA479">
        <v>890.9</v>
      </c>
      <c r="AB479">
        <v>1017</v>
      </c>
      <c r="AC479" s="1">
        <f>(Table2[[#This Row],[Close Price]]/Table2[[#This Row],[Day Low]])-1</f>
        <v>7.2791559097541869E-2</v>
      </c>
      <c r="AD479" s="1">
        <f>(Table2[[#This Row],[Day High]]/Table2[[#This Row],[Close Price]])-1</f>
        <v>6.3301072456185548E-3</v>
      </c>
      <c r="AE479" s="1">
        <f>(Table2[[#This Row],[Close Price]]/Table2[[#This Row],[Current Week Low]])-1</f>
        <v>7.2791559097541869E-2</v>
      </c>
      <c r="AF479" s="1">
        <f>(Table2[[#This Row],[Current Week High]]/Table2[[#This Row],[Close Price]])-1</f>
        <v>1.2764844363065686E-2</v>
      </c>
      <c r="AG479" s="1">
        <f>(Table2[[#This Row],[Close Price]]/Table2[[#This Row],[Current Month Low]])-1</f>
        <v>7.2791559097541869E-2</v>
      </c>
      <c r="AH479" s="1">
        <f>(Table2[[#This Row],[Current Month High]]/Table2[[#This Row],[Close Price]])-1</f>
        <v>6.4085796494899316E-2</v>
      </c>
      <c r="AI479">
        <v>16.871566832330601</v>
      </c>
      <c r="AJ479">
        <v>61.580726965342301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0.01</v>
      </c>
      <c r="AM479" t="s">
        <v>3175</v>
      </c>
      <c r="AN479">
        <v>-7.43</v>
      </c>
      <c r="AO479" t="s">
        <v>3174</v>
      </c>
      <c r="AP479">
        <v>-6.4180890761452003E-2</v>
      </c>
      <c r="AQ479">
        <f>(Table2[[#This Row],[Sharpe Ratio]]-AVERAGE(Table2[Sharpe Ratio]))/_xlfn.STDEV.P(Table2[Sharpe Ratio])</f>
        <v>-1.4669662295446886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-1.8442621702309081</v>
      </c>
      <c r="AS479">
        <f>_xlfn.RANK.AVG(Table2[[#This Row],[1Y Return vs Nifty Z-Score]],Table2[1Y Return vs Nifty Z-Score])</f>
        <v>563</v>
      </c>
      <c r="AT479">
        <f>_xlfn.RANK.AVG(Table2[[#This Row],[6M Return vs Nifty Z-Score]],Table2[6M Return vs Nifty Z-Score])</f>
        <v>115</v>
      </c>
      <c r="AU479">
        <f>_xlfn.RANK.AVG(Table2[[#This Row],[Sharpe Ratio Z-Score]],Table2[Sharpe Ratio Z-Score])</f>
        <v>677</v>
      </c>
      <c r="AV479">
        <f>(Table2[[#This Row],[Rank 1Y]]+Table2[[#This Row],[Rank 6M]]+Table2[[#This Row],[Rank Sharpe]])/3</f>
        <v>451.66666666666669</v>
      </c>
    </row>
    <row r="480" spans="1:48" x14ac:dyDescent="0.3">
      <c r="A480" t="s">
        <v>651</v>
      </c>
      <c r="B480" t="s">
        <v>652</v>
      </c>
      <c r="C480" t="s">
        <v>3135</v>
      </c>
      <c r="D480" t="s">
        <v>190</v>
      </c>
      <c r="E480">
        <v>29364.854845440001</v>
      </c>
      <c r="F480">
        <v>15360.45</v>
      </c>
      <c r="G480">
        <v>-24.677575854989101</v>
      </c>
      <c r="H480">
        <f>(Table2[[#This Row],[1Y Return vs Nifty]]-AVERAGE(Table2[1Y Return vs Nifty]))/_xlfn.STDEV.P(Table2[1Y Return vs Nifty])</f>
        <v>-0.86286873647547768</v>
      </c>
      <c r="I480">
        <v>-5.6786201303217796</v>
      </c>
      <c r="J480">
        <f>(Table2[[#This Row],[1M Return vs Nifty]]-AVERAGE(Table2[1M Return vs Nifty]))/_xlfn.STDEV.P(Table2[1M Return vs Nifty])</f>
        <v>-0.16689524138436615</v>
      </c>
      <c r="K480">
        <v>-4.57807857291054</v>
      </c>
      <c r="L480">
        <f>(Table2[[#This Row],[6M Return vs Nifty]]-AVERAGE(Table2[6M Return vs Nifty]))/_xlfn.STDEV.P(Table2[6M Return vs Nifty])</f>
        <v>-0.419352531431396</v>
      </c>
      <c r="M480">
        <v>-1.99711984315517</v>
      </c>
      <c r="N480">
        <f>(Table2[[#This Row],[1W Return vs Nifty]]-AVERAGE(Table2[1W Return vs Nifty]))/_xlfn.STDEV.P(Table2[1W Return vs Nifty])</f>
        <v>0.12352577001129422</v>
      </c>
      <c r="O480">
        <v>15943.71</v>
      </c>
      <c r="P480">
        <v>15921.190385284001</v>
      </c>
      <c r="Q480">
        <v>15283.8814442489</v>
      </c>
      <c r="R480">
        <v>32.739429978968197</v>
      </c>
      <c r="S480" s="1">
        <f>(Table2[[#This Row],[Close Price]]-Table2[[#This Row],[20D EMA]])/Table2[[#This Row],[20D EMA]]</f>
        <v>-3.6582451637667671E-2</v>
      </c>
      <c r="T480" s="1">
        <f>(Table2[[#This Row],[Close Price]]-Table2[[#This Row],[50D EMA]])/Table2[[#This Row],[50D EMA]]</f>
        <v>-3.5219752525683864E-2</v>
      </c>
      <c r="U480" s="1">
        <f>(Table2[[#This Row],[Close Price]]-Table2[[#This Row],[200D EMA]])/Table2[[#This Row],[200D EMA]]</f>
        <v>5.0097585505619185E-3</v>
      </c>
      <c r="V480">
        <v>0.72672218749858097</v>
      </c>
      <c r="W480">
        <v>14770.05</v>
      </c>
      <c r="X480">
        <v>15481.8</v>
      </c>
      <c r="Y480">
        <v>14770.05</v>
      </c>
      <c r="Z480">
        <v>15481.8</v>
      </c>
      <c r="AA480">
        <v>14770.05</v>
      </c>
      <c r="AB480">
        <v>16158</v>
      </c>
      <c r="AC480" s="1">
        <f>(Table2[[#This Row],[Close Price]]/Table2[[#This Row],[Day Low]])-1</f>
        <v>3.9972782759706504E-2</v>
      </c>
      <c r="AD480" s="1">
        <f>(Table2[[#This Row],[Day High]]/Table2[[#This Row],[Close Price]])-1</f>
        <v>7.9001591750240685E-3</v>
      </c>
      <c r="AE480" s="1">
        <f>(Table2[[#This Row],[Close Price]]/Table2[[#This Row],[Current Week Low]])-1</f>
        <v>3.9972782759706504E-2</v>
      </c>
      <c r="AF480" s="1">
        <f>(Table2[[#This Row],[Current Week High]]/Table2[[#This Row],[Close Price]])-1</f>
        <v>7.9001591750240685E-3</v>
      </c>
      <c r="AG480" s="1">
        <f>(Table2[[#This Row],[Close Price]]/Table2[[#This Row],[Current Month Low]])-1</f>
        <v>3.9972782759706504E-2</v>
      </c>
      <c r="AH480" s="1">
        <f>(Table2[[#This Row],[Current Month High]]/Table2[[#This Row],[Close Price]])-1</f>
        <v>5.1922306963663178E-2</v>
      </c>
      <c r="AI480">
        <v>18.811623357388601</v>
      </c>
      <c r="AJ480">
        <v>18.3849710982659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-0.04</v>
      </c>
      <c r="AM480" t="s">
        <v>3174</v>
      </c>
      <c r="AN480">
        <v>-7.1</v>
      </c>
      <c r="AO480" t="s">
        <v>3174</v>
      </c>
      <c r="AP480">
        <v>8.0314023759399999E-2</v>
      </c>
      <c r="AQ480">
        <f>(Table2[[#This Row],[Sharpe Ratio]]-AVERAGE(Table2[Sharpe Ratio]))/_xlfn.STDEV.P(Table2[Sharpe Ratio])</f>
        <v>0.21931167439867139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-1.1062790648812744</v>
      </c>
      <c r="AS480">
        <f>_xlfn.RANK.AVG(Table2[[#This Row],[1Y Return vs Nifty Z-Score]],Table2[1Y Return vs Nifty Z-Score])</f>
        <v>602</v>
      </c>
      <c r="AT480">
        <f>_xlfn.RANK.AVG(Table2[[#This Row],[6M Return vs Nifty Z-Score]],Table2[6M Return vs Nifty Z-Score])</f>
        <v>468</v>
      </c>
      <c r="AU480">
        <f>_xlfn.RANK.AVG(Table2[[#This Row],[Sharpe Ratio Z-Score]],Table2[Sharpe Ratio Z-Score])</f>
        <v>288</v>
      </c>
      <c r="AV480">
        <f>(Table2[[#This Row],[Rank 1Y]]+Table2[[#This Row],[Rank 6M]]+Table2[[#This Row],[Rank Sharpe]])/3</f>
        <v>452.66666666666669</v>
      </c>
    </row>
    <row r="481" spans="1:48" x14ac:dyDescent="0.3">
      <c r="A481" t="s">
        <v>1775</v>
      </c>
      <c r="B481" t="s">
        <v>1776</v>
      </c>
      <c r="C481" t="s">
        <v>3140</v>
      </c>
      <c r="D481" t="s">
        <v>72</v>
      </c>
      <c r="E481">
        <v>4543.9679999999998</v>
      </c>
      <c r="F481">
        <v>630.29999999999995</v>
      </c>
      <c r="G481">
        <v>25.1413269349218</v>
      </c>
      <c r="H481">
        <f>(Table2[[#This Row],[1Y Return vs Nifty]]-AVERAGE(Table2[1Y Return vs Nifty]))/_xlfn.STDEV.P(Table2[1Y Return vs Nifty])</f>
        <v>-4.8068732124365646E-3</v>
      </c>
      <c r="I481">
        <v>-19.722859719373201</v>
      </c>
      <c r="J481">
        <f>(Table2[[#This Row],[1M Return vs Nifty]]-AVERAGE(Table2[1M Return vs Nifty]))/_xlfn.STDEV.P(Table2[1M Return vs Nifty])</f>
        <v>-1.7510298768225581</v>
      </c>
      <c r="K481">
        <v>-41.325333545038298</v>
      </c>
      <c r="L481">
        <f>(Table2[[#This Row],[6M Return vs Nifty]]-AVERAGE(Table2[6M Return vs Nifty]))/_xlfn.STDEV.P(Table2[6M Return vs Nifty])</f>
        <v>-1.6450790095106032</v>
      </c>
      <c r="M481">
        <v>-7.1260466450551503</v>
      </c>
      <c r="N481">
        <f>(Table2[[#This Row],[1W Return vs Nifty]]-AVERAGE(Table2[1W Return vs Nifty]))/_xlfn.STDEV.P(Table2[1W Return vs Nifty])</f>
        <v>-1.1419837022063368</v>
      </c>
      <c r="O481">
        <v>691.31</v>
      </c>
      <c r="P481">
        <v>754.59742016646305</v>
      </c>
      <c r="Q481">
        <v>770.01817170041795</v>
      </c>
      <c r="R481">
        <v>17.998850929521598</v>
      </c>
      <c r="S481" s="1">
        <f>(Table2[[#This Row],[Close Price]]-Table2[[#This Row],[20D EMA]])/Table2[[#This Row],[20D EMA]]</f>
        <v>-8.8252737556233807E-2</v>
      </c>
      <c r="T481" s="1">
        <f>(Table2[[#This Row],[Close Price]]-Table2[[#This Row],[50D EMA]])/Table2[[#This Row],[50D EMA]]</f>
        <v>-0.16472017640749856</v>
      </c>
      <c r="U481" s="1">
        <f>(Table2[[#This Row],[Close Price]]-Table2[[#This Row],[200D EMA]])/Table2[[#This Row],[200D EMA]]</f>
        <v>-0.18144788893992039</v>
      </c>
      <c r="V481">
        <v>0.66474664846184395</v>
      </c>
      <c r="W481">
        <v>603</v>
      </c>
      <c r="X481">
        <v>634.5</v>
      </c>
      <c r="Y481">
        <v>600.1</v>
      </c>
      <c r="Z481">
        <v>649.85</v>
      </c>
      <c r="AA481">
        <v>600.1</v>
      </c>
      <c r="AB481">
        <v>681.3</v>
      </c>
      <c r="AC481" s="1">
        <f>(Table2[[#This Row],[Close Price]]/Table2[[#This Row],[Day Low]])-1</f>
        <v>4.5273631840796025E-2</v>
      </c>
      <c r="AD481" s="1">
        <f>(Table2[[#This Row],[Day High]]/Table2[[#This Row],[Close Price]])-1</f>
        <v>6.6634935744884771E-3</v>
      </c>
      <c r="AE481" s="1">
        <f>(Table2[[#This Row],[Close Price]]/Table2[[#This Row],[Current Week Low]])-1</f>
        <v>5.0324945842359581E-2</v>
      </c>
      <c r="AF481" s="1">
        <f>(Table2[[#This Row],[Current Week High]]/Table2[[#This Row],[Close Price]])-1</f>
        <v>3.1016976043154232E-2</v>
      </c>
      <c r="AG481" s="1">
        <f>(Table2[[#This Row],[Close Price]]/Table2[[#This Row],[Current Month Low]])-1</f>
        <v>5.0324945842359581E-2</v>
      </c>
      <c r="AH481" s="1">
        <f>(Table2[[#This Row],[Current Month High]]/Table2[[#This Row],[Close Price]])-1</f>
        <v>8.0913850547358335E-2</v>
      </c>
      <c r="AI481">
        <v>84.832619387593198</v>
      </c>
      <c r="AJ481">
        <v>53.544457978075499</v>
      </c>
      <c r="AK481" t="str">
        <f>IF(AND(Table2[[#This Row],[20D EMA]]&gt;Table2[[#This Row],[50D EMA]],Table2[[#This Row],[50D EMA]]&gt;Table2[[#This Row],[200D EMA]]),"Uptrend","Downtrend/NoTrend")</f>
        <v>Downtrend/NoTrend</v>
      </c>
      <c r="AL481">
        <v>-0.28999999999999998</v>
      </c>
      <c r="AM481" t="s">
        <v>3174</v>
      </c>
      <c r="AN481">
        <v>-12.8</v>
      </c>
      <c r="AO481" t="s">
        <v>3174</v>
      </c>
      <c r="AP481">
        <v>6.2872678062297002E-2</v>
      </c>
      <c r="AQ481">
        <f>(Table2[[#This Row],[Sharpe Ratio]]-AVERAGE(Table2[Sharpe Ratio]))/_xlfn.STDEV.P(Table2[Sharpe Ratio])</f>
        <v>1.5768484234576743E-2</v>
      </c>
      <c r="AR4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1">
        <f>_xlfn.RANK.AVG(Table2[[#This Row],[1Y Return vs Nifty Z-Score]],Table2[1Y Return vs Nifty Z-Score])</f>
        <v>296</v>
      </c>
      <c r="AT481">
        <f>_xlfn.RANK.AVG(Table2[[#This Row],[6M Return vs Nifty Z-Score]],Table2[6M Return vs Nifty Z-Score])</f>
        <v>724</v>
      </c>
      <c r="AU481">
        <f>_xlfn.RANK.AVG(Table2[[#This Row],[Sharpe Ratio Z-Score]],Table2[Sharpe Ratio Z-Score])</f>
        <v>343</v>
      </c>
      <c r="AV481">
        <f>(Table2[[#This Row],[Rank 1Y]]+Table2[[#This Row],[Rank 6M]]+Table2[[#This Row],[Rank Sharpe]])/3</f>
        <v>454.33333333333331</v>
      </c>
    </row>
    <row r="482" spans="1:48" x14ac:dyDescent="0.3">
      <c r="A482" t="s">
        <v>447</v>
      </c>
      <c r="B482" t="s">
        <v>448</v>
      </c>
      <c r="C482" t="s">
        <v>3129</v>
      </c>
      <c r="D482" t="s">
        <v>34</v>
      </c>
      <c r="E482">
        <v>50271.320250712</v>
      </c>
      <c r="F482">
        <v>56.41</v>
      </c>
      <c r="G482">
        <v>-6.7365271056089497</v>
      </c>
      <c r="H482">
        <f>(Table2[[#This Row],[1Y Return vs Nifty]]-AVERAGE(Table2[1Y Return vs Nifty]))/_xlfn.STDEV.P(Table2[1Y Return vs Nifty])</f>
        <v>-0.55385892580771201</v>
      </c>
      <c r="I482">
        <v>-6.4035955781690097</v>
      </c>
      <c r="J482">
        <f>(Table2[[#This Row],[1M Return vs Nifty]]-AVERAGE(Table2[1M Return vs Nifty]))/_xlfn.STDEV.P(Table2[1M Return vs Nifty])</f>
        <v>-0.24866960228835019</v>
      </c>
      <c r="K482">
        <v>-22.144378787730702</v>
      </c>
      <c r="L482">
        <f>(Table2[[#This Row],[6M Return vs Nifty]]-AVERAGE(Table2[6M Return vs Nifty]))/_xlfn.STDEV.P(Table2[6M Return vs Nifty])</f>
        <v>-1.0052868906515566</v>
      </c>
      <c r="M482">
        <v>-3.4522696042393002</v>
      </c>
      <c r="N482">
        <f>(Table2[[#This Row],[1W Return vs Nifty]]-AVERAGE(Table2[1W Return vs Nifty]))/_xlfn.STDEV.P(Table2[1W Return vs Nifty])</f>
        <v>-0.23551733535433797</v>
      </c>
      <c r="O482">
        <v>58.64</v>
      </c>
      <c r="P482">
        <v>59.8506859216373</v>
      </c>
      <c r="Q482">
        <v>57.956898965228703</v>
      </c>
      <c r="R482">
        <v>37.373354087487002</v>
      </c>
      <c r="S482" s="1">
        <f>(Table2[[#This Row],[Close Price]]-Table2[[#This Row],[20D EMA]])/Table2[[#This Row],[20D EMA]]</f>
        <v>-3.8028649386084648E-2</v>
      </c>
      <c r="T482" s="1">
        <f>(Table2[[#This Row],[Close Price]]-Table2[[#This Row],[50D EMA]])/Table2[[#This Row],[50D EMA]]</f>
        <v>-5.7487827727525212E-2</v>
      </c>
      <c r="U482" s="1">
        <f>(Table2[[#This Row],[Close Price]]-Table2[[#This Row],[200D EMA]])/Table2[[#This Row],[200D EMA]]</f>
        <v>-2.6690506097587621E-2</v>
      </c>
      <c r="V482">
        <v>0.519440193045139</v>
      </c>
      <c r="W482">
        <v>54.64</v>
      </c>
      <c r="X482">
        <v>56.59</v>
      </c>
      <c r="Y482">
        <v>54.64</v>
      </c>
      <c r="Z482">
        <v>58.3</v>
      </c>
      <c r="AA482">
        <v>54.64</v>
      </c>
      <c r="AB482">
        <v>59.15</v>
      </c>
      <c r="AC482" s="1">
        <f>(Table2[[#This Row],[Close Price]]/Table2[[#This Row],[Day Low]])-1</f>
        <v>3.2393850658857914E-2</v>
      </c>
      <c r="AD482" s="1">
        <f>(Table2[[#This Row],[Day High]]/Table2[[#This Row],[Close Price]])-1</f>
        <v>3.1909235951073089E-3</v>
      </c>
      <c r="AE482" s="1">
        <f>(Table2[[#This Row],[Close Price]]/Table2[[#This Row],[Current Week Low]])-1</f>
        <v>3.2393850658857914E-2</v>
      </c>
      <c r="AF482" s="1">
        <f>(Table2[[#This Row],[Current Week High]]/Table2[[#This Row],[Close Price]])-1</f>
        <v>3.3504697748626189E-2</v>
      </c>
      <c r="AG482" s="1">
        <f>(Table2[[#This Row],[Close Price]]/Table2[[#This Row],[Current Month Low]])-1</f>
        <v>3.2393850658857914E-2</v>
      </c>
      <c r="AH482" s="1">
        <f>(Table2[[#This Row],[Current Month High]]/Table2[[#This Row],[Close Price]])-1</f>
        <v>4.8572948058854815E-2</v>
      </c>
      <c r="AI482">
        <v>36.323346924304197</v>
      </c>
      <c r="AJ482">
        <v>38.090575275397697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-0.08</v>
      </c>
      <c r="AM482" t="s">
        <v>3174</v>
      </c>
      <c r="AN482">
        <v>-3.11</v>
      </c>
      <c r="AO482" t="s">
        <v>3174</v>
      </c>
      <c r="AP482">
        <v>0.101548666575901</v>
      </c>
      <c r="AQ482">
        <f>(Table2[[#This Row],[Sharpe Ratio]]-AVERAGE(Table2[Sharpe Ratio]))/_xlfn.STDEV.P(Table2[Sharpe Ratio])</f>
        <v>0.46712322609468532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496</v>
      </c>
      <c r="AT482">
        <f>_xlfn.RANK.AVG(Table2[[#This Row],[6M Return vs Nifty Z-Score]],Table2[6M Return vs Nifty Z-Score])</f>
        <v>645</v>
      </c>
      <c r="AU482">
        <f>_xlfn.RANK.AVG(Table2[[#This Row],[Sharpe Ratio Z-Score]],Table2[Sharpe Ratio Z-Score])</f>
        <v>224</v>
      </c>
      <c r="AV482">
        <f>(Table2[[#This Row],[Rank 1Y]]+Table2[[#This Row],[Rank 6M]]+Table2[[#This Row],[Rank Sharpe]])/3</f>
        <v>455</v>
      </c>
    </row>
    <row r="483" spans="1:48" x14ac:dyDescent="0.3">
      <c r="A483" t="s">
        <v>525</v>
      </c>
      <c r="B483" t="s">
        <v>526</v>
      </c>
      <c r="C483" t="s">
        <v>3139</v>
      </c>
      <c r="D483" t="s">
        <v>527</v>
      </c>
      <c r="E483">
        <v>41366.650500659998</v>
      </c>
      <c r="F483">
        <v>615.4</v>
      </c>
      <c r="G483">
        <v>-12.649742891706</v>
      </c>
      <c r="H483">
        <f>(Table2[[#This Row],[1Y Return vs Nifty]]-AVERAGE(Table2[1Y Return vs Nifty]))/_xlfn.STDEV.P(Table2[1Y Return vs Nifty])</f>
        <v>-0.65570590900386561</v>
      </c>
      <c r="I483">
        <v>-4.4362404534630198</v>
      </c>
      <c r="J483">
        <f>(Table2[[#This Row],[1M Return vs Nifty]]-AVERAGE(Table2[1M Return vs Nifty]))/_xlfn.STDEV.P(Table2[1M Return vs Nifty])</f>
        <v>-2.6759731448267161E-2</v>
      </c>
      <c r="K483">
        <v>25.585998569358502</v>
      </c>
      <c r="L483">
        <f>(Table2[[#This Row],[6M Return vs Nifty]]-AVERAGE(Table2[6M Return vs Nifty]))/_xlfn.STDEV.P(Table2[6M Return vs Nifty])</f>
        <v>0.5867881467810675</v>
      </c>
      <c r="M483">
        <v>-5.7793022296019396</v>
      </c>
      <c r="N483">
        <f>(Table2[[#This Row],[1W Return vs Nifty]]-AVERAGE(Table2[1W Return vs Nifty]))/_xlfn.STDEV.P(Table2[1W Return vs Nifty])</f>
        <v>-0.80968849109494401</v>
      </c>
      <c r="O483">
        <v>658.61</v>
      </c>
      <c r="P483">
        <v>641.50979713482297</v>
      </c>
      <c r="Q483">
        <v>566.26793752446702</v>
      </c>
      <c r="R483">
        <v>21.125955680087099</v>
      </c>
      <c r="S483" s="1">
        <f>(Table2[[#This Row],[Close Price]]-Table2[[#This Row],[20D EMA]])/Table2[[#This Row],[20D EMA]]</f>
        <v>-6.5607871122515649E-2</v>
      </c>
      <c r="T483" s="1">
        <f>(Table2[[#This Row],[Close Price]]-Table2[[#This Row],[50D EMA]])/Table2[[#This Row],[50D EMA]]</f>
        <v>-4.0700543080459971E-2</v>
      </c>
      <c r="U483" s="1">
        <f>(Table2[[#This Row],[Close Price]]-Table2[[#This Row],[200D EMA]])/Table2[[#This Row],[200D EMA]]</f>
        <v>8.6764690740432554E-2</v>
      </c>
      <c r="V483">
        <v>0.89371995298459295</v>
      </c>
      <c r="W483">
        <v>612.20000000000005</v>
      </c>
      <c r="X483">
        <v>626.45000000000005</v>
      </c>
      <c r="Y483">
        <v>611.1</v>
      </c>
      <c r="Z483">
        <v>634.6</v>
      </c>
      <c r="AA483">
        <v>611.1</v>
      </c>
      <c r="AB483">
        <v>685.95</v>
      </c>
      <c r="AC483" s="1">
        <f>(Table2[[#This Row],[Close Price]]/Table2[[#This Row],[Day Low]])-1</f>
        <v>5.2270499836652995E-3</v>
      </c>
      <c r="AD483" s="1">
        <f>(Table2[[#This Row],[Day High]]/Table2[[#This Row],[Close Price]])-1</f>
        <v>1.7955801104972524E-2</v>
      </c>
      <c r="AE483" s="1">
        <f>(Table2[[#This Row],[Close Price]]/Table2[[#This Row],[Current Week Low]])-1</f>
        <v>7.0364915725740218E-3</v>
      </c>
      <c r="AF483" s="1">
        <f>(Table2[[#This Row],[Current Week High]]/Table2[[#This Row],[Close Price]])-1</f>
        <v>3.1199220019499485E-2</v>
      </c>
      <c r="AG483" s="1">
        <f>(Table2[[#This Row],[Close Price]]/Table2[[#This Row],[Current Month Low]])-1</f>
        <v>7.0364915725740218E-3</v>
      </c>
      <c r="AH483" s="1">
        <f>(Table2[[#This Row],[Current Month High]]/Table2[[#This Row],[Close Price]])-1</f>
        <v>0.11464088397790073</v>
      </c>
      <c r="AI483">
        <v>16.257718557036</v>
      </c>
      <c r="AJ483">
        <v>46.1584134900842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0.06</v>
      </c>
      <c r="AM483" t="s">
        <v>3175</v>
      </c>
      <c r="AN483">
        <v>-11.51</v>
      </c>
      <c r="AO483" t="s">
        <v>3174</v>
      </c>
      <c r="AP483">
        <v>-7.2391622793685995E-2</v>
      </c>
      <c r="AQ483">
        <f>(Table2[[#This Row],[Sharpe Ratio]]-AVERAGE(Table2[Sharpe Ratio]))/_xlfn.STDEV.P(Table2[Sharpe Ratio])</f>
        <v>-1.5627867367720076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-2.4681527215380168</v>
      </c>
      <c r="AS483">
        <f>_xlfn.RANK.AVG(Table2[[#This Row],[1Y Return vs Nifty Z-Score]],Table2[1Y Return vs Nifty Z-Score])</f>
        <v>532</v>
      </c>
      <c r="AT483">
        <f>_xlfn.RANK.AVG(Table2[[#This Row],[6M Return vs Nifty Z-Score]],Table2[6M Return vs Nifty Z-Score])</f>
        <v>152</v>
      </c>
      <c r="AU483">
        <f>_xlfn.RANK.AVG(Table2[[#This Row],[Sharpe Ratio Z-Score]],Table2[Sharpe Ratio Z-Score])</f>
        <v>685</v>
      </c>
      <c r="AV483">
        <f>(Table2[[#This Row],[Rank 1Y]]+Table2[[#This Row],[Rank 6M]]+Table2[[#This Row],[Rank Sharpe]])/3</f>
        <v>456.33333333333331</v>
      </c>
    </row>
    <row r="484" spans="1:48" x14ac:dyDescent="0.3">
      <c r="A484" t="s">
        <v>565</v>
      </c>
      <c r="B484" t="s">
        <v>566</v>
      </c>
      <c r="C484" t="s">
        <v>3129</v>
      </c>
      <c r="D484" t="s">
        <v>43</v>
      </c>
      <c r="E484">
        <v>36196.671999999999</v>
      </c>
      <c r="F484">
        <v>208.55</v>
      </c>
      <c r="G484">
        <v>26.527219963447799</v>
      </c>
      <c r="H484">
        <f>(Table2[[#This Row],[1Y Return vs Nifty]]-AVERAGE(Table2[1Y Return vs Nifty]))/_xlfn.STDEV.P(Table2[1Y Return vs Nifty])</f>
        <v>1.9063222027418961E-2</v>
      </c>
      <c r="I484">
        <v>-20.196850881998401</v>
      </c>
      <c r="J484">
        <f>(Table2[[#This Row],[1M Return vs Nifty]]-AVERAGE(Table2[1M Return vs Nifty]))/_xlfn.STDEV.P(Table2[1M Return vs Nifty])</f>
        <v>-1.8044942038048144</v>
      </c>
      <c r="K484">
        <v>-21.722383278197</v>
      </c>
      <c r="L484">
        <f>(Table2[[#This Row],[6M Return vs Nifty]]-AVERAGE(Table2[6M Return vs Nifty]))/_xlfn.STDEV.P(Table2[6M Return vs Nifty])</f>
        <v>-0.99121098021802045</v>
      </c>
      <c r="M484">
        <v>-8.5313084536471404</v>
      </c>
      <c r="N484">
        <f>(Table2[[#This Row],[1W Return vs Nifty]]-AVERAGE(Table2[1W Return vs Nifty]))/_xlfn.STDEV.P(Table2[1W Return vs Nifty])</f>
        <v>-1.4887174729164308</v>
      </c>
      <c r="O484">
        <v>231.96</v>
      </c>
      <c r="P484">
        <v>243.585079205032</v>
      </c>
      <c r="Q484">
        <v>232.43144911341301</v>
      </c>
      <c r="R484">
        <v>21.4050462691485</v>
      </c>
      <c r="S484" s="1">
        <f>(Table2[[#This Row],[Close Price]]-Table2[[#This Row],[20D EMA]])/Table2[[#This Row],[20D EMA]]</f>
        <v>-0.10092257285738919</v>
      </c>
      <c r="T484" s="1">
        <f>(Table2[[#This Row],[Close Price]]-Table2[[#This Row],[50D EMA]])/Table2[[#This Row],[50D EMA]]</f>
        <v>-0.1438309740455902</v>
      </c>
      <c r="U484" s="1">
        <f>(Table2[[#This Row],[Close Price]]-Table2[[#This Row],[200D EMA]])/Table2[[#This Row],[200D EMA]]</f>
        <v>-0.10274620411526257</v>
      </c>
      <c r="V484">
        <v>0.35188430180620101</v>
      </c>
      <c r="W484">
        <v>202.01</v>
      </c>
      <c r="X484">
        <v>209.9</v>
      </c>
      <c r="Y484">
        <v>202.01</v>
      </c>
      <c r="Z484">
        <v>222.39</v>
      </c>
      <c r="AA484">
        <v>202.01</v>
      </c>
      <c r="AB484">
        <v>234.2</v>
      </c>
      <c r="AC484" s="1">
        <f>(Table2[[#This Row],[Close Price]]/Table2[[#This Row],[Day Low]])-1</f>
        <v>3.237463491906345E-2</v>
      </c>
      <c r="AD484" s="1">
        <f>(Table2[[#This Row],[Day High]]/Table2[[#This Row],[Close Price]])-1</f>
        <v>6.4732678014864931E-3</v>
      </c>
      <c r="AE484" s="1">
        <f>(Table2[[#This Row],[Close Price]]/Table2[[#This Row],[Current Week Low]])-1</f>
        <v>3.237463491906345E-2</v>
      </c>
      <c r="AF484" s="1">
        <f>(Table2[[#This Row],[Current Week High]]/Table2[[#This Row],[Close Price]])-1</f>
        <v>6.6362982498201717E-2</v>
      </c>
      <c r="AG484" s="1">
        <f>(Table2[[#This Row],[Close Price]]/Table2[[#This Row],[Current Month Low]])-1</f>
        <v>3.237463491906345E-2</v>
      </c>
      <c r="AH484" s="1">
        <f>(Table2[[#This Row],[Current Month High]]/Table2[[#This Row],[Close Price]])-1</f>
        <v>0.12299208822824248</v>
      </c>
      <c r="AI484">
        <v>55.694078158714902</v>
      </c>
      <c r="AJ484">
        <v>60.299769408147498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-0.21</v>
      </c>
      <c r="AM484" t="s">
        <v>3174</v>
      </c>
      <c r="AN484">
        <v>-10.55</v>
      </c>
      <c r="AO484" t="s">
        <v>3174</v>
      </c>
      <c r="AP484">
        <v>2.5365221778067999E-2</v>
      </c>
      <c r="AQ484">
        <f>(Table2[[#This Row],[Sharpe Ratio]]-AVERAGE(Table2[Sharpe Ratio]))/_xlfn.STDEV.P(Table2[Sharpe Ratio])</f>
        <v>-0.42194930656068053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284</v>
      </c>
      <c r="AT484">
        <f>_xlfn.RANK.AVG(Table2[[#This Row],[6M Return vs Nifty Z-Score]],Table2[6M Return vs Nifty Z-Score])</f>
        <v>643</v>
      </c>
      <c r="AU484">
        <f>_xlfn.RANK.AVG(Table2[[#This Row],[Sharpe Ratio Z-Score]],Table2[Sharpe Ratio Z-Score])</f>
        <v>444</v>
      </c>
      <c r="AV484">
        <f>(Table2[[#This Row],[Rank 1Y]]+Table2[[#This Row],[Rank 6M]]+Table2[[#This Row],[Rank Sharpe]])/3</f>
        <v>457</v>
      </c>
    </row>
    <row r="485" spans="1:48" x14ac:dyDescent="0.3">
      <c r="A485" t="s">
        <v>970</v>
      </c>
      <c r="B485" t="s">
        <v>971</v>
      </c>
      <c r="C485" t="s">
        <v>3132</v>
      </c>
      <c r="D485" t="s">
        <v>485</v>
      </c>
      <c r="E485">
        <v>15247.15473015</v>
      </c>
      <c r="F485">
        <v>300.35000000000002</v>
      </c>
      <c r="G485">
        <v>0.48343203161944298</v>
      </c>
      <c r="H485">
        <f>(Table2[[#This Row],[1Y Return vs Nifty]]-AVERAGE(Table2[1Y Return vs Nifty]))/_xlfn.STDEV.P(Table2[1Y Return vs Nifty])</f>
        <v>-0.42950509135859544</v>
      </c>
      <c r="I485">
        <v>-56.159109469644001</v>
      </c>
      <c r="J485">
        <f>(Table2[[#This Row],[1M Return vs Nifty]]-AVERAGE(Table2[1M Return vs Nifty]))/_xlfn.STDEV.P(Table2[1M Return vs Nifty])</f>
        <v>-5.8608946259170773</v>
      </c>
      <c r="K485">
        <v>-23.7977215244238</v>
      </c>
      <c r="L485">
        <f>(Table2[[#This Row],[6M Return vs Nifty]]-AVERAGE(Table2[6M Return vs Nifty]))/_xlfn.STDEV.P(Table2[6M Return vs Nifty])</f>
        <v>-1.060435117947494</v>
      </c>
      <c r="M485">
        <v>-11.7024782583676</v>
      </c>
      <c r="N485">
        <f>(Table2[[#This Row],[1W Return vs Nifty]]-AVERAGE(Table2[1W Return vs Nifty]))/_xlfn.STDEV.P(Table2[1W Return vs Nifty])</f>
        <v>-2.2711707191584378</v>
      </c>
      <c r="O485">
        <v>334.58</v>
      </c>
      <c r="P485">
        <v>339.91930380433399</v>
      </c>
      <c r="Q485">
        <v>324.82557133772502</v>
      </c>
      <c r="R485">
        <v>28.196530018989201</v>
      </c>
      <c r="S485" s="1">
        <f>(Table2[[#This Row],[Close Price]]-Table2[[#This Row],[20D EMA]])/Table2[[#This Row],[20D EMA]]</f>
        <v>-0.10230737043457458</v>
      </c>
      <c r="T485" s="1">
        <f>(Table2[[#This Row],[Close Price]]-Table2[[#This Row],[50D EMA]])/Table2[[#This Row],[50D EMA]]</f>
        <v>-0.11640793376980746</v>
      </c>
      <c r="U485" s="1">
        <f>(Table2[[#This Row],[Close Price]]-Table2[[#This Row],[200D EMA]])/Table2[[#This Row],[200D EMA]]</f>
        <v>-7.5349890825797877E-2</v>
      </c>
      <c r="V485">
        <v>0.49606975390215602</v>
      </c>
      <c r="W485">
        <v>292.2</v>
      </c>
      <c r="X485">
        <v>303.8</v>
      </c>
      <c r="Y485">
        <v>292.2</v>
      </c>
      <c r="Z485">
        <v>319.8</v>
      </c>
      <c r="AA485">
        <v>292.2</v>
      </c>
      <c r="AB485">
        <v>349.9</v>
      </c>
      <c r="AC485" s="1">
        <f>(Table2[[#This Row],[Close Price]]/Table2[[#This Row],[Day Low]])-1</f>
        <v>2.7891854893908441E-2</v>
      </c>
      <c r="AD485" s="1">
        <f>(Table2[[#This Row],[Day High]]/Table2[[#This Row],[Close Price]])-1</f>
        <v>1.1486598967870743E-2</v>
      </c>
      <c r="AE485" s="1">
        <f>(Table2[[#This Row],[Close Price]]/Table2[[#This Row],[Current Week Low]])-1</f>
        <v>2.7891854893908441E-2</v>
      </c>
      <c r="AF485" s="1">
        <f>(Table2[[#This Row],[Current Week High]]/Table2[[#This Row],[Close Price]])-1</f>
        <v>6.4757782586981838E-2</v>
      </c>
      <c r="AG485" s="1">
        <f>(Table2[[#This Row],[Close Price]]/Table2[[#This Row],[Current Month Low]])-1</f>
        <v>2.7891854893908441E-2</v>
      </c>
      <c r="AH485" s="1">
        <f>(Table2[[#This Row],[Current Month High]]/Table2[[#This Row],[Close Price]])-1</f>
        <v>0.16497419677043434</v>
      </c>
      <c r="AI485">
        <v>37.4979190943898</v>
      </c>
      <c r="AJ485">
        <v>38.954429794124401</v>
      </c>
      <c r="AK485" t="str">
        <f>IF(AND(Table2[[#This Row],[20D EMA]]&gt;Table2[[#This Row],[50D EMA]],Table2[[#This Row],[50D EMA]]&gt;Table2[[#This Row],[200D EMA]]),"Uptrend","Downtrend/NoTrend")</f>
        <v>Downtrend/NoTrend</v>
      </c>
      <c r="AL485">
        <v>-0.18</v>
      </c>
      <c r="AM485" t="s">
        <v>3174</v>
      </c>
      <c r="AN485">
        <v>-12.11</v>
      </c>
      <c r="AO485" t="s">
        <v>3174</v>
      </c>
      <c r="AP485">
        <v>8.7444351699385997E-2</v>
      </c>
      <c r="AQ485">
        <f>(Table2[[#This Row],[Sharpe Ratio]]-AVERAGE(Table2[Sharpe Ratio]))/_xlfn.STDEV.P(Table2[Sharpe Ratio])</f>
        <v>0.30252369949269797</v>
      </c>
      <c r="AR4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5">
        <f>_xlfn.RANK.AVG(Table2[[#This Row],[1Y Return vs Nifty Z-Score]],Table2[1Y Return vs Nifty Z-Score])</f>
        <v>451</v>
      </c>
      <c r="AT485">
        <f>_xlfn.RANK.AVG(Table2[[#This Row],[6M Return vs Nifty Z-Score]],Table2[6M Return vs Nifty Z-Score])</f>
        <v>656</v>
      </c>
      <c r="AU485">
        <f>_xlfn.RANK.AVG(Table2[[#This Row],[Sharpe Ratio Z-Score]],Table2[Sharpe Ratio Z-Score])</f>
        <v>266</v>
      </c>
      <c r="AV485">
        <f>(Table2[[#This Row],[Rank 1Y]]+Table2[[#This Row],[Rank 6M]]+Table2[[#This Row],[Rank Sharpe]])/3</f>
        <v>457.66666666666669</v>
      </c>
    </row>
    <row r="486" spans="1:48" x14ac:dyDescent="0.3">
      <c r="A486" t="s">
        <v>64</v>
      </c>
      <c r="B486" t="s">
        <v>65</v>
      </c>
      <c r="C486" t="s">
        <v>3129</v>
      </c>
      <c r="D486" t="s">
        <v>24</v>
      </c>
      <c r="E486">
        <v>364520.3869788</v>
      </c>
      <c r="F486">
        <v>1153.3</v>
      </c>
      <c r="G486">
        <v>-11.5065997069237</v>
      </c>
      <c r="H486">
        <f>(Table2[[#This Row],[1Y Return vs Nifty]]-AVERAGE(Table2[1Y Return vs Nifty]))/_xlfn.STDEV.P(Table2[1Y Return vs Nifty])</f>
        <v>-0.63601684489004506</v>
      </c>
      <c r="I486">
        <v>-1.0736960403642699</v>
      </c>
      <c r="J486">
        <f>(Table2[[#This Row],[1M Return vs Nifty]]-AVERAGE(Table2[1M Return vs Nifty]))/_xlfn.STDEV.P(Table2[1M Return vs Nifty])</f>
        <v>0.35252196865470686</v>
      </c>
      <c r="K486">
        <v>-3.17488305835623</v>
      </c>
      <c r="L486">
        <f>(Table2[[#This Row],[6M Return vs Nifty]]-AVERAGE(Table2[6M Return vs Nifty]))/_xlfn.STDEV.P(Table2[6M Return vs Nifty])</f>
        <v>-0.37254811304924101</v>
      </c>
      <c r="M486">
        <v>-4.4174177582582699</v>
      </c>
      <c r="N486">
        <f>(Table2[[#This Row],[1W Return vs Nifty]]-AVERAGE(Table2[1W Return vs Nifty]))/_xlfn.STDEV.P(Table2[1W Return vs Nifty])</f>
        <v>-0.47365762828109709</v>
      </c>
      <c r="O486">
        <v>1206.3399999999999</v>
      </c>
      <c r="P486">
        <v>1202.69056561752</v>
      </c>
      <c r="Q486">
        <v>1145.60225952054</v>
      </c>
      <c r="R486">
        <v>28.472672881804002</v>
      </c>
      <c r="S486" s="1">
        <f>(Table2[[#This Row],[Close Price]]-Table2[[#This Row],[20D EMA]])/Table2[[#This Row],[20D EMA]]</f>
        <v>-4.396770396405654E-2</v>
      </c>
      <c r="T486" s="1">
        <f>(Table2[[#This Row],[Close Price]]-Table2[[#This Row],[50D EMA]])/Table2[[#This Row],[50D EMA]]</f>
        <v>-4.1066727410604131E-2</v>
      </c>
      <c r="U486" s="1">
        <f>(Table2[[#This Row],[Close Price]]-Table2[[#This Row],[200D EMA]])/Table2[[#This Row],[200D EMA]]</f>
        <v>6.7193831152896439E-3</v>
      </c>
      <c r="V486">
        <v>1.23664233780804</v>
      </c>
      <c r="W486">
        <v>1142.5</v>
      </c>
      <c r="X486">
        <v>1168.3499999999999</v>
      </c>
      <c r="Y486">
        <v>1130.9000000000001</v>
      </c>
      <c r="Z486">
        <v>1184.8499999999999</v>
      </c>
      <c r="AA486">
        <v>1130.9000000000001</v>
      </c>
      <c r="AB486">
        <v>1242.95</v>
      </c>
      <c r="AC486" s="1">
        <f>(Table2[[#This Row],[Close Price]]/Table2[[#This Row],[Day Low]])-1</f>
        <v>9.4529540481400609E-3</v>
      </c>
      <c r="AD486" s="1">
        <f>(Table2[[#This Row],[Day High]]/Table2[[#This Row],[Close Price]])-1</f>
        <v>1.3049510101448059E-2</v>
      </c>
      <c r="AE486" s="1">
        <f>(Table2[[#This Row],[Close Price]]/Table2[[#This Row],[Current Week Low]])-1</f>
        <v>1.9807233177115524E-2</v>
      </c>
      <c r="AF486" s="1">
        <f>(Table2[[#This Row],[Current Week High]]/Table2[[#This Row],[Close Price]])-1</f>
        <v>2.73562819734674E-2</v>
      </c>
      <c r="AG486" s="1">
        <f>(Table2[[#This Row],[Close Price]]/Table2[[#This Row],[Current Month Low]])-1</f>
        <v>1.9807233177115524E-2</v>
      </c>
      <c r="AH486" s="1">
        <f>(Table2[[#This Row],[Current Month High]]/Table2[[#This Row],[Close Price]])-1</f>
        <v>7.7733460504638918E-2</v>
      </c>
      <c r="AI486">
        <v>16.157981444550401</v>
      </c>
      <c r="AJ486">
        <v>21.2213579987387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-0.09</v>
      </c>
      <c r="AM486" t="s">
        <v>3174</v>
      </c>
      <c r="AN486">
        <v>-7.19</v>
      </c>
      <c r="AO486" t="s">
        <v>3174</v>
      </c>
      <c r="AP486">
        <v>3.7859774945683003E-2</v>
      </c>
      <c r="AQ486">
        <f>(Table2[[#This Row],[Sharpe Ratio]]-AVERAGE(Table2[Sharpe Ratio]))/_xlfn.STDEV.P(Table2[Sharpe Ratio])</f>
        <v>-0.27613594699670646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-1.4058365645623829</v>
      </c>
      <c r="AS486">
        <f>_xlfn.RANK.AVG(Table2[[#This Row],[1Y Return vs Nifty Z-Score]],Table2[1Y Return vs Nifty Z-Score])</f>
        <v>520</v>
      </c>
      <c r="AT486">
        <f>_xlfn.RANK.AVG(Table2[[#This Row],[6M Return vs Nifty Z-Score]],Table2[6M Return vs Nifty Z-Score])</f>
        <v>448</v>
      </c>
      <c r="AU486">
        <f>_xlfn.RANK.AVG(Table2[[#This Row],[Sharpe Ratio Z-Score]],Table2[Sharpe Ratio Z-Score])</f>
        <v>412</v>
      </c>
      <c r="AV486">
        <f>(Table2[[#This Row],[Rank 1Y]]+Table2[[#This Row],[Rank 6M]]+Table2[[#This Row],[Rank Sharpe]])/3</f>
        <v>460</v>
      </c>
    </row>
    <row r="487" spans="1:48" x14ac:dyDescent="0.3">
      <c r="A487" t="s">
        <v>423</v>
      </c>
      <c r="B487" t="s">
        <v>424</v>
      </c>
      <c r="C487" t="s">
        <v>3135</v>
      </c>
      <c r="D487" t="s">
        <v>415</v>
      </c>
      <c r="E487">
        <v>55280.017066449996</v>
      </c>
      <c r="F487">
        <v>3004.35</v>
      </c>
      <c r="G487">
        <v>-9.1403701088326699</v>
      </c>
      <c r="H487">
        <f>(Table2[[#This Row],[1Y Return vs Nifty]]-AVERAGE(Table2[1Y Return vs Nifty]))/_xlfn.STDEV.P(Table2[1Y Return vs Nifty])</f>
        <v>-0.59526180485216362</v>
      </c>
      <c r="I487">
        <v>-6.2084205556748699</v>
      </c>
      <c r="J487">
        <f>(Table2[[#This Row],[1M Return vs Nifty]]-AVERAGE(Table2[1M Return vs Nifty]))/_xlfn.STDEV.P(Table2[1M Return vs Nifty])</f>
        <v>-0.22665463229692198</v>
      </c>
      <c r="K487">
        <v>12.686934358218</v>
      </c>
      <c r="L487">
        <f>(Table2[[#This Row],[6M Return vs Nifty]]-AVERAGE(Table2[6M Return vs Nifty]))/_xlfn.STDEV.P(Table2[6M Return vs Nifty])</f>
        <v>0.1565322117995025</v>
      </c>
      <c r="M487">
        <v>-6.1255252183572004</v>
      </c>
      <c r="N487">
        <f>(Table2[[#This Row],[1W Return vs Nifty]]-AVERAGE(Table2[1W Return vs Nifty]))/_xlfn.STDEV.P(Table2[1W Return vs Nifty])</f>
        <v>-0.89511542126812793</v>
      </c>
      <c r="O487">
        <v>2997.78</v>
      </c>
      <c r="P487">
        <v>3006.6374848780301</v>
      </c>
      <c r="Q487">
        <v>2814.0354556085299</v>
      </c>
      <c r="R487">
        <v>24.3291137810454</v>
      </c>
      <c r="S487" s="1">
        <f>(Table2[[#This Row],[Close Price]]-Table2[[#This Row],[20D EMA]])/Table2[[#This Row],[20D EMA]]</f>
        <v>2.1916218001320005E-3</v>
      </c>
      <c r="T487" s="1">
        <f>(Table2[[#This Row],[Close Price]]-Table2[[#This Row],[50D EMA]])/Table2[[#This Row],[50D EMA]]</f>
        <v>-7.6081166736435585E-4</v>
      </c>
      <c r="U487" s="1">
        <f>(Table2[[#This Row],[Close Price]]-Table2[[#This Row],[200D EMA]])/Table2[[#This Row],[200D EMA]]</f>
        <v>6.7630471397281969E-2</v>
      </c>
      <c r="V487">
        <v>1.06355036901816</v>
      </c>
      <c r="W487">
        <v>2779</v>
      </c>
      <c r="X487">
        <v>3033.95</v>
      </c>
      <c r="Y487">
        <v>2779</v>
      </c>
      <c r="Z487">
        <v>3033.95</v>
      </c>
      <c r="AA487">
        <v>2779</v>
      </c>
      <c r="AB487">
        <v>3105.45</v>
      </c>
      <c r="AC487" s="1">
        <f>(Table2[[#This Row],[Close Price]]/Table2[[#This Row],[Day Low]])-1</f>
        <v>8.1090320259086024E-2</v>
      </c>
      <c r="AD487" s="1">
        <f>(Table2[[#This Row],[Day High]]/Table2[[#This Row],[Close Price]])-1</f>
        <v>9.8523807146304598E-3</v>
      </c>
      <c r="AE487" s="1">
        <f>(Table2[[#This Row],[Close Price]]/Table2[[#This Row],[Current Week Low]])-1</f>
        <v>8.1090320259086024E-2</v>
      </c>
      <c r="AF487" s="1">
        <f>(Table2[[#This Row],[Current Week High]]/Table2[[#This Row],[Close Price]])-1</f>
        <v>9.8523807146304598E-3</v>
      </c>
      <c r="AG487" s="1">
        <f>(Table2[[#This Row],[Close Price]]/Table2[[#This Row],[Current Month Low]])-1</f>
        <v>8.1090320259086024E-2</v>
      </c>
      <c r="AH487" s="1">
        <f>(Table2[[#This Row],[Current Month High]]/Table2[[#This Row],[Close Price]])-1</f>
        <v>3.3651205751660029E-2</v>
      </c>
      <c r="AI487">
        <v>12.3371111887762</v>
      </c>
      <c r="AJ487">
        <v>36.9473060443066</v>
      </c>
      <c r="AK487" t="str">
        <f>IF(AND(Table2[[#This Row],[20D EMA]]&gt;Table2[[#This Row],[50D EMA]],Table2[[#This Row],[50D EMA]]&gt;Table2[[#This Row],[200D EMA]]),"Uptrend","Downtrend/NoTrend")</f>
        <v>Downtrend/NoTrend</v>
      </c>
      <c r="AL487">
        <v>-0.09</v>
      </c>
      <c r="AM487" t="s">
        <v>3174</v>
      </c>
      <c r="AN487">
        <v>-2.77</v>
      </c>
      <c r="AO487" t="s">
        <v>3174</v>
      </c>
      <c r="AP487">
        <v>-1.7719803258007E-2</v>
      </c>
      <c r="AQ487">
        <f>(Table2[[#This Row],[Sharpe Ratio]]-AVERAGE(Table2[Sharpe Ratio]))/_xlfn.STDEV.P(Table2[Sharpe Ratio])</f>
        <v>-0.92475818360731976</v>
      </c>
      <c r="AR4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7">
        <f>_xlfn.RANK.AVG(Table2[[#This Row],[1Y Return vs Nifty Z-Score]],Table2[1Y Return vs Nifty Z-Score])</f>
        <v>509</v>
      </c>
      <c r="AT487">
        <f>_xlfn.RANK.AVG(Table2[[#This Row],[6M Return vs Nifty Z-Score]],Table2[6M Return vs Nifty Z-Score])</f>
        <v>266</v>
      </c>
      <c r="AU487">
        <f>_xlfn.RANK.AVG(Table2[[#This Row],[Sharpe Ratio Z-Score]],Table2[Sharpe Ratio Z-Score])</f>
        <v>606</v>
      </c>
      <c r="AV487">
        <f>(Table2[[#This Row],[Rank 1Y]]+Table2[[#This Row],[Rank 6M]]+Table2[[#This Row],[Rank Sharpe]])/3</f>
        <v>460.33333333333331</v>
      </c>
    </row>
    <row r="488" spans="1:48" x14ac:dyDescent="0.3">
      <c r="A488" t="s">
        <v>941</v>
      </c>
      <c r="B488" t="s">
        <v>942</v>
      </c>
      <c r="C488" t="s">
        <v>3143</v>
      </c>
      <c r="D488" t="s">
        <v>482</v>
      </c>
      <c r="E488">
        <v>15764.439859919999</v>
      </c>
      <c r="F488">
        <v>5015.95</v>
      </c>
      <c r="G488">
        <v>-25.006652671652802</v>
      </c>
      <c r="H488">
        <f>(Table2[[#This Row],[1Y Return vs Nifty]]-AVERAGE(Table2[1Y Return vs Nifty]))/_xlfn.STDEV.P(Table2[1Y Return vs Nifty])</f>
        <v>-0.8685366306010045</v>
      </c>
      <c r="I488">
        <v>-8.5907749057656808</v>
      </c>
      <c r="J488">
        <f>(Table2[[#This Row],[1M Return vs Nifty]]-AVERAGE(Table2[1M Return vs Nifty]))/_xlfn.STDEV.P(Table2[1M Return vs Nifty])</f>
        <v>-0.49537477310168304</v>
      </c>
      <c r="K488">
        <v>4.4446223387368402</v>
      </c>
      <c r="L488">
        <f>(Table2[[#This Row],[6M Return vs Nifty]]-AVERAGE(Table2[6M Return vs Nifty]))/_xlfn.STDEV.P(Table2[6M Return vs Nifty])</f>
        <v>-0.11839499270955257</v>
      </c>
      <c r="M488">
        <v>-1.3036196622369201</v>
      </c>
      <c r="N488">
        <f>(Table2[[#This Row],[1W Return vs Nifty]]-AVERAGE(Table2[1W Return vs Nifty]))/_xlfn.STDEV.P(Table2[1W Return vs Nifty])</f>
        <v>0.29463974411043187</v>
      </c>
      <c r="O488">
        <v>5232.03</v>
      </c>
      <c r="P488">
        <v>5242.1533128121901</v>
      </c>
      <c r="Q488">
        <v>4913.9500815865304</v>
      </c>
      <c r="R488">
        <v>34.481469839084099</v>
      </c>
      <c r="S488" s="1">
        <f>(Table2[[#This Row],[Close Price]]-Table2[[#This Row],[20D EMA]])/Table2[[#This Row],[20D EMA]]</f>
        <v>-4.1299457380787177E-2</v>
      </c>
      <c r="T488" s="1">
        <f>(Table2[[#This Row],[Close Price]]-Table2[[#This Row],[50D EMA]])/Table2[[#This Row],[50D EMA]]</f>
        <v>-4.3150838846955024E-2</v>
      </c>
      <c r="U488" s="1">
        <f>(Table2[[#This Row],[Close Price]]-Table2[[#This Row],[200D EMA]])/Table2[[#This Row],[200D EMA]]</f>
        <v>2.0757215014389707E-2</v>
      </c>
      <c r="V488">
        <v>0.44955704298174198</v>
      </c>
      <c r="W488">
        <v>4953.25</v>
      </c>
      <c r="X488">
        <v>5055</v>
      </c>
      <c r="Y488">
        <v>4953.25</v>
      </c>
      <c r="Z488">
        <v>5176.5</v>
      </c>
      <c r="AA488">
        <v>4953.25</v>
      </c>
      <c r="AB488">
        <v>5359</v>
      </c>
      <c r="AC488" s="1">
        <f>(Table2[[#This Row],[Close Price]]/Table2[[#This Row],[Day Low]])-1</f>
        <v>1.2658355625094542E-2</v>
      </c>
      <c r="AD488" s="1">
        <f>(Table2[[#This Row],[Day High]]/Table2[[#This Row],[Close Price]])-1</f>
        <v>7.7851653226208573E-3</v>
      </c>
      <c r="AE488" s="1">
        <f>(Table2[[#This Row],[Close Price]]/Table2[[#This Row],[Current Week Low]])-1</f>
        <v>1.2658355625094542E-2</v>
      </c>
      <c r="AF488" s="1">
        <f>(Table2[[#This Row],[Current Week High]]/Table2[[#This Row],[Close Price]])-1</f>
        <v>3.2007894815538451E-2</v>
      </c>
      <c r="AG488" s="1">
        <f>(Table2[[#This Row],[Close Price]]/Table2[[#This Row],[Current Month Low]])-1</f>
        <v>1.2658355625094542E-2</v>
      </c>
      <c r="AH488" s="1">
        <f>(Table2[[#This Row],[Current Month High]]/Table2[[#This Row],[Close Price]])-1</f>
        <v>6.8391830062102033E-2</v>
      </c>
      <c r="AI488">
        <v>18.798034270676499</v>
      </c>
      <c r="AJ488">
        <v>24.7438448147226</v>
      </c>
      <c r="AK488" t="str">
        <f>IF(AND(Table2[[#This Row],[20D EMA]]&gt;Table2[[#This Row],[50D EMA]],Table2[[#This Row],[50D EMA]]&gt;Table2[[#This Row],[200D EMA]]),"Uptrend","Downtrend/NoTrend")</f>
        <v>Downtrend/NoTrend</v>
      </c>
      <c r="AL488">
        <v>-0.05</v>
      </c>
      <c r="AM488" t="s">
        <v>3174</v>
      </c>
      <c r="AN488">
        <v>-6.22</v>
      </c>
      <c r="AO488" t="s">
        <v>3174</v>
      </c>
      <c r="AP488">
        <v>3.1482152117030003E-2</v>
      </c>
      <c r="AQ488">
        <f>(Table2[[#This Row],[Sharpe Ratio]]-AVERAGE(Table2[Sharpe Ratio]))/_xlfn.STDEV.P(Table2[Sharpe Ratio])</f>
        <v>-0.35056378752870199</v>
      </c>
      <c r="AR4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8">
        <f>_xlfn.RANK.AVG(Table2[[#This Row],[1Y Return vs Nifty Z-Score]],Table2[1Y Return vs Nifty Z-Score])</f>
        <v>605</v>
      </c>
      <c r="AT488">
        <f>_xlfn.RANK.AVG(Table2[[#This Row],[6M Return vs Nifty Z-Score]],Table2[6M Return vs Nifty Z-Score])</f>
        <v>352</v>
      </c>
      <c r="AU488">
        <f>_xlfn.RANK.AVG(Table2[[#This Row],[Sharpe Ratio Z-Score]],Table2[Sharpe Ratio Z-Score])</f>
        <v>427</v>
      </c>
      <c r="AV488">
        <f>(Table2[[#This Row],[Rank 1Y]]+Table2[[#This Row],[Rank 6M]]+Table2[[#This Row],[Rank Sharpe]])/3</f>
        <v>461.33333333333331</v>
      </c>
    </row>
    <row r="489" spans="1:48" x14ac:dyDescent="0.3">
      <c r="A489" t="s">
        <v>303</v>
      </c>
      <c r="B489" t="s">
        <v>304</v>
      </c>
      <c r="C489" t="s">
        <v>3129</v>
      </c>
      <c r="D489" t="s">
        <v>34</v>
      </c>
      <c r="E489">
        <v>90733.088459999999</v>
      </c>
      <c r="F489">
        <v>114.56</v>
      </c>
      <c r="G489">
        <v>-11.9612033129222</v>
      </c>
      <c r="H489">
        <f>(Table2[[#This Row],[1Y Return vs Nifty]]-AVERAGE(Table2[1Y Return vs Nifty]))/_xlfn.STDEV.P(Table2[1Y Return vs Nifty])</f>
        <v>-0.64384676476712766</v>
      </c>
      <c r="I489">
        <v>-5.8672461677723602</v>
      </c>
      <c r="J489">
        <f>(Table2[[#This Row],[1M Return vs Nifty]]-AVERAGE(Table2[1M Return vs Nifty]))/_xlfn.STDEV.P(Table2[1M Return vs Nifty])</f>
        <v>-0.18817151178521227</v>
      </c>
      <c r="K489">
        <v>-36.444240070486899</v>
      </c>
      <c r="L489">
        <f>(Table2[[#This Row],[6M Return vs Nifty]]-AVERAGE(Table2[6M Return vs Nifty]))/_xlfn.STDEV.P(Table2[6M Return vs Nifty])</f>
        <v>-1.4822672425289547</v>
      </c>
      <c r="M489">
        <v>-4.2313189639391702</v>
      </c>
      <c r="N489">
        <f>(Table2[[#This Row],[1W Return vs Nifty]]-AVERAGE(Table2[1W Return vs Nifty]))/_xlfn.STDEV.P(Table2[1W Return vs Nifty])</f>
        <v>-0.4277396816861373</v>
      </c>
      <c r="O489">
        <v>121.3</v>
      </c>
      <c r="P489">
        <v>124.84530436623101</v>
      </c>
      <c r="Q489">
        <v>127.946966279981</v>
      </c>
      <c r="R489">
        <v>28.317186527114401</v>
      </c>
      <c r="S489" s="1">
        <f>(Table2[[#This Row],[Close Price]]-Table2[[#This Row],[20D EMA]])/Table2[[#This Row],[20D EMA]]</f>
        <v>-5.5564715581203586E-2</v>
      </c>
      <c r="T489" s="1">
        <f>(Table2[[#This Row],[Close Price]]-Table2[[#This Row],[50D EMA]])/Table2[[#This Row],[50D EMA]]</f>
        <v>-8.2384390974443736E-2</v>
      </c>
      <c r="U489" s="1">
        <f>(Table2[[#This Row],[Close Price]]-Table2[[#This Row],[200D EMA]])/Table2[[#This Row],[200D EMA]]</f>
        <v>-0.10462902458106632</v>
      </c>
      <c r="V489">
        <v>1.06299234365909</v>
      </c>
      <c r="W489">
        <v>112.9</v>
      </c>
      <c r="X489">
        <v>114.9</v>
      </c>
      <c r="Y489">
        <v>112.59</v>
      </c>
      <c r="Z489">
        <v>120.19</v>
      </c>
      <c r="AA489">
        <v>112.59</v>
      </c>
      <c r="AB489">
        <v>123.64</v>
      </c>
      <c r="AC489" s="1">
        <f>(Table2[[#This Row],[Close Price]]/Table2[[#This Row],[Day Low]])-1</f>
        <v>1.470327723649234E-2</v>
      </c>
      <c r="AD489" s="1">
        <f>(Table2[[#This Row],[Day High]]/Table2[[#This Row],[Close Price]])-1</f>
        <v>2.9678770949721489E-3</v>
      </c>
      <c r="AE489" s="1">
        <f>(Table2[[#This Row],[Close Price]]/Table2[[#This Row],[Current Week Low]])-1</f>
        <v>1.7497113420374744E-2</v>
      </c>
      <c r="AF489" s="1">
        <f>(Table2[[#This Row],[Current Week High]]/Table2[[#This Row],[Close Price]])-1</f>
        <v>4.9144553072625552E-2</v>
      </c>
      <c r="AG489" s="1">
        <f>(Table2[[#This Row],[Close Price]]/Table2[[#This Row],[Current Month Low]])-1</f>
        <v>1.7497113420374744E-2</v>
      </c>
      <c r="AH489" s="1">
        <f>(Table2[[#This Row],[Current Month High]]/Table2[[#This Row],[Close Price]])-1</f>
        <v>7.9259776536312776E-2</v>
      </c>
      <c r="AI489">
        <v>50.576117318435699</v>
      </c>
      <c r="AJ489">
        <v>25.545205479452001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-0.13</v>
      </c>
      <c r="AM489" t="s">
        <v>3174</v>
      </c>
      <c r="AN489">
        <v>-6.57</v>
      </c>
      <c r="AO489" t="s">
        <v>3174</v>
      </c>
      <c r="AP489">
        <v>0.131137236170113</v>
      </c>
      <c r="AQ489">
        <f>(Table2[[#This Row],[Sharpe Ratio]]-AVERAGE(Table2[Sharpe Ratio]))/_xlfn.STDEV.P(Table2[Sharpe Ratio])</f>
        <v>0.81242638974900039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525</v>
      </c>
      <c r="AT489">
        <f>_xlfn.RANK.AVG(Table2[[#This Row],[6M Return vs Nifty Z-Score]],Table2[6M Return vs Nifty Z-Score])</f>
        <v>714</v>
      </c>
      <c r="AU489">
        <f>_xlfn.RANK.AVG(Table2[[#This Row],[Sharpe Ratio Z-Score]],Table2[Sharpe Ratio Z-Score])</f>
        <v>146</v>
      </c>
      <c r="AV489">
        <f>(Table2[[#This Row],[Rank 1Y]]+Table2[[#This Row],[Rank 6M]]+Table2[[#This Row],[Rank Sharpe]])/3</f>
        <v>461.66666666666669</v>
      </c>
    </row>
    <row r="490" spans="1:48" x14ac:dyDescent="0.3">
      <c r="A490" t="s">
        <v>687</v>
      </c>
      <c r="B490" t="s">
        <v>688</v>
      </c>
      <c r="C490" t="s">
        <v>3141</v>
      </c>
      <c r="D490" t="s">
        <v>271</v>
      </c>
      <c r="E490">
        <v>26272.075107645</v>
      </c>
      <c r="F490">
        <v>5168.8999999999996</v>
      </c>
      <c r="G490">
        <v>-29.614398718897402</v>
      </c>
      <c r="H490">
        <f>(Table2[[#This Row],[1Y Return vs Nifty]]-AVERAGE(Table2[1Y Return vs Nifty]))/_xlfn.STDEV.P(Table2[1Y Return vs Nifty])</f>
        <v>-0.94789869875844091</v>
      </c>
      <c r="I490">
        <v>-2.1907232907857699</v>
      </c>
      <c r="J490">
        <f>(Table2[[#This Row],[1M Return vs Nifty]]-AVERAGE(Table2[1M Return vs Nifty]))/_xlfn.STDEV.P(Table2[1M Return vs Nifty])</f>
        <v>0.22652571624809967</v>
      </c>
      <c r="K490">
        <v>4.5705430617796399</v>
      </c>
      <c r="L490">
        <f>(Table2[[#This Row],[6M Return vs Nifty]]-AVERAGE(Table2[6M Return vs Nifty]))/_xlfn.STDEV.P(Table2[6M Return vs Nifty])</f>
        <v>-0.11419483233051186</v>
      </c>
      <c r="M490">
        <v>-2.1709808983386298</v>
      </c>
      <c r="N490">
        <f>(Table2[[#This Row],[1W Return vs Nifty]]-AVERAGE(Table2[1W Return vs Nifty]))/_xlfn.STDEV.P(Table2[1W Return vs Nifty])</f>
        <v>8.0627358573073932E-2</v>
      </c>
      <c r="O490">
        <v>5349.1</v>
      </c>
      <c r="P490">
        <v>5419.8460238932703</v>
      </c>
      <c r="Q490">
        <v>5278.1759315276804</v>
      </c>
      <c r="R490">
        <v>30.747307202829798</v>
      </c>
      <c r="S490" s="1">
        <f>(Table2[[#This Row],[Close Price]]-Table2[[#This Row],[20D EMA]])/Table2[[#This Row],[20D EMA]]</f>
        <v>-3.3687910115720532E-2</v>
      </c>
      <c r="T490" s="1">
        <f>(Table2[[#This Row],[Close Price]]-Table2[[#This Row],[50D EMA]])/Table2[[#This Row],[50D EMA]]</f>
        <v>-4.6301319776794525E-2</v>
      </c>
      <c r="U490" s="1">
        <f>(Table2[[#This Row],[Close Price]]-Table2[[#This Row],[200D EMA]])/Table2[[#This Row],[200D EMA]]</f>
        <v>-2.0703351488333709E-2</v>
      </c>
      <c r="V490">
        <v>0.95699888247737197</v>
      </c>
      <c r="W490">
        <v>5116</v>
      </c>
      <c r="X490">
        <v>5235.3500000000004</v>
      </c>
      <c r="Y490">
        <v>5074.1000000000004</v>
      </c>
      <c r="Z490">
        <v>5342</v>
      </c>
      <c r="AA490">
        <v>5074.1000000000004</v>
      </c>
      <c r="AB490">
        <v>5468.95</v>
      </c>
      <c r="AC490" s="1">
        <f>(Table2[[#This Row],[Close Price]]/Table2[[#This Row],[Day Low]])-1</f>
        <v>1.0340109460516E-2</v>
      </c>
      <c r="AD490" s="1">
        <f>(Table2[[#This Row],[Day High]]/Table2[[#This Row],[Close Price]])-1</f>
        <v>1.2855733328174468E-2</v>
      </c>
      <c r="AE490" s="1">
        <f>(Table2[[#This Row],[Close Price]]/Table2[[#This Row],[Current Week Low]])-1</f>
        <v>1.8683116217654172E-2</v>
      </c>
      <c r="AF490" s="1">
        <f>(Table2[[#This Row],[Current Week High]]/Table2[[#This Row],[Close Price]])-1</f>
        <v>3.3488750024183167E-2</v>
      </c>
      <c r="AG490" s="1">
        <f>(Table2[[#This Row],[Close Price]]/Table2[[#This Row],[Current Month Low]])-1</f>
        <v>1.8683116217654172E-2</v>
      </c>
      <c r="AH490" s="1">
        <f>(Table2[[#This Row],[Current Month High]]/Table2[[#This Row],[Close Price]])-1</f>
        <v>5.8049101356187904E-2</v>
      </c>
      <c r="AI490">
        <v>42.196598889512202</v>
      </c>
      <c r="AJ490">
        <v>28.435830537954999</v>
      </c>
      <c r="AK490" t="str">
        <f>IF(AND(Table2[[#This Row],[20D EMA]]&gt;Table2[[#This Row],[50D EMA]],Table2[[#This Row],[50D EMA]]&gt;Table2[[#This Row],[200D EMA]]),"Uptrend","Downtrend/NoTrend")</f>
        <v>Downtrend/NoTrend</v>
      </c>
      <c r="AL490">
        <v>-0.12</v>
      </c>
      <c r="AM490" t="s">
        <v>3174</v>
      </c>
      <c r="AN490">
        <v>-4.1399999999999997</v>
      </c>
      <c r="AO490" t="s">
        <v>3174</v>
      </c>
      <c r="AP490">
        <v>4.4845810919046998E-2</v>
      </c>
      <c r="AQ490">
        <f>(Table2[[#This Row],[Sharpe Ratio]]-AVERAGE(Table2[Sharpe Ratio]))/_xlfn.STDEV.P(Table2[Sharpe Ratio])</f>
        <v>-0.19460783137339069</v>
      </c>
      <c r="AR4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0">
        <f>_xlfn.RANK.AVG(Table2[[#This Row],[1Y Return vs Nifty Z-Score]],Table2[1Y Return vs Nifty Z-Score])</f>
        <v>643</v>
      </c>
      <c r="AT490">
        <f>_xlfn.RANK.AVG(Table2[[#This Row],[6M Return vs Nifty Z-Score]],Table2[6M Return vs Nifty Z-Score])</f>
        <v>349</v>
      </c>
      <c r="AU490">
        <f>_xlfn.RANK.AVG(Table2[[#This Row],[Sharpe Ratio Z-Score]],Table2[Sharpe Ratio Z-Score])</f>
        <v>393</v>
      </c>
      <c r="AV490">
        <f>(Table2[[#This Row],[Rank 1Y]]+Table2[[#This Row],[Rank 6M]]+Table2[[#This Row],[Rank Sharpe]])/3</f>
        <v>461.66666666666669</v>
      </c>
    </row>
    <row r="491" spans="1:48" x14ac:dyDescent="0.3">
      <c r="A491" t="s">
        <v>58</v>
      </c>
      <c r="B491" t="s">
        <v>59</v>
      </c>
      <c r="C491" t="s">
        <v>3135</v>
      </c>
      <c r="D491" t="s">
        <v>60</v>
      </c>
      <c r="E491">
        <v>396328.02472004999</v>
      </c>
      <c r="F491">
        <v>12531.95</v>
      </c>
      <c r="G491">
        <v>-4.9891674277869802</v>
      </c>
      <c r="H491">
        <f>(Table2[[#This Row],[1Y Return vs Nifty]]-AVERAGE(Table2[1Y Return vs Nifty]))/_xlfn.STDEV.P(Table2[1Y Return vs Nifty])</f>
        <v>-0.52376306626489078</v>
      </c>
      <c r="I491">
        <v>2.0567991449434802</v>
      </c>
      <c r="J491">
        <f>(Table2[[#This Row],[1M Return vs Nifty]]-AVERAGE(Table2[1M Return vs Nifty]))/_xlfn.STDEV.P(Table2[1M Return vs Nifty])</f>
        <v>0.7056294343650279</v>
      </c>
      <c r="K491">
        <v>-12.943481504112899</v>
      </c>
      <c r="L491">
        <f>(Table2[[#This Row],[6M Return vs Nifty]]-AVERAGE(Table2[6M Return vs Nifty]))/_xlfn.STDEV.P(Table2[6M Return vs Nifty])</f>
        <v>-0.69838550628498497</v>
      </c>
      <c r="M491">
        <v>-2.3139548004322399</v>
      </c>
      <c r="N491">
        <f>(Table2[[#This Row],[1W Return vs Nifty]]-AVERAGE(Table2[1W Return vs Nifty]))/_xlfn.STDEV.P(Table2[1W Return vs Nifty])</f>
        <v>4.5350031684268759E-2</v>
      </c>
      <c r="O491">
        <v>12676.09</v>
      </c>
      <c r="P491">
        <v>12548.533334571999</v>
      </c>
      <c r="Q491">
        <v>11943.955332835099</v>
      </c>
      <c r="R491">
        <v>42.297594254013497</v>
      </c>
      <c r="S491" s="1">
        <f>(Table2[[#This Row],[Close Price]]-Table2[[#This Row],[20D EMA]])/Table2[[#This Row],[20D EMA]]</f>
        <v>-1.137101424808434E-2</v>
      </c>
      <c r="T491" s="1">
        <f>(Table2[[#This Row],[Close Price]]-Table2[[#This Row],[50D EMA]])/Table2[[#This Row],[50D EMA]]</f>
        <v>-1.3215356830833999E-3</v>
      </c>
      <c r="U491" s="1">
        <f>(Table2[[#This Row],[Close Price]]-Table2[[#This Row],[200D EMA]])/Table2[[#This Row],[200D EMA]]</f>
        <v>4.9229476398697389E-2</v>
      </c>
      <c r="V491">
        <v>1.0398429805145</v>
      </c>
      <c r="W491">
        <v>12462.05</v>
      </c>
      <c r="X491">
        <v>12630.1</v>
      </c>
      <c r="Y491">
        <v>12378</v>
      </c>
      <c r="Z491">
        <v>12648</v>
      </c>
      <c r="AA491">
        <v>12378</v>
      </c>
      <c r="AB491">
        <v>13300.45</v>
      </c>
      <c r="AC491" s="1">
        <f>(Table2[[#This Row],[Close Price]]/Table2[[#This Row],[Day Low]])-1</f>
        <v>5.6090290120807129E-3</v>
      </c>
      <c r="AD491" s="1">
        <f>(Table2[[#This Row],[Day High]]/Table2[[#This Row],[Close Price]])-1</f>
        <v>7.8319814553999834E-3</v>
      </c>
      <c r="AE491" s="1">
        <f>(Table2[[#This Row],[Close Price]]/Table2[[#This Row],[Current Week Low]])-1</f>
        <v>1.243738891581847E-2</v>
      </c>
      <c r="AF491" s="1">
        <f>(Table2[[#This Row],[Current Week High]]/Table2[[#This Row],[Close Price]])-1</f>
        <v>9.2603305949991999E-3</v>
      </c>
      <c r="AG491" s="1">
        <f>(Table2[[#This Row],[Close Price]]/Table2[[#This Row],[Current Month Low]])-1</f>
        <v>1.243738891581847E-2</v>
      </c>
      <c r="AH491" s="1">
        <f>(Table2[[#This Row],[Current Month High]]/Table2[[#This Row],[Close Price]])-1</f>
        <v>6.1323257753182814E-2</v>
      </c>
      <c r="AI491">
        <v>9.1609845235577794</v>
      </c>
      <c r="AJ491">
        <v>28.695835237454599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-0.05</v>
      </c>
      <c r="AM491" t="s">
        <v>3174</v>
      </c>
      <c r="AN491">
        <v>1.46</v>
      </c>
      <c r="AO491" t="s">
        <v>3175</v>
      </c>
      <c r="AP491">
        <v>5.8870885981268002E-2</v>
      </c>
      <c r="AQ491">
        <f>(Table2[[#This Row],[Sharpe Ratio]]-AVERAGE(Table2[Sharpe Ratio]))/_xlfn.STDEV.P(Table2[Sharpe Ratio])</f>
        <v>-3.0933045606744401E-2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-0.50210215210732345</v>
      </c>
      <c r="AS491">
        <f>_xlfn.RANK.AVG(Table2[[#This Row],[1Y Return vs Nifty Z-Score]],Table2[1Y Return vs Nifty Z-Score])</f>
        <v>483</v>
      </c>
      <c r="AT491">
        <f>_xlfn.RANK.AVG(Table2[[#This Row],[6M Return vs Nifty Z-Score]],Table2[6M Return vs Nifty Z-Score])</f>
        <v>554</v>
      </c>
      <c r="AU491">
        <f>_xlfn.RANK.AVG(Table2[[#This Row],[Sharpe Ratio Z-Score]],Table2[Sharpe Ratio Z-Score])</f>
        <v>350</v>
      </c>
      <c r="AV491">
        <f>(Table2[[#This Row],[Rank 1Y]]+Table2[[#This Row],[Rank 6M]]+Table2[[#This Row],[Rank Sharpe]])/3</f>
        <v>462.33333333333331</v>
      </c>
    </row>
    <row r="492" spans="1:48" x14ac:dyDescent="0.3">
      <c r="A492" t="s">
        <v>1821</v>
      </c>
      <c r="B492" t="s">
        <v>1822</v>
      </c>
      <c r="C492" t="s">
        <v>3135</v>
      </c>
      <c r="D492" t="s">
        <v>190</v>
      </c>
      <c r="E492">
        <v>4314.6312355440004</v>
      </c>
      <c r="F492">
        <v>173.05</v>
      </c>
      <c r="G492">
        <v>-1.14097753046752</v>
      </c>
      <c r="H492">
        <f>(Table2[[#This Row],[1Y Return vs Nifty]]-AVERAGE(Table2[1Y Return vs Nifty]))/_xlfn.STDEV.P(Table2[1Y Return vs Nifty])</f>
        <v>-0.4574833047974694</v>
      </c>
      <c r="I492">
        <v>-1.4640362190466201</v>
      </c>
      <c r="J492">
        <f>(Table2[[#This Row],[1M Return vs Nifty]]-AVERAGE(Table2[1M Return vs Nifty]))/_xlfn.STDEV.P(Table2[1M Return vs Nifty])</f>
        <v>0.30849314155210628</v>
      </c>
      <c r="K492">
        <v>-11.270035440027801</v>
      </c>
      <c r="L492">
        <f>(Table2[[#This Row],[6M Return vs Nifty]]-AVERAGE(Table2[6M Return vs Nifty]))/_xlfn.STDEV.P(Table2[6M Return vs Nifty])</f>
        <v>-0.6425667205840575</v>
      </c>
      <c r="M492">
        <v>-2.3601849731404201</v>
      </c>
      <c r="N492">
        <f>(Table2[[#This Row],[1W Return vs Nifty]]-AVERAGE(Table2[1W Return vs Nifty]))/_xlfn.STDEV.P(Table2[1W Return vs Nifty])</f>
        <v>3.394321623843586E-2</v>
      </c>
      <c r="O492">
        <v>172.15</v>
      </c>
      <c r="P492">
        <v>176.28409990185801</v>
      </c>
      <c r="Q492">
        <v>171.40247079435699</v>
      </c>
      <c r="R492">
        <v>40.234729177983702</v>
      </c>
      <c r="S492" s="1">
        <f>(Table2[[#This Row],[Close Price]]-Table2[[#This Row],[20D EMA]])/Table2[[#This Row],[20D EMA]]</f>
        <v>5.2279988382225133E-3</v>
      </c>
      <c r="T492" s="1">
        <f>(Table2[[#This Row],[Close Price]]-Table2[[#This Row],[50D EMA]])/Table2[[#This Row],[50D EMA]]</f>
        <v>-1.834595351287218E-2</v>
      </c>
      <c r="U492" s="1">
        <f>(Table2[[#This Row],[Close Price]]-Table2[[#This Row],[200D EMA]])/Table2[[#This Row],[200D EMA]]</f>
        <v>9.6120505031673433E-3</v>
      </c>
      <c r="V492">
        <v>0.99824386736650295</v>
      </c>
      <c r="W492">
        <v>164.21</v>
      </c>
      <c r="X492">
        <v>174</v>
      </c>
      <c r="Y492">
        <v>160.19999999999999</v>
      </c>
      <c r="Z492">
        <v>174</v>
      </c>
      <c r="AA492">
        <v>160.19999999999999</v>
      </c>
      <c r="AB492">
        <v>177.5</v>
      </c>
      <c r="AC492" s="1">
        <f>(Table2[[#This Row],[Close Price]]/Table2[[#This Row],[Day Low]])-1</f>
        <v>5.3833505876621501E-2</v>
      </c>
      <c r="AD492" s="1">
        <f>(Table2[[#This Row],[Day High]]/Table2[[#This Row],[Close Price]])-1</f>
        <v>5.489742848887591E-3</v>
      </c>
      <c r="AE492" s="1">
        <f>(Table2[[#This Row],[Close Price]]/Table2[[#This Row],[Current Week Low]])-1</f>
        <v>8.0212234706616981E-2</v>
      </c>
      <c r="AF492" s="1">
        <f>(Table2[[#This Row],[Current Week High]]/Table2[[#This Row],[Close Price]])-1</f>
        <v>5.489742848887591E-3</v>
      </c>
      <c r="AG492" s="1">
        <f>(Table2[[#This Row],[Close Price]]/Table2[[#This Row],[Current Month Low]])-1</f>
        <v>8.0212234706616981E-2</v>
      </c>
      <c r="AH492" s="1">
        <f>(Table2[[#This Row],[Current Month High]]/Table2[[#This Row],[Close Price]])-1</f>
        <v>2.5715111239526189E-2</v>
      </c>
      <c r="AI492">
        <v>30.4247327362033</v>
      </c>
      <c r="AJ492">
        <v>37.286790955969799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-0.19</v>
      </c>
      <c r="AM492" t="s">
        <v>3174</v>
      </c>
      <c r="AN492">
        <v>3.98</v>
      </c>
      <c r="AO492" t="s">
        <v>3175</v>
      </c>
      <c r="AP492">
        <v>4.4586787595643003E-2</v>
      </c>
      <c r="AQ492">
        <f>(Table2[[#This Row],[Sharpe Ratio]]-AVERAGE(Table2[Sharpe Ratio]))/_xlfn.STDEV.P(Table2[Sharpe Ratio])</f>
        <v>-0.19763067344579527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2">
        <f>_xlfn.RANK.AVG(Table2[[#This Row],[1Y Return vs Nifty Z-Score]],Table2[1Y Return vs Nifty Z-Score])</f>
        <v>458</v>
      </c>
      <c r="AT492">
        <f>_xlfn.RANK.AVG(Table2[[#This Row],[6M Return vs Nifty Z-Score]],Table2[6M Return vs Nifty Z-Score])</f>
        <v>537</v>
      </c>
      <c r="AU492">
        <f>_xlfn.RANK.AVG(Table2[[#This Row],[Sharpe Ratio Z-Score]],Table2[Sharpe Ratio Z-Score])</f>
        <v>394</v>
      </c>
      <c r="AV492">
        <f>(Table2[[#This Row],[Rank 1Y]]+Table2[[#This Row],[Rank 6M]]+Table2[[#This Row],[Rank Sharpe]])/3</f>
        <v>463</v>
      </c>
    </row>
    <row r="493" spans="1:48" x14ac:dyDescent="0.3">
      <c r="A493" t="s">
        <v>1166</v>
      </c>
      <c r="B493" t="s">
        <v>1167</v>
      </c>
      <c r="C493" t="s">
        <v>3131</v>
      </c>
      <c r="D493" t="s">
        <v>984</v>
      </c>
      <c r="E493">
        <v>10808.471067294</v>
      </c>
      <c r="F493">
        <v>49.15</v>
      </c>
      <c r="G493">
        <v>-35.401556261292299</v>
      </c>
      <c r="H493">
        <f>(Table2[[#This Row],[1Y Return vs Nifty]]-AVERAGE(Table2[1Y Return vs Nifty]))/_xlfn.STDEV.P(Table2[1Y Return vs Nifty])</f>
        <v>-1.0475745026348315</v>
      </c>
      <c r="I493">
        <v>-0.39348621268863598</v>
      </c>
      <c r="J493">
        <f>(Table2[[#This Row],[1M Return vs Nifty]]-AVERAGE(Table2[1M Return vs Nifty]))/_xlfn.STDEV.P(Table2[1M Return vs Nifty])</f>
        <v>0.42924694479556147</v>
      </c>
      <c r="K493">
        <v>4.2148470789228103</v>
      </c>
      <c r="L493">
        <f>(Table2[[#This Row],[6M Return vs Nifty]]-AVERAGE(Table2[6M Return vs Nifty]))/_xlfn.STDEV.P(Table2[6M Return vs Nifty])</f>
        <v>-0.12605928274088163</v>
      </c>
      <c r="M493">
        <v>-9.2067422117876703</v>
      </c>
      <c r="N493">
        <f>(Table2[[#This Row],[1W Return vs Nifty]]-AVERAGE(Table2[1W Return vs Nifty]))/_xlfn.STDEV.P(Table2[1W Return vs Nifty])</f>
        <v>-1.6553737446467562</v>
      </c>
      <c r="O493">
        <v>49.38</v>
      </c>
      <c r="P493">
        <v>48.487708176030502</v>
      </c>
      <c r="Q493">
        <v>47.197676332284601</v>
      </c>
      <c r="R493">
        <v>53.789223618123799</v>
      </c>
      <c r="S493" s="1">
        <f>(Table2[[#This Row],[Close Price]]-Table2[[#This Row],[20D EMA]])/Table2[[#This Row],[20D EMA]]</f>
        <v>-4.657756176589793E-3</v>
      </c>
      <c r="T493" s="1">
        <f>(Table2[[#This Row],[Close Price]]-Table2[[#This Row],[50D EMA]])/Table2[[#This Row],[50D EMA]]</f>
        <v>1.3658963248275268E-2</v>
      </c>
      <c r="U493" s="1">
        <f>(Table2[[#This Row],[Close Price]]-Table2[[#This Row],[200D EMA]])/Table2[[#This Row],[200D EMA]]</f>
        <v>4.1364825970891084E-2</v>
      </c>
      <c r="V493">
        <v>2.8953444249625502</v>
      </c>
      <c r="W493">
        <v>46.66</v>
      </c>
      <c r="X493">
        <v>49.68</v>
      </c>
      <c r="Y493">
        <v>46.66</v>
      </c>
      <c r="Z493">
        <v>51.45</v>
      </c>
      <c r="AA493">
        <v>46.66</v>
      </c>
      <c r="AB493">
        <v>56.5</v>
      </c>
      <c r="AC493" s="1">
        <f>(Table2[[#This Row],[Close Price]]/Table2[[#This Row],[Day Low]])-1</f>
        <v>5.336476639519927E-2</v>
      </c>
      <c r="AD493" s="1">
        <f>(Table2[[#This Row],[Day High]]/Table2[[#This Row],[Close Price]])-1</f>
        <v>1.0783316378433438E-2</v>
      </c>
      <c r="AE493" s="1">
        <f>(Table2[[#This Row],[Close Price]]/Table2[[#This Row],[Current Week Low]])-1</f>
        <v>5.336476639519927E-2</v>
      </c>
      <c r="AF493" s="1">
        <f>(Table2[[#This Row],[Current Week High]]/Table2[[#This Row],[Close Price]])-1</f>
        <v>4.6795523906409064E-2</v>
      </c>
      <c r="AG493" s="1">
        <f>(Table2[[#This Row],[Close Price]]/Table2[[#This Row],[Current Month Low]])-1</f>
        <v>5.336476639519927E-2</v>
      </c>
      <c r="AH493" s="1">
        <f>(Table2[[#This Row],[Current Month High]]/Table2[[#This Row],[Close Price]])-1</f>
        <v>0.14954221770091558</v>
      </c>
      <c r="AI493">
        <v>14.9542217700915</v>
      </c>
      <c r="AJ493">
        <v>34.4733242134063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0.01</v>
      </c>
      <c r="AM493" t="s">
        <v>3175</v>
      </c>
      <c r="AN493">
        <v>4.13</v>
      </c>
      <c r="AO493" t="s">
        <v>3175</v>
      </c>
      <c r="AP493">
        <v>5.2314681787016003E-2</v>
      </c>
      <c r="AQ493">
        <f>(Table2[[#This Row],[Sharpe Ratio]]-AVERAGE(Table2[Sharpe Ratio]))/_xlfn.STDEV.P(Table2[Sharpe Ratio])</f>
        <v>-0.10744495817590613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-2.5072055434028142</v>
      </c>
      <c r="AS493">
        <f>_xlfn.RANK.AVG(Table2[[#This Row],[1Y Return vs Nifty Z-Score]],Table2[1Y Return vs Nifty Z-Score])</f>
        <v>668</v>
      </c>
      <c r="AT493">
        <f>_xlfn.RANK.AVG(Table2[[#This Row],[6M Return vs Nifty Z-Score]],Table2[6M Return vs Nifty Z-Score])</f>
        <v>358</v>
      </c>
      <c r="AU493">
        <f>_xlfn.RANK.AVG(Table2[[#This Row],[Sharpe Ratio Z-Score]],Table2[Sharpe Ratio Z-Score])</f>
        <v>365</v>
      </c>
      <c r="AV493">
        <f>(Table2[[#This Row],[Rank 1Y]]+Table2[[#This Row],[Rank 6M]]+Table2[[#This Row],[Rank Sharpe]])/3</f>
        <v>463.66666666666669</v>
      </c>
    </row>
    <row r="494" spans="1:48" x14ac:dyDescent="0.3">
      <c r="A494" t="s">
        <v>541</v>
      </c>
      <c r="B494" t="s">
        <v>542</v>
      </c>
      <c r="C494" t="s">
        <v>3145</v>
      </c>
      <c r="D494" t="s">
        <v>543</v>
      </c>
      <c r="E494">
        <v>38672.816333950002</v>
      </c>
      <c r="F494">
        <v>33919.599999999999</v>
      </c>
      <c r="G494">
        <v>-17.229319362425802</v>
      </c>
      <c r="H494">
        <f>(Table2[[#This Row],[1Y Return vs Nifty]]-AVERAGE(Table2[1Y Return vs Nifty]))/_xlfn.STDEV.P(Table2[1Y Return vs Nifty])</f>
        <v>-0.73458279507244462</v>
      </c>
      <c r="I494">
        <v>-5.1481877841693899</v>
      </c>
      <c r="J494">
        <f>(Table2[[#This Row],[1M Return vs Nifty]]-AVERAGE(Table2[1M Return vs Nifty]))/_xlfn.STDEV.P(Table2[1M Return vs Nifty])</f>
        <v>-0.10706457230693162</v>
      </c>
      <c r="K494">
        <v>2.7470426459343402</v>
      </c>
      <c r="L494">
        <f>(Table2[[#This Row],[6M Return vs Nifty]]-AVERAGE(Table2[6M Return vs Nifty]))/_xlfn.STDEV.P(Table2[6M Return vs Nifty])</f>
        <v>-0.17501876990585805</v>
      </c>
      <c r="M494">
        <v>2.3422441545953099</v>
      </c>
      <c r="N494">
        <f>(Table2[[#This Row],[1W Return vs Nifty]]-AVERAGE(Table2[1W Return vs Nifty]))/_xlfn.STDEV.P(Table2[1W Return vs Nifty])</f>
        <v>1.1942188125634132</v>
      </c>
      <c r="O494">
        <v>34813.49</v>
      </c>
      <c r="P494">
        <v>35438.665438600103</v>
      </c>
      <c r="Q494">
        <v>33812.111882258003</v>
      </c>
      <c r="R494">
        <v>39.803401907691999</v>
      </c>
      <c r="S494" s="1">
        <f>(Table2[[#This Row],[Close Price]]-Table2[[#This Row],[20D EMA]])/Table2[[#This Row],[20D EMA]]</f>
        <v>-2.5676540904115027E-2</v>
      </c>
      <c r="T494" s="1">
        <f>(Table2[[#This Row],[Close Price]]-Table2[[#This Row],[50D EMA]])/Table2[[#This Row],[50D EMA]]</f>
        <v>-4.2864634426823672E-2</v>
      </c>
      <c r="U494" s="1">
        <f>(Table2[[#This Row],[Close Price]]-Table2[[#This Row],[200D EMA]])/Table2[[#This Row],[200D EMA]]</f>
        <v>3.1789826709522147E-3</v>
      </c>
      <c r="V494">
        <v>1.1538708712987999</v>
      </c>
      <c r="W494">
        <v>33599.949999999997</v>
      </c>
      <c r="X494">
        <v>34150.1</v>
      </c>
      <c r="Y494">
        <v>33555</v>
      </c>
      <c r="Z494">
        <v>34547.1</v>
      </c>
      <c r="AA494">
        <v>33555</v>
      </c>
      <c r="AB494">
        <v>34989</v>
      </c>
      <c r="AC494" s="1">
        <f>(Table2[[#This Row],[Close Price]]/Table2[[#This Row],[Day Low]])-1</f>
        <v>9.5134070139986093E-3</v>
      </c>
      <c r="AD494" s="1">
        <f>(Table2[[#This Row],[Day High]]/Table2[[#This Row],[Close Price]])-1</f>
        <v>6.7954810787862474E-3</v>
      </c>
      <c r="AE494" s="1">
        <f>(Table2[[#This Row],[Close Price]]/Table2[[#This Row],[Current Week Low]])-1</f>
        <v>1.0865742810311385E-2</v>
      </c>
      <c r="AF494" s="1">
        <f>(Table2[[#This Row],[Current Week High]]/Table2[[#This Row],[Close Price]])-1</f>
        <v>1.8499628533355406E-2</v>
      </c>
      <c r="AG494" s="1">
        <f>(Table2[[#This Row],[Close Price]]/Table2[[#This Row],[Current Month Low]])-1</f>
        <v>1.0865742810311385E-2</v>
      </c>
      <c r="AH494" s="1">
        <f>(Table2[[#This Row],[Current Month High]]/Table2[[#This Row],[Close Price]])-1</f>
        <v>3.1527494428000402E-2</v>
      </c>
      <c r="AI494">
        <v>20.451007676977301</v>
      </c>
      <c r="AJ494">
        <v>19.0205253175994</v>
      </c>
      <c r="AK494" t="str">
        <f>IF(AND(Table2[[#This Row],[20D EMA]]&gt;Table2[[#This Row],[50D EMA]],Table2[[#This Row],[50D EMA]]&gt;Table2[[#This Row],[200D EMA]]),"Uptrend","Downtrend/NoTrend")</f>
        <v>Downtrend/NoTrend</v>
      </c>
      <c r="AL494">
        <v>0</v>
      </c>
      <c r="AM494">
        <v>0</v>
      </c>
      <c r="AN494">
        <v>-3.76</v>
      </c>
      <c r="AO494" t="s">
        <v>3174</v>
      </c>
      <c r="AP494">
        <v>2.0911166114467999E-2</v>
      </c>
      <c r="AQ494">
        <f>(Table2[[#This Row],[Sharpe Ratio]]-AVERAGE(Table2[Sharpe Ratio]))/_xlfn.STDEV.P(Table2[Sharpe Ratio])</f>
        <v>-0.4739288220569064</v>
      </c>
      <c r="AR4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4">
        <f>_xlfn.RANK.AVG(Table2[[#This Row],[1Y Return vs Nifty Z-Score]],Table2[1Y Return vs Nifty Z-Score])</f>
        <v>561</v>
      </c>
      <c r="AT494">
        <f>_xlfn.RANK.AVG(Table2[[#This Row],[6M Return vs Nifty Z-Score]],Table2[6M Return vs Nifty Z-Score])</f>
        <v>379</v>
      </c>
      <c r="AU494">
        <f>_xlfn.RANK.AVG(Table2[[#This Row],[Sharpe Ratio Z-Score]],Table2[Sharpe Ratio Z-Score])</f>
        <v>456</v>
      </c>
      <c r="AV494">
        <f>(Table2[[#This Row],[Rank 1Y]]+Table2[[#This Row],[Rank 6M]]+Table2[[#This Row],[Rank Sharpe]])/3</f>
        <v>465.33333333333331</v>
      </c>
    </row>
    <row r="495" spans="1:48" x14ac:dyDescent="0.3">
      <c r="A495" t="s">
        <v>1215</v>
      </c>
      <c r="B495" t="s">
        <v>1216</v>
      </c>
      <c r="C495" t="s">
        <v>3138</v>
      </c>
      <c r="D495" t="s">
        <v>469</v>
      </c>
      <c r="E495">
        <v>9821.6608527299995</v>
      </c>
      <c r="F495">
        <v>309.89999999999998</v>
      </c>
      <c r="G495">
        <v>-17.707342327352201</v>
      </c>
      <c r="H495">
        <f>(Table2[[#This Row],[1Y Return vs Nifty]]-AVERAGE(Table2[1Y Return vs Nifty]))/_xlfn.STDEV.P(Table2[1Y Return vs Nifty])</f>
        <v>-0.74281608109435859</v>
      </c>
      <c r="I495">
        <v>11.2229967972861</v>
      </c>
      <c r="J495">
        <f>(Table2[[#This Row],[1M Return vs Nifty]]-AVERAGE(Table2[1M Return vs Nifty]))/_xlfn.STDEV.P(Table2[1M Return vs Nifty])</f>
        <v>1.7395402477114505</v>
      </c>
      <c r="K495">
        <v>22.5078188445633</v>
      </c>
      <c r="L495">
        <f>(Table2[[#This Row],[6M Return vs Nifty]]-AVERAGE(Table2[6M Return vs Nifty]))/_xlfn.STDEV.P(Table2[6M Return vs Nifty])</f>
        <v>0.48411363692094828</v>
      </c>
      <c r="M495">
        <v>-6.35693484290206</v>
      </c>
      <c r="N495">
        <f>(Table2[[#This Row],[1W Return vs Nifty]]-AVERAGE(Table2[1W Return vs Nifty]))/_xlfn.STDEV.P(Table2[1W Return vs Nifty])</f>
        <v>-0.9522133450901954</v>
      </c>
      <c r="O495">
        <v>326.31</v>
      </c>
      <c r="P495">
        <v>312.23602211241399</v>
      </c>
      <c r="Q495">
        <v>290.79835678151198</v>
      </c>
      <c r="R495">
        <v>35.253612812520302</v>
      </c>
      <c r="S495" s="1">
        <f>(Table2[[#This Row],[Close Price]]-Table2[[#This Row],[20D EMA]])/Table2[[#This Row],[20D EMA]]</f>
        <v>-5.0289601912292071E-2</v>
      </c>
      <c r="T495" s="1">
        <f>(Table2[[#This Row],[Close Price]]-Table2[[#This Row],[50D EMA]])/Table2[[#This Row],[50D EMA]]</f>
        <v>-7.4815906781344355E-3</v>
      </c>
      <c r="U495" s="1">
        <f>(Table2[[#This Row],[Close Price]]-Table2[[#This Row],[200D EMA]])/Table2[[#This Row],[200D EMA]]</f>
        <v>6.5686902188514751E-2</v>
      </c>
      <c r="V495">
        <v>0.89052687728180102</v>
      </c>
      <c r="W495">
        <v>307.2</v>
      </c>
      <c r="X495">
        <v>316.35000000000002</v>
      </c>
      <c r="Y495">
        <v>307.2</v>
      </c>
      <c r="Z495">
        <v>332</v>
      </c>
      <c r="AA495">
        <v>307.2</v>
      </c>
      <c r="AB495">
        <v>346.7</v>
      </c>
      <c r="AC495" s="1">
        <f>(Table2[[#This Row],[Close Price]]/Table2[[#This Row],[Day Low]])-1</f>
        <v>8.7890625E-3</v>
      </c>
      <c r="AD495" s="1">
        <f>(Table2[[#This Row],[Day High]]/Table2[[#This Row],[Close Price]])-1</f>
        <v>2.0813165537270306E-2</v>
      </c>
      <c r="AE495" s="1">
        <f>(Table2[[#This Row],[Close Price]]/Table2[[#This Row],[Current Week Low]])-1</f>
        <v>8.7890625E-3</v>
      </c>
      <c r="AF495" s="1">
        <f>(Table2[[#This Row],[Current Week High]]/Table2[[#This Row],[Close Price]])-1</f>
        <v>7.131332687963865E-2</v>
      </c>
      <c r="AG495" s="1">
        <f>(Table2[[#This Row],[Close Price]]/Table2[[#This Row],[Current Month Low]])-1</f>
        <v>8.7890625E-3</v>
      </c>
      <c r="AH495" s="1">
        <f>(Table2[[#This Row],[Current Month High]]/Table2[[#This Row],[Close Price]])-1</f>
        <v>0.1187479832203937</v>
      </c>
      <c r="AI495">
        <v>20.006453694740198</v>
      </c>
      <c r="AJ495">
        <v>45.492957746478801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-0.02</v>
      </c>
      <c r="AM495" t="s">
        <v>3174</v>
      </c>
      <c r="AN495">
        <v>-11.55</v>
      </c>
      <c r="AO495" t="s">
        <v>3174</v>
      </c>
      <c r="AP495">
        <v>-4.9325661648611997E-2</v>
      </c>
      <c r="AQ495">
        <f>(Table2[[#This Row],[Sharpe Ratio]]-AVERAGE(Table2[Sharpe Ratio]))/_xlfn.STDEV.P(Table2[Sharpe Ratio])</f>
        <v>-1.2936034181677991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-0.76497895971995433</v>
      </c>
      <c r="AS495">
        <f>_xlfn.RANK.AVG(Table2[[#This Row],[1Y Return vs Nifty Z-Score]],Table2[1Y Return vs Nifty Z-Score])</f>
        <v>564</v>
      </c>
      <c r="AT495">
        <f>_xlfn.RANK.AVG(Table2[[#This Row],[6M Return vs Nifty Z-Score]],Table2[6M Return vs Nifty Z-Score])</f>
        <v>179</v>
      </c>
      <c r="AU495">
        <f>_xlfn.RANK.AVG(Table2[[#This Row],[Sharpe Ratio Z-Score]],Table2[Sharpe Ratio Z-Score])</f>
        <v>658</v>
      </c>
      <c r="AV495">
        <f>(Table2[[#This Row],[Rank 1Y]]+Table2[[#This Row],[Rank 6M]]+Table2[[#This Row],[Rank Sharpe]])/3</f>
        <v>467</v>
      </c>
    </row>
    <row r="496" spans="1:48" x14ac:dyDescent="0.3">
      <c r="A496" t="s">
        <v>1316</v>
      </c>
      <c r="B496" t="s">
        <v>1317</v>
      </c>
      <c r="C496" t="s">
        <v>3129</v>
      </c>
      <c r="D496" t="s">
        <v>24</v>
      </c>
      <c r="E496">
        <v>8658.8149838240006</v>
      </c>
      <c r="F496">
        <v>222.6</v>
      </c>
      <c r="G496">
        <v>-33.956944441830103</v>
      </c>
      <c r="H496">
        <f>(Table2[[#This Row],[1Y Return vs Nifty]]-AVERAGE(Table2[1Y Return vs Nifty]))/_xlfn.STDEV.P(Table2[1Y Return vs Nifty])</f>
        <v>-1.0226930572379536</v>
      </c>
      <c r="I496">
        <v>0.77422888992851202</v>
      </c>
      <c r="J496">
        <f>(Table2[[#This Row],[1M Return vs Nifty]]-AVERAGE(Table2[1M Return vs Nifty]))/_xlfn.STDEV.P(Table2[1M Return vs Nifty])</f>
        <v>0.5609605862961069</v>
      </c>
      <c r="K496">
        <v>-15.8115518071065</v>
      </c>
      <c r="L496">
        <f>(Table2[[#This Row],[6M Return vs Nifty]]-AVERAGE(Table2[6M Return vs Nifty]))/_xlfn.STDEV.P(Table2[6M Return vs Nifty])</f>
        <v>-0.79405169180110968</v>
      </c>
      <c r="M496">
        <v>-3.27315746046891</v>
      </c>
      <c r="N496">
        <f>(Table2[[#This Row],[1W Return vs Nifty]]-AVERAGE(Table2[1W Return vs Nifty]))/_xlfn.STDEV.P(Table2[1W Return vs Nifty])</f>
        <v>-0.19132327229095653</v>
      </c>
      <c r="O496">
        <v>230.29</v>
      </c>
      <c r="P496">
        <v>228.062490250129</v>
      </c>
      <c r="Q496">
        <v>223.90339899920701</v>
      </c>
      <c r="R496">
        <v>40.265666194969299</v>
      </c>
      <c r="S496" s="1">
        <f>(Table2[[#This Row],[Close Price]]-Table2[[#This Row],[20D EMA]])/Table2[[#This Row],[20D EMA]]</f>
        <v>-3.3392678796300305E-2</v>
      </c>
      <c r="T496" s="1">
        <f>(Table2[[#This Row],[Close Price]]-Table2[[#This Row],[50D EMA]])/Table2[[#This Row],[50D EMA]]</f>
        <v>-2.3951725880647829E-2</v>
      </c>
      <c r="U496" s="1">
        <f>(Table2[[#This Row],[Close Price]]-Table2[[#This Row],[200D EMA]])/Table2[[#This Row],[200D EMA]]</f>
        <v>-5.8212559748216913E-3</v>
      </c>
      <c r="V496">
        <v>0.75483300587651503</v>
      </c>
      <c r="W496">
        <v>220.67</v>
      </c>
      <c r="X496">
        <v>225</v>
      </c>
      <c r="Y496">
        <v>219.67</v>
      </c>
      <c r="Z496">
        <v>229.98</v>
      </c>
      <c r="AA496">
        <v>219.67</v>
      </c>
      <c r="AB496">
        <v>240.55</v>
      </c>
      <c r="AC496" s="1">
        <f>(Table2[[#This Row],[Close Price]]/Table2[[#This Row],[Day Low]])-1</f>
        <v>8.7460914487695884E-3</v>
      </c>
      <c r="AD496" s="1">
        <f>(Table2[[#This Row],[Day High]]/Table2[[#This Row],[Close Price]])-1</f>
        <v>1.0781671159029615E-2</v>
      </c>
      <c r="AE496" s="1">
        <f>(Table2[[#This Row],[Close Price]]/Table2[[#This Row],[Current Week Low]])-1</f>
        <v>1.3338189101834708E-2</v>
      </c>
      <c r="AF496" s="1">
        <f>(Table2[[#This Row],[Current Week High]]/Table2[[#This Row],[Close Price]])-1</f>
        <v>3.3153638814016118E-2</v>
      </c>
      <c r="AG496" s="1">
        <f>(Table2[[#This Row],[Close Price]]/Table2[[#This Row],[Current Month Low]])-1</f>
        <v>1.3338189101834708E-2</v>
      </c>
      <c r="AH496" s="1">
        <f>(Table2[[#This Row],[Current Month High]]/Table2[[#This Row],[Close Price]])-1</f>
        <v>8.0637915543575911E-2</v>
      </c>
      <c r="AI496">
        <v>28.728661275831001</v>
      </c>
      <c r="AJ496">
        <v>15.9375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0.01</v>
      </c>
      <c r="AM496" t="s">
        <v>3175</v>
      </c>
      <c r="AN496">
        <v>-3.45</v>
      </c>
      <c r="AO496" t="s">
        <v>3174</v>
      </c>
      <c r="AP496">
        <v>0.12908366473100799</v>
      </c>
      <c r="AQ496">
        <f>(Table2[[#This Row],[Sharpe Ratio]]-AVERAGE(Table2[Sharpe Ratio]))/_xlfn.STDEV.P(Table2[Sharpe Ratio])</f>
        <v>0.788460894815044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-0.65864654021886881</v>
      </c>
      <c r="AS496">
        <f>_xlfn.RANK.AVG(Table2[[#This Row],[1Y Return vs Nifty Z-Score]],Table2[1Y Return vs Nifty Z-Score])</f>
        <v>666</v>
      </c>
      <c r="AT496">
        <f>_xlfn.RANK.AVG(Table2[[#This Row],[6M Return vs Nifty Z-Score]],Table2[6M Return vs Nifty Z-Score])</f>
        <v>584</v>
      </c>
      <c r="AU496">
        <f>_xlfn.RANK.AVG(Table2[[#This Row],[Sharpe Ratio Z-Score]],Table2[Sharpe Ratio Z-Score])</f>
        <v>153</v>
      </c>
      <c r="AV496">
        <f>(Table2[[#This Row],[Rank 1Y]]+Table2[[#This Row],[Rank 6M]]+Table2[[#This Row],[Rank Sharpe]])/3</f>
        <v>467.66666666666669</v>
      </c>
    </row>
    <row r="497" spans="1:48" x14ac:dyDescent="0.3">
      <c r="A497" t="s">
        <v>775</v>
      </c>
      <c r="B497" t="s">
        <v>776</v>
      </c>
      <c r="C497" t="s">
        <v>3143</v>
      </c>
      <c r="D497" t="s">
        <v>482</v>
      </c>
      <c r="E497">
        <v>21023.90849776</v>
      </c>
      <c r="F497">
        <v>1978.45</v>
      </c>
      <c r="G497">
        <v>-18.883282592614201</v>
      </c>
      <c r="H497">
        <f>(Table2[[#This Row],[1Y Return vs Nifty]]-AVERAGE(Table2[1Y Return vs Nifty]))/_xlfn.STDEV.P(Table2[1Y Return vs Nifty])</f>
        <v>-0.76307002966789261</v>
      </c>
      <c r="I497">
        <v>0.68633754650206702</v>
      </c>
      <c r="J497">
        <f>(Table2[[#This Row],[1M Return vs Nifty]]-AVERAGE(Table2[1M Return vs Nifty]))/_xlfn.STDEV.P(Table2[1M Return vs Nifty])</f>
        <v>0.55104679065098228</v>
      </c>
      <c r="K497">
        <v>22.584096956655799</v>
      </c>
      <c r="L497">
        <f>(Table2[[#This Row],[6M Return vs Nifty]]-AVERAGE(Table2[6M Return vs Nifty]))/_xlfn.STDEV.P(Table2[6M Return vs Nifty])</f>
        <v>0.4866579385772376</v>
      </c>
      <c r="M497">
        <v>-4.2631889228851003</v>
      </c>
      <c r="N497">
        <f>(Table2[[#This Row],[1W Return vs Nifty]]-AVERAGE(Table2[1W Return vs Nifty]))/_xlfn.STDEV.P(Table2[1W Return vs Nifty])</f>
        <v>-0.43560326338325195</v>
      </c>
      <c r="O497">
        <v>1998.78</v>
      </c>
      <c r="P497">
        <v>1984.3733368001599</v>
      </c>
      <c r="Q497">
        <v>1866.5367561646001</v>
      </c>
      <c r="R497">
        <v>52.352594209382502</v>
      </c>
      <c r="S497" s="1">
        <f>(Table2[[#This Row],[Close Price]]-Table2[[#This Row],[20D EMA]])/Table2[[#This Row],[20D EMA]]</f>
        <v>-1.0171204434705134E-2</v>
      </c>
      <c r="T497" s="1">
        <f>(Table2[[#This Row],[Close Price]]-Table2[[#This Row],[50D EMA]])/Table2[[#This Row],[50D EMA]]</f>
        <v>-2.9849911255668015E-3</v>
      </c>
      <c r="U497" s="1">
        <f>(Table2[[#This Row],[Close Price]]-Table2[[#This Row],[200D EMA]])/Table2[[#This Row],[200D EMA]]</f>
        <v>5.9957696233832382E-2</v>
      </c>
      <c r="V497">
        <v>0.82253988887724006</v>
      </c>
      <c r="W497">
        <v>1924.3</v>
      </c>
      <c r="X497">
        <v>1995.45</v>
      </c>
      <c r="Y497">
        <v>1924.2</v>
      </c>
      <c r="Z497">
        <v>2030</v>
      </c>
      <c r="AA497">
        <v>1924.2</v>
      </c>
      <c r="AB497">
        <v>2134.9499999999998</v>
      </c>
      <c r="AC497" s="1">
        <f>(Table2[[#This Row],[Close Price]]/Table2[[#This Row],[Day Low]])-1</f>
        <v>2.8140102894559149E-2</v>
      </c>
      <c r="AD497" s="1">
        <f>(Table2[[#This Row],[Day High]]/Table2[[#This Row],[Close Price]])-1</f>
        <v>8.5925851045010049E-3</v>
      </c>
      <c r="AE497" s="1">
        <f>(Table2[[#This Row],[Close Price]]/Table2[[#This Row],[Current Week Low]])-1</f>
        <v>2.8193534975574197E-2</v>
      </c>
      <c r="AF497" s="1">
        <f>(Table2[[#This Row],[Current Week High]]/Table2[[#This Row],[Close Price]])-1</f>
        <v>2.6055750713942727E-2</v>
      </c>
      <c r="AG497" s="1">
        <f>(Table2[[#This Row],[Close Price]]/Table2[[#This Row],[Current Month Low]])-1</f>
        <v>2.8193534975574197E-2</v>
      </c>
      <c r="AH497" s="1">
        <f>(Table2[[#This Row],[Current Month High]]/Table2[[#This Row],[Close Price]])-1</f>
        <v>7.9102327579670728E-2</v>
      </c>
      <c r="AI497">
        <v>17.768960549925399</v>
      </c>
      <c r="AJ497">
        <v>35.306387635070401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0</v>
      </c>
      <c r="AM497" t="s">
        <v>3176</v>
      </c>
      <c r="AN497">
        <v>1.39</v>
      </c>
      <c r="AO497" t="s">
        <v>3175</v>
      </c>
      <c r="AP497">
        <v>-4.5448230120359999E-2</v>
      </c>
      <c r="AQ497">
        <f>(Table2[[#This Row],[Sharpe Ratio]]-AVERAGE(Table2[Sharpe Ratio]))/_xlfn.STDEV.P(Table2[Sharpe Ratio])</f>
        <v>-1.2483531951282807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-1.4093217589512053</v>
      </c>
      <c r="AS497">
        <f>_xlfn.RANK.AVG(Table2[[#This Row],[1Y Return vs Nifty Z-Score]],Table2[1Y Return vs Nifty Z-Score])</f>
        <v>573</v>
      </c>
      <c r="AT497">
        <f>_xlfn.RANK.AVG(Table2[[#This Row],[6M Return vs Nifty Z-Score]],Table2[6M Return vs Nifty Z-Score])</f>
        <v>177</v>
      </c>
      <c r="AU497">
        <f>_xlfn.RANK.AVG(Table2[[#This Row],[Sharpe Ratio Z-Score]],Table2[Sharpe Ratio Z-Score])</f>
        <v>654</v>
      </c>
      <c r="AV497">
        <f>(Table2[[#This Row],[Rank 1Y]]+Table2[[#This Row],[Rank 6M]]+Table2[[#This Row],[Rank Sharpe]])/3</f>
        <v>468</v>
      </c>
    </row>
    <row r="498" spans="1:48" x14ac:dyDescent="0.3">
      <c r="A498" t="s">
        <v>165</v>
      </c>
      <c r="B498" t="s">
        <v>166</v>
      </c>
      <c r="C498" t="s">
        <v>3143</v>
      </c>
      <c r="D498" t="s">
        <v>167</v>
      </c>
      <c r="E498">
        <v>163203.9014844</v>
      </c>
      <c r="F498">
        <v>3185.25</v>
      </c>
      <c r="G498">
        <v>4.0798003241205301</v>
      </c>
      <c r="H498">
        <f>(Table2[[#This Row],[1Y Return vs Nifty]]-AVERAGE(Table2[1Y Return vs Nifty]))/_xlfn.STDEV.P(Table2[1Y Return vs Nifty])</f>
        <v>-0.36756260958501957</v>
      </c>
      <c r="I498">
        <v>-3.7424840092506102</v>
      </c>
      <c r="J498">
        <f>(Table2[[#This Row],[1M Return vs Nifty]]-AVERAGE(Table2[1M Return vs Nifty]))/_xlfn.STDEV.P(Table2[1M Return vs Nifty])</f>
        <v>5.1493249417431011E-2</v>
      </c>
      <c r="K498">
        <v>-5.7205162678458201</v>
      </c>
      <c r="L498">
        <f>(Table2[[#This Row],[6M Return vs Nifty]]-AVERAGE(Table2[6M Return vs Nifty]))/_xlfn.STDEV.P(Table2[6M Return vs Nifty])</f>
        <v>-0.45745921812949275</v>
      </c>
      <c r="M498">
        <v>-3.8658786177782498</v>
      </c>
      <c r="N498">
        <f>(Table2[[#This Row],[1W Return vs Nifty]]-AVERAGE(Table2[1W Return vs Nifty]))/_xlfn.STDEV.P(Table2[1W Return vs Nifty])</f>
        <v>-0.33757106796643743</v>
      </c>
      <c r="O498">
        <v>3247.19</v>
      </c>
      <c r="P498">
        <v>3200.7931033710802</v>
      </c>
      <c r="Q498">
        <v>2992.9681088759999</v>
      </c>
      <c r="R498">
        <v>36.222002958175302</v>
      </c>
      <c r="S498" s="1">
        <f>(Table2[[#This Row],[Close Price]]-Table2[[#This Row],[20D EMA]])/Table2[[#This Row],[20D EMA]]</f>
        <v>-1.9074954037182935E-2</v>
      </c>
      <c r="T498" s="1">
        <f>(Table2[[#This Row],[Close Price]]-Table2[[#This Row],[50D EMA]])/Table2[[#This Row],[50D EMA]]</f>
        <v>-4.8560162650657292E-3</v>
      </c>
      <c r="U498" s="1">
        <f>(Table2[[#This Row],[Close Price]]-Table2[[#This Row],[200D EMA]])/Table2[[#This Row],[200D EMA]]</f>
        <v>6.4244550603050371E-2</v>
      </c>
      <c r="V498">
        <v>1.1611341738236101</v>
      </c>
      <c r="W498">
        <v>3102.2</v>
      </c>
      <c r="X498">
        <v>3191.9</v>
      </c>
      <c r="Y498">
        <v>3102.2</v>
      </c>
      <c r="Z498">
        <v>3227</v>
      </c>
      <c r="AA498">
        <v>3102.2</v>
      </c>
      <c r="AB498">
        <v>3396.4</v>
      </c>
      <c r="AC498" s="1">
        <f>(Table2[[#This Row],[Close Price]]/Table2[[#This Row],[Day Low]])-1</f>
        <v>2.6771323576816553E-2</v>
      </c>
      <c r="AD498" s="1">
        <f>(Table2[[#This Row],[Day High]]/Table2[[#This Row],[Close Price]])-1</f>
        <v>2.0877482144259218E-3</v>
      </c>
      <c r="AE498" s="1">
        <f>(Table2[[#This Row],[Close Price]]/Table2[[#This Row],[Current Week Low]])-1</f>
        <v>2.6771323576816553E-2</v>
      </c>
      <c r="AF498" s="1">
        <f>(Table2[[#This Row],[Current Week High]]/Table2[[#This Row],[Close Price]])-1</f>
        <v>1.3107291421395439E-2</v>
      </c>
      <c r="AG498" s="1">
        <f>(Table2[[#This Row],[Close Price]]/Table2[[#This Row],[Current Month Low]])-1</f>
        <v>2.6771323576816553E-2</v>
      </c>
      <c r="AH498" s="1">
        <f>(Table2[[#This Row],[Current Month High]]/Table2[[#This Row],[Close Price]])-1</f>
        <v>6.6289930146770315E-2</v>
      </c>
      <c r="AI498">
        <v>7.2129346205164397</v>
      </c>
      <c r="AJ498">
        <v>38.9391725371311</v>
      </c>
      <c r="AK498" t="str">
        <f>IF(AND(Table2[[#This Row],[20D EMA]]&gt;Table2[[#This Row],[50D EMA]],Table2[[#This Row],[50D EMA]]&gt;Table2[[#This Row],[200D EMA]]),"Uptrend","Downtrend/NoTrend")</f>
        <v>Uptrend</v>
      </c>
      <c r="AL498">
        <v>-0.01</v>
      </c>
      <c r="AM498" t="s">
        <v>3174</v>
      </c>
      <c r="AN498">
        <v>-1.81</v>
      </c>
      <c r="AO498" t="s">
        <v>3174</v>
      </c>
      <c r="AP498">
        <v>3.5222324619349999E-3</v>
      </c>
      <c r="AQ498">
        <f>(Table2[[#This Row],[Sharpe Ratio]]-AVERAGE(Table2[Sharpe Ratio]))/_xlfn.STDEV.P(Table2[Sharpe Ratio])</f>
        <v>-0.67686035558967983</v>
      </c>
      <c r="AR4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-1.7879600018531985</v>
      </c>
      <c r="AS498">
        <f>_xlfn.RANK.AVG(Table2[[#This Row],[1Y Return vs Nifty Z-Score]],Table2[1Y Return vs Nifty Z-Score])</f>
        <v>420</v>
      </c>
      <c r="AT498">
        <f>_xlfn.RANK.AVG(Table2[[#This Row],[6M Return vs Nifty Z-Score]],Table2[6M Return vs Nifty Z-Score])</f>
        <v>483</v>
      </c>
      <c r="AU498">
        <f>_xlfn.RANK.AVG(Table2[[#This Row],[Sharpe Ratio Z-Score]],Table2[Sharpe Ratio Z-Score])</f>
        <v>502</v>
      </c>
      <c r="AV498">
        <f>(Table2[[#This Row],[Rank 1Y]]+Table2[[#This Row],[Rank 6M]]+Table2[[#This Row],[Rank Sharpe]])/3</f>
        <v>468.33333333333331</v>
      </c>
    </row>
    <row r="499" spans="1:48" x14ac:dyDescent="0.3">
      <c r="A499" t="s">
        <v>2031</v>
      </c>
      <c r="B499" t="s">
        <v>2032</v>
      </c>
      <c r="C499" t="s">
        <v>3131</v>
      </c>
      <c r="D499" t="s">
        <v>509</v>
      </c>
      <c r="E499">
        <v>3266.9289007000002</v>
      </c>
      <c r="F499">
        <v>432.55</v>
      </c>
      <c r="G499">
        <v>-12.687933682843299</v>
      </c>
      <c r="H499">
        <f>(Table2[[#This Row],[1Y Return vs Nifty]]-AVERAGE(Table2[1Y Return vs Nifty]))/_xlfn.STDEV.P(Table2[1Y Return vs Nifty])</f>
        <v>-0.65636369268772055</v>
      </c>
      <c r="I499">
        <v>-6.9942198240277502</v>
      </c>
      <c r="J499">
        <f>(Table2[[#This Row],[1M Return vs Nifty]]-AVERAGE(Table2[1M Return vs Nifty]))/_xlfn.STDEV.P(Table2[1M Return vs Nifty])</f>
        <v>-0.3152896793998079</v>
      </c>
      <c r="K499">
        <v>10.3015915757091</v>
      </c>
      <c r="L499">
        <f>(Table2[[#This Row],[6M Return vs Nifty]]-AVERAGE(Table2[6M Return vs Nifty]))/_xlfn.STDEV.P(Table2[6M Return vs Nifty])</f>
        <v>7.6967688951906615E-2</v>
      </c>
      <c r="M499">
        <v>-5.6189159980860799</v>
      </c>
      <c r="N499">
        <f>(Table2[[#This Row],[1W Return vs Nifty]]-AVERAGE(Table2[1W Return vs Nifty]))/_xlfn.STDEV.P(Table2[1W Return vs Nifty])</f>
        <v>-0.77011485258611967</v>
      </c>
      <c r="O499">
        <v>453.25</v>
      </c>
      <c r="P499">
        <v>442.70273038928502</v>
      </c>
      <c r="Q499">
        <v>391.39619935923599</v>
      </c>
      <c r="R499">
        <v>38.593126366118099</v>
      </c>
      <c r="S499" s="1">
        <f>(Table2[[#This Row],[Close Price]]-Table2[[#This Row],[20D EMA]])/Table2[[#This Row],[20D EMA]]</f>
        <v>-4.5670159955874215E-2</v>
      </c>
      <c r="T499" s="1">
        <f>(Table2[[#This Row],[Close Price]]-Table2[[#This Row],[50D EMA]])/Table2[[#This Row],[50D EMA]]</f>
        <v>-2.2933516539094614E-2</v>
      </c>
      <c r="U499" s="1">
        <f>(Table2[[#This Row],[Close Price]]-Table2[[#This Row],[200D EMA]])/Table2[[#This Row],[200D EMA]]</f>
        <v>0.1051461427273384</v>
      </c>
      <c r="V499">
        <v>0.59003217588359003</v>
      </c>
      <c r="W499">
        <v>412.2</v>
      </c>
      <c r="X499">
        <v>436.25</v>
      </c>
      <c r="Y499">
        <v>411.75</v>
      </c>
      <c r="Z499">
        <v>450.5</v>
      </c>
      <c r="AA499">
        <v>411.75</v>
      </c>
      <c r="AB499">
        <v>465</v>
      </c>
      <c r="AC499" s="1">
        <f>(Table2[[#This Row],[Close Price]]/Table2[[#This Row],[Day Low]])-1</f>
        <v>4.9369238233867074E-2</v>
      </c>
      <c r="AD499" s="1">
        <f>(Table2[[#This Row],[Day High]]/Table2[[#This Row],[Close Price]])-1</f>
        <v>8.5539244018031368E-3</v>
      </c>
      <c r="AE499" s="1">
        <f>(Table2[[#This Row],[Close Price]]/Table2[[#This Row],[Current Week Low]])-1</f>
        <v>5.0516089860352276E-2</v>
      </c>
      <c r="AF499" s="1">
        <f>(Table2[[#This Row],[Current Week High]]/Table2[[#This Row],[Close Price]])-1</f>
        <v>4.1498092706045542E-2</v>
      </c>
      <c r="AG499" s="1">
        <f>(Table2[[#This Row],[Close Price]]/Table2[[#This Row],[Current Month Low]])-1</f>
        <v>5.0516089860352276E-2</v>
      </c>
      <c r="AH499" s="1">
        <f>(Table2[[#This Row],[Current Month High]]/Table2[[#This Row],[Close Price]])-1</f>
        <v>7.5020228875274597E-2</v>
      </c>
      <c r="AI499">
        <v>16.749508727314701</v>
      </c>
      <c r="AJ499">
        <v>46.602270801559001</v>
      </c>
      <c r="AK499" t="str">
        <f>IF(AND(Table2[[#This Row],[20D EMA]]&gt;Table2[[#This Row],[50D EMA]],Table2[[#This Row],[50D EMA]]&gt;Table2[[#This Row],[200D EMA]]),"Uptrend","Downtrend/NoTrend")</f>
        <v>Uptrend</v>
      </c>
      <c r="AL499">
        <v>0.05</v>
      </c>
      <c r="AM499" t="s">
        <v>3175</v>
      </c>
      <c r="AN499">
        <v>-4.29</v>
      </c>
      <c r="AO499" t="s">
        <v>3174</v>
      </c>
      <c r="AP499">
        <v>-9.9252430558260003E-3</v>
      </c>
      <c r="AQ499">
        <f>(Table2[[#This Row],[Sharpe Ratio]]-AVERAGE(Table2[Sharpe Ratio]))/_xlfn.STDEV.P(Table2[Sharpe Ratio])</f>
        <v>-0.83379446572507332</v>
      </c>
      <c r="AR4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-2.498595001446815</v>
      </c>
      <c r="AS499">
        <f>_xlfn.RANK.AVG(Table2[[#This Row],[1Y Return vs Nifty Z-Score]],Table2[1Y Return vs Nifty Z-Score])</f>
        <v>533</v>
      </c>
      <c r="AT499">
        <f>_xlfn.RANK.AVG(Table2[[#This Row],[6M Return vs Nifty Z-Score]],Table2[6M Return vs Nifty Z-Score])</f>
        <v>290</v>
      </c>
      <c r="AU499">
        <f>_xlfn.RANK.AVG(Table2[[#This Row],[Sharpe Ratio Z-Score]],Table2[Sharpe Ratio Z-Score])</f>
        <v>582</v>
      </c>
      <c r="AV499">
        <f>(Table2[[#This Row],[Rank 1Y]]+Table2[[#This Row],[Rank 6M]]+Table2[[#This Row],[Rank Sharpe]])/3</f>
        <v>468.33333333333331</v>
      </c>
    </row>
    <row r="500" spans="1:48" x14ac:dyDescent="0.3">
      <c r="A500" t="s">
        <v>131</v>
      </c>
      <c r="B500" t="s">
        <v>132</v>
      </c>
      <c r="C500" t="s">
        <v>3129</v>
      </c>
      <c r="D500" t="s">
        <v>54</v>
      </c>
      <c r="E500">
        <v>215249.26828943999</v>
      </c>
      <c r="F500">
        <v>345.6</v>
      </c>
      <c r="G500">
        <v>30.070509535823302</v>
      </c>
      <c r="H500">
        <f>(Table2[[#This Row],[1Y Return vs Nifty]]-AVERAGE(Table2[1Y Return vs Nifty]))/_xlfn.STDEV.P(Table2[1Y Return vs Nifty])</f>
        <v>8.0091496081835689E-2</v>
      </c>
      <c r="I500">
        <v>-1.3123321601565301</v>
      </c>
      <c r="J500">
        <f>(Table2[[#This Row],[1M Return vs Nifty]]-AVERAGE(Table2[1M Return vs Nifty]))/_xlfn.STDEV.P(Table2[1M Return vs Nifty])</f>
        <v>0.32560475891668716</v>
      </c>
      <c r="K500">
        <v>-16.7587922359487</v>
      </c>
      <c r="L500">
        <f>(Table2[[#This Row],[6M Return vs Nifty]]-AVERAGE(Table2[6M Return vs Nifty]))/_xlfn.STDEV.P(Table2[6M Return vs Nifty])</f>
        <v>-0.82564745795070726</v>
      </c>
      <c r="M500">
        <v>-1.4621281821894401</v>
      </c>
      <c r="N500">
        <f>(Table2[[#This Row],[1W Return vs Nifty]]-AVERAGE(Table2[1W Return vs Nifty]))/_xlfn.STDEV.P(Table2[1W Return vs Nifty])</f>
        <v>0.25552941144730973</v>
      </c>
      <c r="O500">
        <v>346.02</v>
      </c>
      <c r="P500">
        <v>343.17738910058</v>
      </c>
      <c r="Q500">
        <v>314.34426906133598</v>
      </c>
      <c r="R500">
        <v>34.356830922058201</v>
      </c>
      <c r="S500" s="1">
        <f>(Table2[[#This Row],[Close Price]]-Table2[[#This Row],[20D EMA]])/Table2[[#This Row],[20D EMA]]</f>
        <v>-1.2138026703657565E-3</v>
      </c>
      <c r="T500" s="1">
        <f>(Table2[[#This Row],[Close Price]]-Table2[[#This Row],[50D EMA]])/Table2[[#This Row],[50D EMA]]</f>
        <v>7.059354655530618E-3</v>
      </c>
      <c r="U500" s="1">
        <f>(Table2[[#This Row],[Close Price]]-Table2[[#This Row],[200D EMA]])/Table2[[#This Row],[200D EMA]]</f>
        <v>9.9431527834106345E-2</v>
      </c>
      <c r="V500">
        <v>1.2867506676387801</v>
      </c>
      <c r="W500">
        <v>333</v>
      </c>
      <c r="X500">
        <v>349.7</v>
      </c>
      <c r="Y500">
        <v>329.2</v>
      </c>
      <c r="Z500">
        <v>349.7</v>
      </c>
      <c r="AA500">
        <v>329.2</v>
      </c>
      <c r="AB500">
        <v>353</v>
      </c>
      <c r="AC500" s="1">
        <f>(Table2[[#This Row],[Close Price]]/Table2[[#This Row],[Day Low]])-1</f>
        <v>3.7837837837837895E-2</v>
      </c>
      <c r="AD500" s="1">
        <f>(Table2[[#This Row],[Day High]]/Table2[[#This Row],[Close Price]])-1</f>
        <v>1.1863425925925819E-2</v>
      </c>
      <c r="AE500" s="1">
        <f>(Table2[[#This Row],[Close Price]]/Table2[[#This Row],[Current Week Low]])-1</f>
        <v>4.9817739975698716E-2</v>
      </c>
      <c r="AF500" s="1">
        <f>(Table2[[#This Row],[Current Week High]]/Table2[[#This Row],[Close Price]])-1</f>
        <v>1.1863425925925819E-2</v>
      </c>
      <c r="AG500" s="1">
        <f>(Table2[[#This Row],[Close Price]]/Table2[[#This Row],[Current Month Low]])-1</f>
        <v>4.9817739975698716E-2</v>
      </c>
      <c r="AH500" s="1">
        <f>(Table2[[#This Row],[Current Month High]]/Table2[[#This Row],[Close Price]])-1</f>
        <v>2.1412037037036979E-2</v>
      </c>
      <c r="AI500">
        <v>14.207175925925901</v>
      </c>
      <c r="AJ500">
        <v>69.204406364749005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0.03</v>
      </c>
      <c r="AM500" t="s">
        <v>3175</v>
      </c>
      <c r="AN500">
        <v>-0.3</v>
      </c>
      <c r="AO500" t="s">
        <v>3174</v>
      </c>
      <c r="AQ500">
        <f>(Table2[[#This Row],[Sharpe Ratio]]-AVERAGE(Table2[Sharpe Ratio]))/_xlfn.STDEV.P(Table2[Sharpe Ratio])</f>
        <v>-0.71796535082642143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-0.88238714233129611</v>
      </c>
      <c r="AS500">
        <f>_xlfn.RANK.AVG(Table2[[#This Row],[1Y Return vs Nifty Z-Score]],Table2[1Y Return vs Nifty Z-Score])</f>
        <v>270</v>
      </c>
      <c r="AT500">
        <f>_xlfn.RANK.AVG(Table2[[#This Row],[6M Return vs Nifty Z-Score]],Table2[6M Return vs Nifty Z-Score])</f>
        <v>597</v>
      </c>
      <c r="AU500">
        <f>_xlfn.RANK.AVG(Table2[[#This Row],[Sharpe Ratio Z-Score]],Table2[Sharpe Ratio Z-Score])</f>
        <v>540.5</v>
      </c>
      <c r="AV500">
        <f>(Table2[[#This Row],[Rank 1Y]]+Table2[[#This Row],[Rank 6M]]+Table2[[#This Row],[Rank Sharpe]])/3</f>
        <v>469.16666666666669</v>
      </c>
    </row>
    <row r="501" spans="1:48" x14ac:dyDescent="0.3">
      <c r="A501" t="s">
        <v>1213</v>
      </c>
      <c r="B501" t="s">
        <v>1214</v>
      </c>
      <c r="C501" t="s">
        <v>3142</v>
      </c>
      <c r="D501" t="s">
        <v>135</v>
      </c>
      <c r="E501">
        <v>9867.3801225749994</v>
      </c>
      <c r="F501">
        <v>170.82</v>
      </c>
      <c r="G501">
        <v>-20.039076721717901</v>
      </c>
      <c r="H501">
        <f>(Table2[[#This Row],[1Y Return vs Nifty]]-AVERAGE(Table2[1Y Return vs Nifty]))/_xlfn.STDEV.P(Table2[1Y Return vs Nifty])</f>
        <v>-0.7829769888425947</v>
      </c>
      <c r="I501">
        <v>-9.8892472975782901</v>
      </c>
      <c r="J501">
        <f>(Table2[[#This Row],[1M Return vs Nifty]]-AVERAGE(Table2[1M Return vs Nifty]))/_xlfn.STDEV.P(Table2[1M Return vs Nifty])</f>
        <v>-0.641837319257203</v>
      </c>
      <c r="K501">
        <v>-33.251683231209398</v>
      </c>
      <c r="L501">
        <f>(Table2[[#This Row],[6M Return vs Nifty]]-AVERAGE(Table2[6M Return vs Nifty]))/_xlfn.STDEV.P(Table2[6M Return vs Nifty])</f>
        <v>-1.3757776161978614</v>
      </c>
      <c r="M501">
        <v>-7.72342499063069</v>
      </c>
      <c r="N501">
        <f>(Table2[[#This Row],[1W Return vs Nifty]]-AVERAGE(Table2[1W Return vs Nifty]))/_xlfn.STDEV.P(Table2[1W Return vs Nifty])</f>
        <v>-1.2893806107649639</v>
      </c>
      <c r="O501">
        <v>187.02</v>
      </c>
      <c r="P501">
        <v>193.34619141829299</v>
      </c>
      <c r="Q501">
        <v>196.32891133581799</v>
      </c>
      <c r="R501">
        <v>35.566610280792403</v>
      </c>
      <c r="S501" s="1">
        <f>(Table2[[#This Row],[Close Price]]-Table2[[#This Row],[20D EMA]])/Table2[[#This Row],[20D EMA]]</f>
        <v>-8.6621751684311923E-2</v>
      </c>
      <c r="T501" s="1">
        <f>(Table2[[#This Row],[Close Price]]-Table2[[#This Row],[50D EMA]])/Table2[[#This Row],[50D EMA]]</f>
        <v>-0.11650703462556922</v>
      </c>
      <c r="U501" s="1">
        <f>(Table2[[#This Row],[Close Price]]-Table2[[#This Row],[200D EMA]])/Table2[[#This Row],[200D EMA]]</f>
        <v>-0.12992946969580729</v>
      </c>
      <c r="V501">
        <v>0.63244114133692497</v>
      </c>
      <c r="W501">
        <v>168.95</v>
      </c>
      <c r="X501">
        <v>173.5</v>
      </c>
      <c r="Y501">
        <v>166</v>
      </c>
      <c r="Z501">
        <v>184.78</v>
      </c>
      <c r="AA501">
        <v>166</v>
      </c>
      <c r="AB501">
        <v>194</v>
      </c>
      <c r="AC501" s="1">
        <f>(Table2[[#This Row],[Close Price]]/Table2[[#This Row],[Day Low]])-1</f>
        <v>1.10683634211306E-2</v>
      </c>
      <c r="AD501" s="1">
        <f>(Table2[[#This Row],[Day High]]/Table2[[#This Row],[Close Price]])-1</f>
        <v>1.5689029387659481E-2</v>
      </c>
      <c r="AE501" s="1">
        <f>(Table2[[#This Row],[Close Price]]/Table2[[#This Row],[Current Week Low]])-1</f>
        <v>2.9036144578313161E-2</v>
      </c>
      <c r="AF501" s="1">
        <f>(Table2[[#This Row],[Current Week High]]/Table2[[#This Row],[Close Price]])-1</f>
        <v>8.1723451586465323E-2</v>
      </c>
      <c r="AG501" s="1">
        <f>(Table2[[#This Row],[Close Price]]/Table2[[#This Row],[Current Month Low]])-1</f>
        <v>2.9036144578313161E-2</v>
      </c>
      <c r="AH501" s="1">
        <f>(Table2[[#This Row],[Current Month High]]/Table2[[#This Row],[Close Price]])-1</f>
        <v>0.13569839597236855</v>
      </c>
      <c r="AI501">
        <v>66.783748975529704</v>
      </c>
      <c r="AJ501">
        <v>26.019918849133099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-7.0000000000000007E-2</v>
      </c>
      <c r="AM501" t="s">
        <v>3174</v>
      </c>
      <c r="AN501">
        <v>-8</v>
      </c>
      <c r="AO501" t="s">
        <v>3174</v>
      </c>
      <c r="AP501">
        <v>0.14093132849064799</v>
      </c>
      <c r="AQ501">
        <f>(Table2[[#This Row],[Sharpe Ratio]]-AVERAGE(Table2[Sharpe Ratio]))/_xlfn.STDEV.P(Table2[Sharpe Ratio])</f>
        <v>0.92672495537025723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579</v>
      </c>
      <c r="AT501">
        <f>_xlfn.RANK.AVG(Table2[[#This Row],[6M Return vs Nifty Z-Score]],Table2[6M Return vs Nifty Z-Score])</f>
        <v>706</v>
      </c>
      <c r="AU501">
        <f>_xlfn.RANK.AVG(Table2[[#This Row],[Sharpe Ratio Z-Score]],Table2[Sharpe Ratio Z-Score])</f>
        <v>124</v>
      </c>
      <c r="AV501">
        <f>(Table2[[#This Row],[Rank 1Y]]+Table2[[#This Row],[Rank 6M]]+Table2[[#This Row],[Rank Sharpe]])/3</f>
        <v>469.66666666666669</v>
      </c>
    </row>
    <row r="502" spans="1:48" x14ac:dyDescent="0.3">
      <c r="A502" t="s">
        <v>483</v>
      </c>
      <c r="B502" t="s">
        <v>484</v>
      </c>
      <c r="C502" t="s">
        <v>3129</v>
      </c>
      <c r="D502" t="s">
        <v>485</v>
      </c>
      <c r="E502">
        <v>44255.984762824999</v>
      </c>
      <c r="F502">
        <v>750.6</v>
      </c>
      <c r="G502">
        <v>-55.259005020486299</v>
      </c>
      <c r="H502">
        <f>(Table2[[#This Row],[1Y Return vs Nifty]]-AVERAGE(Table2[1Y Return vs Nifty]))/_xlfn.STDEV.P(Table2[1Y Return vs Nifty])</f>
        <v>-1.3895916593317272</v>
      </c>
      <c r="I502">
        <v>7.4533295881995398</v>
      </c>
      <c r="J502">
        <f>(Table2[[#This Row],[1M Return vs Nifty]]-AVERAGE(Table2[1M Return vs Nifty]))/_xlfn.STDEV.P(Table2[1M Return vs Nifty])</f>
        <v>1.3143367077031316</v>
      </c>
      <c r="K502">
        <v>71.742152379153794</v>
      </c>
      <c r="L502">
        <f>(Table2[[#This Row],[6M Return vs Nifty]]-AVERAGE(Table2[6M Return vs Nifty]))/_xlfn.STDEV.P(Table2[6M Return vs Nifty])</f>
        <v>2.126354024392163</v>
      </c>
      <c r="M502">
        <v>-2.2575002165731801</v>
      </c>
      <c r="N502">
        <f>(Table2[[#This Row],[1W Return vs Nifty]]-AVERAGE(Table2[1W Return vs Nifty]))/_xlfn.STDEV.P(Table2[1W Return vs Nifty])</f>
        <v>5.9279614496267327E-2</v>
      </c>
      <c r="O502">
        <v>675.24</v>
      </c>
      <c r="P502">
        <v>611.34976489581697</v>
      </c>
      <c r="Q502">
        <v>553.22362452331299</v>
      </c>
      <c r="R502">
        <v>54.332914918064397</v>
      </c>
      <c r="S502" s="1">
        <f>(Table2[[#This Row],[Close Price]]-Table2[[#This Row],[20D EMA]])/Table2[[#This Row],[20D EMA]]</f>
        <v>0.11160476275102188</v>
      </c>
      <c r="T502" s="1">
        <f>(Table2[[#This Row],[Close Price]]-Table2[[#This Row],[50D EMA]])/Table2[[#This Row],[50D EMA]]</f>
        <v>0.22777506936297481</v>
      </c>
      <c r="U502" s="1">
        <f>(Table2[[#This Row],[Close Price]]-Table2[[#This Row],[200D EMA]])/Table2[[#This Row],[200D EMA]]</f>
        <v>0.356775030435038</v>
      </c>
      <c r="V502">
        <v>1.5191477030141101</v>
      </c>
      <c r="W502">
        <v>657.25</v>
      </c>
      <c r="X502">
        <v>772.85</v>
      </c>
      <c r="Y502">
        <v>637.1</v>
      </c>
      <c r="Z502">
        <v>772.85</v>
      </c>
      <c r="AA502">
        <v>637.1</v>
      </c>
      <c r="AB502">
        <v>772.85</v>
      </c>
      <c r="AC502" s="1">
        <f>(Table2[[#This Row],[Close Price]]/Table2[[#This Row],[Day Low]])-1</f>
        <v>0.14203119056675551</v>
      </c>
      <c r="AD502" s="1">
        <f>(Table2[[#This Row],[Day High]]/Table2[[#This Row],[Close Price]])-1</f>
        <v>2.9642952304822723E-2</v>
      </c>
      <c r="AE502" s="1">
        <f>(Table2[[#This Row],[Close Price]]/Table2[[#This Row],[Current Week Low]])-1</f>
        <v>0.17815099670381418</v>
      </c>
      <c r="AF502" s="1">
        <f>(Table2[[#This Row],[Current Week High]]/Table2[[#This Row],[Close Price]])-1</f>
        <v>2.9642952304822723E-2</v>
      </c>
      <c r="AG502" s="1">
        <f>(Table2[[#This Row],[Close Price]]/Table2[[#This Row],[Current Month Low]])-1</f>
        <v>0.17815099670381418</v>
      </c>
      <c r="AH502" s="1">
        <f>(Table2[[#This Row],[Current Month High]]/Table2[[#This Row],[Close Price]])-1</f>
        <v>2.9642952304822723E-2</v>
      </c>
      <c r="AI502">
        <v>33.000266453503798</v>
      </c>
      <c r="AJ502">
        <v>142.129032258064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0.54</v>
      </c>
      <c r="AM502" t="s">
        <v>3175</v>
      </c>
      <c r="AN502">
        <v>14.59</v>
      </c>
      <c r="AO502" t="s">
        <v>3175</v>
      </c>
      <c r="AP502">
        <v>-5.3166726248279998E-2</v>
      </c>
      <c r="AQ502">
        <f>(Table2[[#This Row],[Sharpe Ratio]]-AVERAGE(Table2[Sharpe Ratio]))/_xlfn.STDEV.P(Table2[Sharpe Ratio])</f>
        <v>-1.3384292335504191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0.77194945370941559</v>
      </c>
      <c r="AS502">
        <f>_xlfn.RANK.AVG(Table2[[#This Row],[1Y Return vs Nifty Z-Score]],Table2[1Y Return vs Nifty Z-Score])</f>
        <v>719</v>
      </c>
      <c r="AT502">
        <f>_xlfn.RANK.AVG(Table2[[#This Row],[6M Return vs Nifty Z-Score]],Table2[6M Return vs Nifty Z-Score])</f>
        <v>28</v>
      </c>
      <c r="AU502">
        <f>_xlfn.RANK.AVG(Table2[[#This Row],[Sharpe Ratio Z-Score]],Table2[Sharpe Ratio Z-Score])</f>
        <v>663</v>
      </c>
      <c r="AV502">
        <f>(Table2[[#This Row],[Rank 1Y]]+Table2[[#This Row],[Rank 6M]]+Table2[[#This Row],[Rank Sharpe]])/3</f>
        <v>470</v>
      </c>
    </row>
    <row r="503" spans="1:48" x14ac:dyDescent="0.3">
      <c r="A503" t="s">
        <v>1765</v>
      </c>
      <c r="B503" t="s">
        <v>1766</v>
      </c>
      <c r="C503" t="s">
        <v>3141</v>
      </c>
      <c r="D503" t="s">
        <v>271</v>
      </c>
      <c r="E503">
        <v>4581.7945841250003</v>
      </c>
      <c r="F503">
        <v>495.9</v>
      </c>
      <c r="G503">
        <v>-5.3680602725403501</v>
      </c>
      <c r="H503">
        <f>(Table2[[#This Row],[1Y Return vs Nifty]]-AVERAGE(Table2[1Y Return vs Nifty]))/_xlfn.STDEV.P(Table2[1Y Return vs Nifty])</f>
        <v>-0.53028897274093523</v>
      </c>
      <c r="I503">
        <v>-8.1235594294951596</v>
      </c>
      <c r="J503">
        <f>(Table2[[#This Row],[1M Return vs Nifty]]-AVERAGE(Table2[1M Return vs Nifty]))/_xlfn.STDEV.P(Table2[1M Return vs Nifty])</f>
        <v>-0.44267471672056902</v>
      </c>
      <c r="K503">
        <v>11.8792597347084</v>
      </c>
      <c r="L503">
        <f>(Table2[[#This Row],[6M Return vs Nifty]]-AVERAGE(Table2[6M Return vs Nifty]))/_xlfn.STDEV.P(Table2[6M Return vs Nifty])</f>
        <v>0.12959174583927599</v>
      </c>
      <c r="M503">
        <v>-2.79188377829569</v>
      </c>
      <c r="N503">
        <f>(Table2[[#This Row],[1W Return vs Nifty]]-AVERAGE(Table2[1W Return vs Nifty]))/_xlfn.STDEV.P(Table2[1W Return vs Nifty])</f>
        <v>-7.2573984760932464E-2</v>
      </c>
      <c r="O503">
        <v>507.45</v>
      </c>
      <c r="P503">
        <v>516.51825644456403</v>
      </c>
      <c r="Q503">
        <v>482.292106929537</v>
      </c>
      <c r="R503">
        <v>45.234839197157498</v>
      </c>
      <c r="S503" s="1">
        <f>(Table2[[#This Row],[Close Price]]-Table2[[#This Row],[20D EMA]])/Table2[[#This Row],[20D EMA]]</f>
        <v>-2.2760863139225561E-2</v>
      </c>
      <c r="T503" s="1">
        <f>(Table2[[#This Row],[Close Price]]-Table2[[#This Row],[50D EMA]])/Table2[[#This Row],[50D EMA]]</f>
        <v>-3.9917768999084613E-2</v>
      </c>
      <c r="U503" s="1">
        <f>(Table2[[#This Row],[Close Price]]-Table2[[#This Row],[200D EMA]])/Table2[[#This Row],[200D EMA]]</f>
        <v>2.8215044109048824E-2</v>
      </c>
      <c r="V503">
        <v>0.589011709458241</v>
      </c>
      <c r="W503">
        <v>473.55</v>
      </c>
      <c r="X503">
        <v>499.85</v>
      </c>
      <c r="Y503">
        <v>473.55</v>
      </c>
      <c r="Z503">
        <v>505.75</v>
      </c>
      <c r="AA503">
        <v>473.55</v>
      </c>
      <c r="AB503">
        <v>528.95000000000005</v>
      </c>
      <c r="AC503" s="1">
        <f>(Table2[[#This Row],[Close Price]]/Table2[[#This Row],[Day Low]])-1</f>
        <v>4.7196705733290933E-2</v>
      </c>
      <c r="AD503" s="1">
        <f>(Table2[[#This Row],[Day High]]/Table2[[#This Row],[Close Price]])-1</f>
        <v>7.9653155878203208E-3</v>
      </c>
      <c r="AE503" s="1">
        <f>(Table2[[#This Row],[Close Price]]/Table2[[#This Row],[Current Week Low]])-1</f>
        <v>4.7196705733290933E-2</v>
      </c>
      <c r="AF503" s="1">
        <f>(Table2[[#This Row],[Current Week High]]/Table2[[#This Row],[Close Price]])-1</f>
        <v>1.986287557975408E-2</v>
      </c>
      <c r="AG503" s="1">
        <f>(Table2[[#This Row],[Close Price]]/Table2[[#This Row],[Current Month Low]])-1</f>
        <v>4.7196705733290933E-2</v>
      </c>
      <c r="AH503" s="1">
        <f>(Table2[[#This Row],[Current Month High]]/Table2[[#This Row],[Close Price]])-1</f>
        <v>6.664650131074823E-2</v>
      </c>
      <c r="AI503">
        <v>23.7850373059084</v>
      </c>
      <c r="AJ503">
        <v>37.7117467370174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-0.03</v>
      </c>
      <c r="AM503" t="s">
        <v>3174</v>
      </c>
      <c r="AN503">
        <v>-1.7</v>
      </c>
      <c r="AO503" t="s">
        <v>3174</v>
      </c>
      <c r="AP503">
        <v>-4.2853889342315002E-2</v>
      </c>
      <c r="AQ503">
        <f>(Table2[[#This Row],[Sharpe Ratio]]-AVERAGE(Table2[Sharpe Ratio]))/_xlfn.STDEV.P(Table2[Sharpe Ratio])</f>
        <v>-1.2180768387331553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3">
        <f>_xlfn.RANK.AVG(Table2[[#This Row],[1Y Return vs Nifty Z-Score]],Table2[1Y Return vs Nifty Z-Score])</f>
        <v>486</v>
      </c>
      <c r="AT503">
        <f>_xlfn.RANK.AVG(Table2[[#This Row],[6M Return vs Nifty Z-Score]],Table2[6M Return vs Nifty Z-Score])</f>
        <v>274</v>
      </c>
      <c r="AU503">
        <f>_xlfn.RANK.AVG(Table2[[#This Row],[Sharpe Ratio Z-Score]],Table2[Sharpe Ratio Z-Score])</f>
        <v>650</v>
      </c>
      <c r="AV503">
        <f>(Table2[[#This Row],[Rank 1Y]]+Table2[[#This Row],[Rank 6M]]+Table2[[#This Row],[Rank Sharpe]])/3</f>
        <v>470</v>
      </c>
    </row>
    <row r="504" spans="1:48" x14ac:dyDescent="0.3">
      <c r="A504" t="s">
        <v>1272</v>
      </c>
      <c r="B504" t="s">
        <v>1273</v>
      </c>
      <c r="C504" t="s">
        <v>3132</v>
      </c>
      <c r="D504" t="s">
        <v>48</v>
      </c>
      <c r="E504">
        <v>9162.6232679999994</v>
      </c>
      <c r="F504">
        <v>317.55</v>
      </c>
      <c r="G504">
        <v>-13.473904532378899</v>
      </c>
      <c r="H504">
        <f>(Table2[[#This Row],[1Y Return vs Nifty]]-AVERAGE(Table2[1Y Return vs Nifty]))/_xlfn.STDEV.P(Table2[1Y Return vs Nifty])</f>
        <v>-0.66990095613302336</v>
      </c>
      <c r="I504">
        <v>-10.801365457237599</v>
      </c>
      <c r="J504">
        <f>(Table2[[#This Row],[1M Return vs Nifty]]-AVERAGE(Table2[1M Return vs Nifty]))/_xlfn.STDEV.P(Table2[1M Return vs Nifty])</f>
        <v>-0.74472063730134119</v>
      </c>
      <c r="K504">
        <v>9.3859015146831304</v>
      </c>
      <c r="L504">
        <f>(Table2[[#This Row],[6M Return vs Nifty]]-AVERAGE(Table2[6M Return vs Nifty]))/_xlfn.STDEV.P(Table2[6M Return vs Nifty])</f>
        <v>4.6424304027922268E-2</v>
      </c>
      <c r="M504">
        <v>-6.9328166764066097</v>
      </c>
      <c r="N504">
        <f>(Table2[[#This Row],[1W Return vs Nifty]]-AVERAGE(Table2[1W Return vs Nifty]))/_xlfn.STDEV.P(Table2[1W Return vs Nifty])</f>
        <v>-1.0943062123364371</v>
      </c>
      <c r="O504">
        <v>333.32</v>
      </c>
      <c r="P504">
        <v>339.13350772654599</v>
      </c>
      <c r="Q504">
        <v>313.76817516444402</v>
      </c>
      <c r="R504">
        <v>37.709576096354503</v>
      </c>
      <c r="S504" s="1">
        <f>(Table2[[#This Row],[Close Price]]-Table2[[#This Row],[20D EMA]])/Table2[[#This Row],[20D EMA]]</f>
        <v>-4.7311892475698974E-2</v>
      </c>
      <c r="T504" s="1">
        <f>(Table2[[#This Row],[Close Price]]-Table2[[#This Row],[50D EMA]])/Table2[[#This Row],[50D EMA]]</f>
        <v>-6.3643099943841097E-2</v>
      </c>
      <c r="U504" s="1">
        <f>(Table2[[#This Row],[Close Price]]-Table2[[#This Row],[200D EMA]])/Table2[[#This Row],[200D EMA]]</f>
        <v>1.2052926762167524E-2</v>
      </c>
      <c r="V504">
        <v>0.53486479642870199</v>
      </c>
      <c r="W504">
        <v>306.25</v>
      </c>
      <c r="X504">
        <v>318.8</v>
      </c>
      <c r="Y504">
        <v>305.3</v>
      </c>
      <c r="Z504">
        <v>330.55</v>
      </c>
      <c r="AA504">
        <v>305.3</v>
      </c>
      <c r="AB504">
        <v>346</v>
      </c>
      <c r="AC504" s="1">
        <f>(Table2[[#This Row],[Close Price]]/Table2[[#This Row],[Day Low]])-1</f>
        <v>3.6897959183673557E-2</v>
      </c>
      <c r="AD504" s="1">
        <f>(Table2[[#This Row],[Day High]]/Table2[[#This Row],[Close Price]])-1</f>
        <v>3.9363879703984139E-3</v>
      </c>
      <c r="AE504" s="1">
        <f>(Table2[[#This Row],[Close Price]]/Table2[[#This Row],[Current Week Low]])-1</f>
        <v>4.0124467736652569E-2</v>
      </c>
      <c r="AF504" s="1">
        <f>(Table2[[#This Row],[Current Week High]]/Table2[[#This Row],[Close Price]])-1</f>
        <v>4.0938434892142883E-2</v>
      </c>
      <c r="AG504" s="1">
        <f>(Table2[[#This Row],[Close Price]]/Table2[[#This Row],[Current Month Low]])-1</f>
        <v>4.0124467736652569E-2</v>
      </c>
      <c r="AH504" s="1">
        <f>(Table2[[#This Row],[Current Month High]]/Table2[[#This Row],[Close Price]])-1</f>
        <v>8.9592190206266631E-2</v>
      </c>
      <c r="AI504">
        <v>30.814045032278301</v>
      </c>
      <c r="AJ504">
        <v>34.128827877507902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-0.08</v>
      </c>
      <c r="AM504" t="s">
        <v>3174</v>
      </c>
      <c r="AN504">
        <v>-0.7</v>
      </c>
      <c r="AO504" t="s">
        <v>3174</v>
      </c>
      <c r="AP504">
        <v>-7.6880695365679997E-3</v>
      </c>
      <c r="AQ504">
        <f>(Table2[[#This Row],[Sharpe Ratio]]-AVERAGE(Table2[Sharpe Ratio]))/_xlfn.STDEV.P(Table2[Sharpe Ratio])</f>
        <v>-0.80768630624194104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539</v>
      </c>
      <c r="AT504">
        <f>_xlfn.RANK.AVG(Table2[[#This Row],[6M Return vs Nifty Z-Score]],Table2[6M Return vs Nifty Z-Score])</f>
        <v>298</v>
      </c>
      <c r="AU504">
        <f>_xlfn.RANK.AVG(Table2[[#This Row],[Sharpe Ratio Z-Score]],Table2[Sharpe Ratio Z-Score])</f>
        <v>576</v>
      </c>
      <c r="AV504">
        <f>(Table2[[#This Row],[Rank 1Y]]+Table2[[#This Row],[Rank 6M]]+Table2[[#This Row],[Rank Sharpe]])/3</f>
        <v>471</v>
      </c>
    </row>
    <row r="505" spans="1:48" x14ac:dyDescent="0.3">
      <c r="A505" t="s">
        <v>390</v>
      </c>
      <c r="B505" t="s">
        <v>391</v>
      </c>
      <c r="C505" t="s">
        <v>3133</v>
      </c>
      <c r="D505" t="s">
        <v>51</v>
      </c>
      <c r="E505">
        <v>59720.207052409998</v>
      </c>
      <c r="F505">
        <v>28551.25</v>
      </c>
      <c r="G505">
        <v>-2.9323903457301199</v>
      </c>
      <c r="H505">
        <f>(Table2[[#This Row],[1Y Return vs Nifty]]-AVERAGE(Table2[1Y Return vs Nifty]))/_xlfn.STDEV.P(Table2[1Y Return vs Nifty])</f>
        <v>-0.488337918850688</v>
      </c>
      <c r="I505">
        <v>-6.1588129609518703</v>
      </c>
      <c r="J505">
        <f>(Table2[[#This Row],[1M Return vs Nifty]]-AVERAGE(Table2[1M Return vs Nifty]))/_xlfn.STDEV.P(Table2[1M Return vs Nifty])</f>
        <v>-0.22105909197000048</v>
      </c>
      <c r="K505">
        <v>-2.2068818388667699</v>
      </c>
      <c r="L505">
        <f>(Table2[[#This Row],[6M Return vs Nifty]]-AVERAGE(Table2[6M Return vs Nifty]))/_xlfn.STDEV.P(Table2[6M Return vs Nifty])</f>
        <v>-0.3402598584179457</v>
      </c>
      <c r="M505">
        <v>-0.78279558800718896</v>
      </c>
      <c r="N505">
        <f>(Table2[[#This Row],[1W Return vs Nifty]]-AVERAGE(Table2[1W Return vs Nifty]))/_xlfn.STDEV.P(Table2[1W Return vs Nifty])</f>
        <v>0.42314768051781848</v>
      </c>
      <c r="O505">
        <v>28704.99</v>
      </c>
      <c r="P505">
        <v>28603.806032276101</v>
      </c>
      <c r="Q505">
        <v>27062.879590523498</v>
      </c>
      <c r="R505">
        <v>33.279267573129999</v>
      </c>
      <c r="S505" s="1">
        <f>(Table2[[#This Row],[Close Price]]-Table2[[#This Row],[20D EMA]])/Table2[[#This Row],[20D EMA]]</f>
        <v>-5.3558632140266061E-3</v>
      </c>
      <c r="T505" s="1">
        <f>(Table2[[#This Row],[Close Price]]-Table2[[#This Row],[50D EMA]])/Table2[[#This Row],[50D EMA]]</f>
        <v>-1.8373789913411435E-3</v>
      </c>
      <c r="U505" s="1">
        <f>(Table2[[#This Row],[Close Price]]-Table2[[#This Row],[200D EMA]])/Table2[[#This Row],[200D EMA]]</f>
        <v>5.4996749495854771E-2</v>
      </c>
      <c r="V505">
        <v>0.67042814102957204</v>
      </c>
      <c r="W505">
        <v>27958.75</v>
      </c>
      <c r="X505">
        <v>28639.75</v>
      </c>
      <c r="Y505">
        <v>27800</v>
      </c>
      <c r="Z505">
        <v>28639.75</v>
      </c>
      <c r="AA505">
        <v>27800</v>
      </c>
      <c r="AB505">
        <v>29256.65</v>
      </c>
      <c r="AC505" s="1">
        <f>(Table2[[#This Row],[Close Price]]/Table2[[#This Row],[Day Low]])-1</f>
        <v>2.119193454642998E-2</v>
      </c>
      <c r="AD505" s="1">
        <f>(Table2[[#This Row],[Day High]]/Table2[[#This Row],[Close Price]])-1</f>
        <v>3.09968915546599E-3</v>
      </c>
      <c r="AE505" s="1">
        <f>(Table2[[#This Row],[Close Price]]/Table2[[#This Row],[Current Week Low]])-1</f>
        <v>2.7023381294964066E-2</v>
      </c>
      <c r="AF505" s="1">
        <f>(Table2[[#This Row],[Current Week High]]/Table2[[#This Row],[Close Price]])-1</f>
        <v>3.09968915546599E-3</v>
      </c>
      <c r="AG505" s="1">
        <f>(Table2[[#This Row],[Close Price]]/Table2[[#This Row],[Current Month Low]])-1</f>
        <v>2.7023381294964066E-2</v>
      </c>
      <c r="AH505" s="1">
        <f>(Table2[[#This Row],[Current Month High]]/Table2[[#This Row],[Close Price]])-1</f>
        <v>2.4706448929556535E-2</v>
      </c>
      <c r="AI505">
        <v>6.8989974169256998</v>
      </c>
      <c r="AJ505">
        <v>29.778409090909001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-0.09</v>
      </c>
      <c r="AM505" t="s">
        <v>3174</v>
      </c>
      <c r="AN505">
        <v>2.0699999999999998</v>
      </c>
      <c r="AO505" t="s">
        <v>3175</v>
      </c>
      <c r="AP505">
        <v>1.7658742862890001E-3</v>
      </c>
      <c r="AQ505">
        <f>(Table2[[#This Row],[Sharpe Ratio]]-AVERAGE(Table2[Sharpe Ratio]))/_xlfn.STDEV.P(Table2[Sharpe Ratio])</f>
        <v>-0.69735732596973221</v>
      </c>
      <c r="AR5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-1.3238665146905479</v>
      </c>
      <c r="AS505">
        <f>_xlfn.RANK.AVG(Table2[[#This Row],[1Y Return vs Nifty Z-Score]],Table2[1Y Return vs Nifty Z-Score])</f>
        <v>472</v>
      </c>
      <c r="AT505">
        <f>_xlfn.RANK.AVG(Table2[[#This Row],[6M Return vs Nifty Z-Score]],Table2[6M Return vs Nifty Z-Score])</f>
        <v>438</v>
      </c>
      <c r="AU505">
        <f>_xlfn.RANK.AVG(Table2[[#This Row],[Sharpe Ratio Z-Score]],Table2[Sharpe Ratio Z-Score])</f>
        <v>505</v>
      </c>
      <c r="AV505">
        <f>(Table2[[#This Row],[Rank 1Y]]+Table2[[#This Row],[Rank 6M]]+Table2[[#This Row],[Rank Sharpe]])/3</f>
        <v>471.66666666666669</v>
      </c>
    </row>
    <row r="506" spans="1:48" x14ac:dyDescent="0.3">
      <c r="A506" t="s">
        <v>254</v>
      </c>
      <c r="B506" t="s">
        <v>255</v>
      </c>
      <c r="C506" t="s">
        <v>3129</v>
      </c>
      <c r="D506" t="s">
        <v>34</v>
      </c>
      <c r="E506">
        <v>105173.021792384</v>
      </c>
      <c r="F506">
        <v>54.71</v>
      </c>
      <c r="G506">
        <v>-5.8619391582727296</v>
      </c>
      <c r="H506">
        <f>(Table2[[#This Row],[1Y Return vs Nifty]]-AVERAGE(Table2[1Y Return vs Nifty]))/_xlfn.STDEV.P(Table2[1Y Return vs Nifty])</f>
        <v>-0.53879535512163312</v>
      </c>
      <c r="I506">
        <v>-9.7277344218551107</v>
      </c>
      <c r="J506">
        <f>(Table2[[#This Row],[1M Return vs Nifty]]-AVERAGE(Table2[1M Return vs Nifty]))/_xlfn.STDEV.P(Table2[1M Return vs Nifty])</f>
        <v>-0.62361930617931627</v>
      </c>
      <c r="K506">
        <v>-26.3784762005094</v>
      </c>
      <c r="L506">
        <f>(Table2[[#This Row],[6M Return vs Nifty]]-AVERAGE(Table2[6M Return vs Nifty]))/_xlfn.STDEV.P(Table2[6M Return vs Nifty])</f>
        <v>-1.1465177203705637</v>
      </c>
      <c r="M506">
        <v>-5.9630559541792101</v>
      </c>
      <c r="N506">
        <f>(Table2[[#This Row],[1W Return vs Nifty]]-AVERAGE(Table2[1W Return vs Nifty]))/_xlfn.STDEV.P(Table2[1W Return vs Nifty])</f>
        <v>-0.85502781606282263</v>
      </c>
      <c r="O506">
        <v>57.55</v>
      </c>
      <c r="P506">
        <v>59.700104748961998</v>
      </c>
      <c r="Q506">
        <v>57.755146316607899</v>
      </c>
      <c r="R506">
        <v>27.8629999111219</v>
      </c>
      <c r="S506" s="1">
        <f>(Table2[[#This Row],[Close Price]]-Table2[[#This Row],[20D EMA]])/Table2[[#This Row],[20D EMA]]</f>
        <v>-4.93483927019982E-2</v>
      </c>
      <c r="T506" s="1">
        <f>(Table2[[#This Row],[Close Price]]-Table2[[#This Row],[50D EMA]])/Table2[[#This Row],[50D EMA]]</f>
        <v>-8.3586197544297608E-2</v>
      </c>
      <c r="U506" s="1">
        <f>(Table2[[#This Row],[Close Price]]-Table2[[#This Row],[200D EMA]])/Table2[[#This Row],[200D EMA]]</f>
        <v>-5.2725107818352886E-2</v>
      </c>
      <c r="V506">
        <v>0.534186554339805</v>
      </c>
      <c r="W506">
        <v>52.18</v>
      </c>
      <c r="X506">
        <v>55.2</v>
      </c>
      <c r="Y506">
        <v>52.11</v>
      </c>
      <c r="Z506">
        <v>56.34</v>
      </c>
      <c r="AA506">
        <v>52.11</v>
      </c>
      <c r="AB506">
        <v>58.08</v>
      </c>
      <c r="AC506" s="1">
        <f>(Table2[[#This Row],[Close Price]]/Table2[[#This Row],[Day Low]])-1</f>
        <v>4.8486009965504007E-2</v>
      </c>
      <c r="AD506" s="1">
        <f>(Table2[[#This Row],[Day High]]/Table2[[#This Row],[Close Price]])-1</f>
        <v>8.9563151160665377E-3</v>
      </c>
      <c r="AE506" s="1">
        <f>(Table2[[#This Row],[Close Price]]/Table2[[#This Row],[Current Week Low]])-1</f>
        <v>4.9894454039531855E-2</v>
      </c>
      <c r="AF506" s="1">
        <f>(Table2[[#This Row],[Current Week High]]/Table2[[#This Row],[Close Price]])-1</f>
        <v>2.9793456406506991E-2</v>
      </c>
      <c r="AG506" s="1">
        <f>(Table2[[#This Row],[Close Price]]/Table2[[#This Row],[Current Month Low]])-1</f>
        <v>4.9894454039531855E-2</v>
      </c>
      <c r="AH506" s="1">
        <f>(Table2[[#This Row],[Current Month High]]/Table2[[#This Row],[Close Price]])-1</f>
        <v>6.1597514165600442E-2</v>
      </c>
      <c r="AI506">
        <v>53.079875708279999</v>
      </c>
      <c r="AJ506">
        <v>49.276944065484301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-0.13</v>
      </c>
      <c r="AM506" t="s">
        <v>3174</v>
      </c>
      <c r="AN506">
        <v>-4.75</v>
      </c>
      <c r="AO506" t="s">
        <v>3174</v>
      </c>
      <c r="AP506">
        <v>9.1641341098616005E-2</v>
      </c>
      <c r="AQ506">
        <f>(Table2[[#This Row],[Sharpe Ratio]]-AVERAGE(Table2[Sharpe Ratio]))/_xlfn.STDEV.P(Table2[Sharpe Ratio])</f>
        <v>0.35150321209682328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490</v>
      </c>
      <c r="AT506">
        <f>_xlfn.RANK.AVG(Table2[[#This Row],[6M Return vs Nifty Z-Score]],Table2[6M Return vs Nifty Z-Score])</f>
        <v>673</v>
      </c>
      <c r="AU506">
        <f>_xlfn.RANK.AVG(Table2[[#This Row],[Sharpe Ratio Z-Score]],Table2[Sharpe Ratio Z-Score])</f>
        <v>253</v>
      </c>
      <c r="AV506">
        <f>(Table2[[#This Row],[Rank 1Y]]+Table2[[#This Row],[Rank 6M]]+Table2[[#This Row],[Rank Sharpe]])/3</f>
        <v>472</v>
      </c>
    </row>
    <row r="507" spans="1:48" x14ac:dyDescent="0.3">
      <c r="A507" t="s">
        <v>413</v>
      </c>
      <c r="B507" t="s">
        <v>414</v>
      </c>
      <c r="C507" t="s">
        <v>3135</v>
      </c>
      <c r="D507" t="s">
        <v>415</v>
      </c>
      <c r="E507">
        <v>56580.558620124997</v>
      </c>
      <c r="F507">
        <v>132140.20000000001</v>
      </c>
      <c r="G507">
        <v>-4.0825383528183101</v>
      </c>
      <c r="H507">
        <f>(Table2[[#This Row],[1Y Return vs Nifty]]-AVERAGE(Table2[1Y Return vs Nifty]))/_xlfn.STDEV.P(Table2[1Y Return vs Nifty])</f>
        <v>-0.50814763136387142</v>
      </c>
      <c r="I507">
        <v>-2.79818772214914</v>
      </c>
      <c r="J507">
        <f>(Table2[[#This Row],[1M Return vs Nifty]]-AVERAGE(Table2[1M Return vs Nifty]))/_xlfn.STDEV.P(Table2[1M Return vs Nifty])</f>
        <v>0.15800613286889892</v>
      </c>
      <c r="K507">
        <v>-10.7821117758875</v>
      </c>
      <c r="L507">
        <f>(Table2[[#This Row],[6M Return vs Nifty]]-AVERAGE(Table2[6M Return vs Nifty]))/_xlfn.STDEV.P(Table2[6M Return vs Nifty])</f>
        <v>-0.62629173746295608</v>
      </c>
      <c r="M507">
        <v>-2.54609086564234</v>
      </c>
      <c r="N507">
        <f>(Table2[[#This Row],[1W Return vs Nifty]]-AVERAGE(Table2[1W Return vs Nifty]))/_xlfn.STDEV.P(Table2[1W Return vs Nifty])</f>
        <v>-1.1927133834624173E-2</v>
      </c>
      <c r="O507">
        <v>136019.22</v>
      </c>
      <c r="P507">
        <v>135582.97055233101</v>
      </c>
      <c r="Q507">
        <v>130043.47708121099</v>
      </c>
      <c r="R507">
        <v>34.672483368316797</v>
      </c>
      <c r="S507" s="1">
        <f>(Table2[[#This Row],[Close Price]]-Table2[[#This Row],[20D EMA]])/Table2[[#This Row],[20D EMA]]</f>
        <v>-2.8518175593125659E-2</v>
      </c>
      <c r="T507" s="1">
        <f>(Table2[[#This Row],[Close Price]]-Table2[[#This Row],[50D EMA]])/Table2[[#This Row],[50D EMA]]</f>
        <v>-2.5392352286618416E-2</v>
      </c>
      <c r="U507" s="1">
        <f>(Table2[[#This Row],[Close Price]]-Table2[[#This Row],[200D EMA]])/Table2[[#This Row],[200D EMA]]</f>
        <v>1.612324559331518E-2</v>
      </c>
      <c r="V507">
        <v>0.83166514517733303</v>
      </c>
      <c r="W507">
        <v>130850.1</v>
      </c>
      <c r="X507">
        <v>132583.85</v>
      </c>
      <c r="Y507">
        <v>130555</v>
      </c>
      <c r="Z507">
        <v>135500</v>
      </c>
      <c r="AA507">
        <v>130555</v>
      </c>
      <c r="AB507">
        <v>140447.1</v>
      </c>
      <c r="AC507" s="1">
        <f>(Table2[[#This Row],[Close Price]]/Table2[[#This Row],[Day Low]])-1</f>
        <v>9.8593734357099727E-3</v>
      </c>
      <c r="AD507" s="1">
        <f>(Table2[[#This Row],[Day High]]/Table2[[#This Row],[Close Price]])-1</f>
        <v>3.357418862692807E-3</v>
      </c>
      <c r="AE507" s="1">
        <f>(Table2[[#This Row],[Close Price]]/Table2[[#This Row],[Current Week Low]])-1</f>
        <v>1.2142009114932462E-2</v>
      </c>
      <c r="AF507" s="1">
        <f>(Table2[[#This Row],[Current Week High]]/Table2[[#This Row],[Close Price]])-1</f>
        <v>2.5426024782768453E-2</v>
      </c>
      <c r="AG507" s="1">
        <f>(Table2[[#This Row],[Close Price]]/Table2[[#This Row],[Current Month Low]])-1</f>
        <v>1.2142009114932462E-2</v>
      </c>
      <c r="AH507" s="1">
        <f>(Table2[[#This Row],[Current Month High]]/Table2[[#This Row],[Close Price]])-1</f>
        <v>6.2864291108988724E-2</v>
      </c>
      <c r="AI507">
        <v>14.6093316038571</v>
      </c>
      <c r="AJ507">
        <v>24.1860814811334</v>
      </c>
      <c r="AK507" t="str">
        <f>IF(AND(Table2[[#This Row],[20D EMA]]&gt;Table2[[#This Row],[50D EMA]],Table2[[#This Row],[50D EMA]]&gt;Table2[[#This Row],[200D EMA]]),"Uptrend","Downtrend/NoTrend")</f>
        <v>Uptrend</v>
      </c>
      <c r="AL507">
        <v>-0.02</v>
      </c>
      <c r="AM507" t="s">
        <v>3174</v>
      </c>
      <c r="AN507">
        <v>-3.09</v>
      </c>
      <c r="AO507" t="s">
        <v>3174</v>
      </c>
      <c r="AP507">
        <v>3.9906041669800003E-2</v>
      </c>
      <c r="AQ507">
        <f>(Table2[[#This Row],[Sharpe Ratio]]-AVERAGE(Table2[Sharpe Ratio]))/_xlfn.STDEV.P(Table2[Sharpe Ratio])</f>
        <v>-0.25225569921154922</v>
      </c>
      <c r="AR5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-1.2406160690041019</v>
      </c>
      <c r="AS507">
        <f>_xlfn.RANK.AVG(Table2[[#This Row],[1Y Return vs Nifty Z-Score]],Table2[1Y Return vs Nifty Z-Score])</f>
        <v>479</v>
      </c>
      <c r="AT507">
        <f>_xlfn.RANK.AVG(Table2[[#This Row],[6M Return vs Nifty Z-Score]],Table2[6M Return vs Nifty Z-Score])</f>
        <v>533</v>
      </c>
      <c r="AU507">
        <f>_xlfn.RANK.AVG(Table2[[#This Row],[Sharpe Ratio Z-Score]],Table2[Sharpe Ratio Z-Score])</f>
        <v>406</v>
      </c>
      <c r="AV507">
        <f>(Table2[[#This Row],[Rank 1Y]]+Table2[[#This Row],[Rank 6M]]+Table2[[#This Row],[Rank Sharpe]])/3</f>
        <v>472.66666666666669</v>
      </c>
    </row>
    <row r="508" spans="1:48" x14ac:dyDescent="0.3">
      <c r="A508" t="s">
        <v>577</v>
      </c>
      <c r="B508" t="s">
        <v>578</v>
      </c>
      <c r="C508" t="s">
        <v>3129</v>
      </c>
      <c r="D508" t="s">
        <v>579</v>
      </c>
      <c r="E508">
        <v>34920.749555000002</v>
      </c>
      <c r="F508">
        <v>615.25</v>
      </c>
      <c r="G508">
        <v>4.7288557677335801</v>
      </c>
      <c r="H508">
        <f>(Table2[[#This Row],[1Y Return vs Nifty]]-AVERAGE(Table2[1Y Return vs Nifty]))/_xlfn.STDEV.P(Table2[1Y Return vs Nifty])</f>
        <v>-0.35638352509863019</v>
      </c>
      <c r="I508">
        <v>-13.594739635551001</v>
      </c>
      <c r="J508">
        <f>(Table2[[#This Row],[1M Return vs Nifty]]-AVERAGE(Table2[1M Return vs Nifty]))/_xlfn.STDEV.P(Table2[1M Return vs Nifty])</f>
        <v>-1.059802187822215</v>
      </c>
      <c r="K508">
        <v>-15.2317777248448</v>
      </c>
      <c r="L508">
        <f>(Table2[[#This Row],[6M Return vs Nifty]]-AVERAGE(Table2[6M Return vs Nifty]))/_xlfn.STDEV.P(Table2[6M Return vs Nifty])</f>
        <v>-0.77471298352286544</v>
      </c>
      <c r="M508">
        <v>-5.93015173743205</v>
      </c>
      <c r="N508">
        <f>(Table2[[#This Row],[1W Return vs Nifty]]-AVERAGE(Table2[1W Return vs Nifty]))/_xlfn.STDEV.P(Table2[1W Return vs Nifty])</f>
        <v>-0.8469090419843921</v>
      </c>
      <c r="O508">
        <v>658.19</v>
      </c>
      <c r="P508">
        <v>678.81800674539602</v>
      </c>
      <c r="Q508">
        <v>644.23502198892004</v>
      </c>
      <c r="R508">
        <v>25.2683265654846</v>
      </c>
      <c r="S508" s="1">
        <f>(Table2[[#This Row],[Close Price]]-Table2[[#This Row],[20D EMA]])/Table2[[#This Row],[20D EMA]]</f>
        <v>-6.5239520503198242E-2</v>
      </c>
      <c r="T508" s="1">
        <f>(Table2[[#This Row],[Close Price]]-Table2[[#This Row],[50D EMA]])/Table2[[#This Row],[50D EMA]]</f>
        <v>-9.36451392180562E-2</v>
      </c>
      <c r="U508" s="1">
        <f>(Table2[[#This Row],[Close Price]]-Table2[[#This Row],[200D EMA]])/Table2[[#This Row],[200D EMA]]</f>
        <v>-4.4991378921679523E-2</v>
      </c>
      <c r="V508">
        <v>0.69018230451851104</v>
      </c>
      <c r="W508">
        <v>604.85</v>
      </c>
      <c r="X508">
        <v>617.9</v>
      </c>
      <c r="Y508">
        <v>601</v>
      </c>
      <c r="Z508">
        <v>637.85</v>
      </c>
      <c r="AA508">
        <v>601</v>
      </c>
      <c r="AB508">
        <v>668.75</v>
      </c>
      <c r="AC508" s="1">
        <f>(Table2[[#This Row],[Close Price]]/Table2[[#This Row],[Day Low]])-1</f>
        <v>1.7194345705546787E-2</v>
      </c>
      <c r="AD508" s="1">
        <f>(Table2[[#This Row],[Day High]]/Table2[[#This Row],[Close Price]])-1</f>
        <v>4.3071921982933414E-3</v>
      </c>
      <c r="AE508" s="1">
        <f>(Table2[[#This Row],[Close Price]]/Table2[[#This Row],[Current Week Low]])-1</f>
        <v>2.3710482529118115E-2</v>
      </c>
      <c r="AF508" s="1">
        <f>(Table2[[#This Row],[Current Week High]]/Table2[[#This Row],[Close Price]])-1</f>
        <v>3.6733035351483201E-2</v>
      </c>
      <c r="AG508" s="1">
        <f>(Table2[[#This Row],[Close Price]]/Table2[[#This Row],[Current Month Low]])-1</f>
        <v>2.3710482529118115E-2</v>
      </c>
      <c r="AH508" s="1">
        <f>(Table2[[#This Row],[Current Month High]]/Table2[[#This Row],[Close Price]])-1</f>
        <v>8.6956521739130377E-2</v>
      </c>
      <c r="AI508">
        <v>34.376269809020698</v>
      </c>
      <c r="AJ508">
        <v>42.418981481481403</v>
      </c>
      <c r="AK508" t="str">
        <f>IF(AND(Table2[[#This Row],[20D EMA]]&gt;Table2[[#This Row],[50D EMA]],Table2[[#This Row],[50D EMA]]&gt;Table2[[#This Row],[200D EMA]]),"Uptrend","Downtrend/NoTrend")</f>
        <v>Downtrend/NoTrend</v>
      </c>
      <c r="AL508">
        <v>-0.2</v>
      </c>
      <c r="AM508" t="s">
        <v>3174</v>
      </c>
      <c r="AN508">
        <v>-7.29</v>
      </c>
      <c r="AO508" t="s">
        <v>3174</v>
      </c>
      <c r="AP508">
        <v>3.0866497515652999E-2</v>
      </c>
      <c r="AQ508">
        <f>(Table2[[#This Row],[Sharpe Ratio]]-AVERAGE(Table2[Sharpe Ratio]))/_xlfn.STDEV.P(Table2[Sharpe Ratio])</f>
        <v>-0.35774857153446216</v>
      </c>
      <c r="AR5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8">
        <f>_xlfn.RANK.AVG(Table2[[#This Row],[1Y Return vs Nifty Z-Score]],Table2[1Y Return vs Nifty Z-Score])</f>
        <v>412</v>
      </c>
      <c r="AT508">
        <f>_xlfn.RANK.AVG(Table2[[#This Row],[6M Return vs Nifty Z-Score]],Table2[6M Return vs Nifty Z-Score])</f>
        <v>576</v>
      </c>
      <c r="AU508">
        <f>_xlfn.RANK.AVG(Table2[[#This Row],[Sharpe Ratio Z-Score]],Table2[Sharpe Ratio Z-Score])</f>
        <v>433</v>
      </c>
      <c r="AV508">
        <f>(Table2[[#This Row],[Rank 1Y]]+Table2[[#This Row],[Rank 6M]]+Table2[[#This Row],[Rank Sharpe]])/3</f>
        <v>473.66666666666669</v>
      </c>
    </row>
    <row r="509" spans="1:48" x14ac:dyDescent="0.3">
      <c r="A509" t="s">
        <v>724</v>
      </c>
      <c r="B509" t="s">
        <v>725</v>
      </c>
      <c r="C509" t="s">
        <v>3129</v>
      </c>
      <c r="D509" t="s">
        <v>562</v>
      </c>
      <c r="E509">
        <v>23995.490072979999</v>
      </c>
      <c r="F509">
        <v>2597.15</v>
      </c>
      <c r="G509">
        <v>1.87204962458551E-2</v>
      </c>
      <c r="H509">
        <f>(Table2[[#This Row],[1Y Return vs Nifty]]-AVERAGE(Table2[1Y Return vs Nifty]))/_xlfn.STDEV.P(Table2[1Y Return vs Nifty])</f>
        <v>-0.43750910637281698</v>
      </c>
      <c r="I509">
        <v>3.7874767679551602</v>
      </c>
      <c r="J509">
        <f>(Table2[[#This Row],[1M Return vs Nifty]]-AVERAGE(Table2[1M Return vs Nifty]))/_xlfn.STDEV.P(Table2[1M Return vs Nifty])</f>
        <v>0.90084301983589632</v>
      </c>
      <c r="K509">
        <v>-22.169954024483399</v>
      </c>
      <c r="L509">
        <f>(Table2[[#This Row],[6M Return vs Nifty]]-AVERAGE(Table2[6M Return vs Nifty]))/_xlfn.STDEV.P(Table2[6M Return vs Nifty])</f>
        <v>-1.0061399678377221</v>
      </c>
      <c r="M509">
        <v>3.7249303932998398E-2</v>
      </c>
      <c r="N509">
        <f>(Table2[[#This Row],[1W Return vs Nifty]]-AVERAGE(Table2[1W Return vs Nifty]))/_xlfn.STDEV.P(Table2[1W Return vs Nifty])</f>
        <v>0.62548524907300884</v>
      </c>
      <c r="O509">
        <v>2560.73</v>
      </c>
      <c r="P509">
        <v>2499.1264931496698</v>
      </c>
      <c r="Q509">
        <v>2511.0872998837999</v>
      </c>
      <c r="R509">
        <v>59.532362284049697</v>
      </c>
      <c r="S509" s="1">
        <f>(Table2[[#This Row],[Close Price]]-Table2[[#This Row],[20D EMA]])/Table2[[#This Row],[20D EMA]]</f>
        <v>1.4222506863277296E-2</v>
      </c>
      <c r="T509" s="1">
        <f>(Table2[[#This Row],[Close Price]]-Table2[[#This Row],[50D EMA]])/Table2[[#This Row],[50D EMA]]</f>
        <v>3.9223107401334618E-2</v>
      </c>
      <c r="U509" s="1">
        <f>(Table2[[#This Row],[Close Price]]-Table2[[#This Row],[200D EMA]])/Table2[[#This Row],[200D EMA]]</f>
        <v>3.427308167270119E-2</v>
      </c>
      <c r="V509">
        <v>1.52135368977221</v>
      </c>
      <c r="W509">
        <v>2522.65</v>
      </c>
      <c r="X509">
        <v>2615</v>
      </c>
      <c r="Y509">
        <v>2496.0500000000002</v>
      </c>
      <c r="Z509">
        <v>2689.7</v>
      </c>
      <c r="AA509">
        <v>2450</v>
      </c>
      <c r="AB509">
        <v>2794.3</v>
      </c>
      <c r="AC509" s="1">
        <f>(Table2[[#This Row],[Close Price]]/Table2[[#This Row],[Day Low]])-1</f>
        <v>2.9532436128674178E-2</v>
      </c>
      <c r="AD509" s="1">
        <f>(Table2[[#This Row],[Day High]]/Table2[[#This Row],[Close Price]])-1</f>
        <v>6.8729183913134317E-3</v>
      </c>
      <c r="AE509" s="1">
        <f>(Table2[[#This Row],[Close Price]]/Table2[[#This Row],[Current Week Low]])-1</f>
        <v>4.0503996314176449E-2</v>
      </c>
      <c r="AF509" s="1">
        <f>(Table2[[#This Row],[Current Week High]]/Table2[[#This Row],[Close Price]])-1</f>
        <v>3.5635215524709718E-2</v>
      </c>
      <c r="AG509" s="1">
        <f>(Table2[[#This Row],[Close Price]]/Table2[[#This Row],[Current Month Low]])-1</f>
        <v>6.0061224489796006E-2</v>
      </c>
      <c r="AH509" s="1">
        <f>(Table2[[#This Row],[Current Month High]]/Table2[[#This Row],[Close Price]])-1</f>
        <v>7.5910132260362362E-2</v>
      </c>
      <c r="AI509">
        <v>50.010588529734498</v>
      </c>
      <c r="AJ509">
        <v>34.226575016796701</v>
      </c>
      <c r="AK509" t="str">
        <f>IF(AND(Table2[[#This Row],[20D EMA]]&gt;Table2[[#This Row],[50D EMA]],Table2[[#This Row],[50D EMA]]&gt;Table2[[#This Row],[200D EMA]]),"Uptrend","Downtrend/NoTrend")</f>
        <v>Downtrend/NoTrend</v>
      </c>
      <c r="AL509">
        <v>0.25</v>
      </c>
      <c r="AM509" t="s">
        <v>3175</v>
      </c>
      <c r="AN509">
        <v>2.88</v>
      </c>
      <c r="AO509" t="s">
        <v>3175</v>
      </c>
      <c r="AP509">
        <v>7.0064607433723003E-2</v>
      </c>
      <c r="AQ509">
        <f>(Table2[[#This Row],[Sharpe Ratio]]-AVERAGE(Table2[Sharpe Ratio]))/_xlfn.STDEV.P(Table2[Sharpe Ratio])</f>
        <v>9.969940751981661E-2</v>
      </c>
      <c r="AR5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9">
        <f>_xlfn.RANK.AVG(Table2[[#This Row],[1Y Return vs Nifty Z-Score]],Table2[1Y Return vs Nifty Z-Score])</f>
        <v>454</v>
      </c>
      <c r="AT509">
        <f>_xlfn.RANK.AVG(Table2[[#This Row],[6M Return vs Nifty Z-Score]],Table2[6M Return vs Nifty Z-Score])</f>
        <v>646</v>
      </c>
      <c r="AU509">
        <f>_xlfn.RANK.AVG(Table2[[#This Row],[Sharpe Ratio Z-Score]],Table2[Sharpe Ratio Z-Score])</f>
        <v>321</v>
      </c>
      <c r="AV509">
        <f>(Table2[[#This Row],[Rank 1Y]]+Table2[[#This Row],[Rank 6M]]+Table2[[#This Row],[Rank Sharpe]])/3</f>
        <v>473.66666666666669</v>
      </c>
    </row>
    <row r="510" spans="1:48" x14ac:dyDescent="0.3">
      <c r="A510" t="s">
        <v>946</v>
      </c>
      <c r="B510" t="s">
        <v>947</v>
      </c>
      <c r="C510" t="s">
        <v>607</v>
      </c>
      <c r="D510" t="s">
        <v>607</v>
      </c>
      <c r="E510">
        <v>15698.0635801799</v>
      </c>
      <c r="F510">
        <v>163.57</v>
      </c>
      <c r="G510">
        <v>12.353698005742899</v>
      </c>
      <c r="H510">
        <f>(Table2[[#This Row],[1Y Return vs Nifty]]-AVERAGE(Table2[1Y Return vs Nifty]))/_xlfn.STDEV.P(Table2[1Y Return vs Nifty])</f>
        <v>-0.22505613787327391</v>
      </c>
      <c r="I510">
        <v>-15.2618815777112</v>
      </c>
      <c r="J510">
        <f>(Table2[[#This Row],[1M Return vs Nifty]]-AVERAGE(Table2[1M Return vs Nifty]))/_xlfn.STDEV.P(Table2[1M Return vs Nifty])</f>
        <v>-1.247849199981315</v>
      </c>
      <c r="K510">
        <v>-3.72419128384437</v>
      </c>
      <c r="L510">
        <f>(Table2[[#This Row],[6M Return vs Nifty]]-AVERAGE(Table2[6M Return vs Nifty]))/_xlfn.STDEV.P(Table2[6M Return vs Nifty])</f>
        <v>-0.39087061461073741</v>
      </c>
      <c r="M510">
        <v>-1.4893913766721101</v>
      </c>
      <c r="N510">
        <f>(Table2[[#This Row],[1W Return vs Nifty]]-AVERAGE(Table2[1W Return vs Nifty]))/_xlfn.STDEV.P(Table2[1W Return vs Nifty])</f>
        <v>0.2488025010831475</v>
      </c>
      <c r="O510">
        <v>171.64</v>
      </c>
      <c r="P510">
        <v>174.58887877967601</v>
      </c>
      <c r="Q510">
        <v>158.19954927285599</v>
      </c>
      <c r="R510">
        <v>37.177596411266499</v>
      </c>
      <c r="S510" s="1">
        <f>(Table2[[#This Row],[Close Price]]-Table2[[#This Row],[20D EMA]])/Table2[[#This Row],[20D EMA]]</f>
        <v>-4.7017012351433199E-2</v>
      </c>
      <c r="T510" s="1">
        <f>(Table2[[#This Row],[Close Price]]-Table2[[#This Row],[50D EMA]])/Table2[[#This Row],[50D EMA]]</f>
        <v>-6.3113291388859807E-2</v>
      </c>
      <c r="U510" s="1">
        <f>(Table2[[#This Row],[Close Price]]-Table2[[#This Row],[200D EMA]])/Table2[[#This Row],[200D EMA]]</f>
        <v>3.3947320026059456E-2</v>
      </c>
      <c r="V510">
        <v>0.79723918326798704</v>
      </c>
      <c r="W510">
        <v>155.5</v>
      </c>
      <c r="X510">
        <v>164.3</v>
      </c>
      <c r="Y510">
        <v>155.5</v>
      </c>
      <c r="Z510">
        <v>167.8</v>
      </c>
      <c r="AA510">
        <v>155.5</v>
      </c>
      <c r="AB510">
        <v>176.3</v>
      </c>
      <c r="AC510" s="1">
        <f>(Table2[[#This Row],[Close Price]]/Table2[[#This Row],[Day Low]])-1</f>
        <v>5.1897106109324742E-2</v>
      </c>
      <c r="AD510" s="1">
        <f>(Table2[[#This Row],[Day High]]/Table2[[#This Row],[Close Price]])-1</f>
        <v>4.4629210735465108E-3</v>
      </c>
      <c r="AE510" s="1">
        <f>(Table2[[#This Row],[Close Price]]/Table2[[#This Row],[Current Week Low]])-1</f>
        <v>5.1897106109324742E-2</v>
      </c>
      <c r="AF510" s="1">
        <f>(Table2[[#This Row],[Current Week High]]/Table2[[#This Row],[Close Price]])-1</f>
        <v>2.5860487864522996E-2</v>
      </c>
      <c r="AG510" s="1">
        <f>(Table2[[#This Row],[Close Price]]/Table2[[#This Row],[Current Month Low]])-1</f>
        <v>5.1897106109324742E-2</v>
      </c>
      <c r="AH510" s="1">
        <f>(Table2[[#This Row],[Current Month High]]/Table2[[#This Row],[Close Price]])-1</f>
        <v>7.7826007214036874E-2</v>
      </c>
      <c r="AI510">
        <v>30.188909946811702</v>
      </c>
      <c r="AJ510">
        <v>41.435365326415898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-0.13</v>
      </c>
      <c r="AM510" t="s">
        <v>3174</v>
      </c>
      <c r="AN510">
        <v>-7.74</v>
      </c>
      <c r="AO510" t="s">
        <v>3174</v>
      </c>
      <c r="AP510">
        <v>-1.2435602734262001E-2</v>
      </c>
      <c r="AQ510">
        <f>(Table2[[#This Row],[Sharpe Ratio]]-AVERAGE(Table2[Sharpe Ratio]))/_xlfn.STDEV.P(Table2[Sharpe Ratio])</f>
        <v>-0.86309074975509781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374</v>
      </c>
      <c r="AT510">
        <f>_xlfn.RANK.AVG(Table2[[#This Row],[6M Return vs Nifty Z-Score]],Table2[6M Return vs Nifty Z-Score])</f>
        <v>459</v>
      </c>
      <c r="AU510">
        <f>_xlfn.RANK.AVG(Table2[[#This Row],[Sharpe Ratio Z-Score]],Table2[Sharpe Ratio Z-Score])</f>
        <v>590</v>
      </c>
      <c r="AV510">
        <f>(Table2[[#This Row],[Rank 1Y]]+Table2[[#This Row],[Rank 6M]]+Table2[[#This Row],[Rank Sharpe]])/3</f>
        <v>474.33333333333331</v>
      </c>
    </row>
    <row r="511" spans="1:48" x14ac:dyDescent="0.3">
      <c r="A511" t="s">
        <v>234</v>
      </c>
      <c r="B511" t="s">
        <v>235</v>
      </c>
      <c r="C511" t="s">
        <v>3133</v>
      </c>
      <c r="D511" t="s">
        <v>51</v>
      </c>
      <c r="E511">
        <v>110505.0576214</v>
      </c>
      <c r="F511">
        <v>6656.05</v>
      </c>
      <c r="G511">
        <v>-6.9780774881777496</v>
      </c>
      <c r="H511">
        <f>(Table2[[#This Row],[1Y Return vs Nifty]]-AVERAGE(Table2[1Y Return vs Nifty]))/_xlfn.STDEV.P(Table2[1Y Return vs Nifty])</f>
        <v>-0.55801929786995785</v>
      </c>
      <c r="I511">
        <v>-1.6964918180216999</v>
      </c>
      <c r="J511">
        <f>(Table2[[#This Row],[1M Return vs Nifty]]-AVERAGE(Table2[1M Return vs Nifty]))/_xlfn.STDEV.P(Table2[1M Return vs Nifty])</f>
        <v>0.28227307009839603</v>
      </c>
      <c r="K511">
        <v>-2.55577835419624</v>
      </c>
      <c r="L511">
        <f>(Table2[[#This Row],[6M Return vs Nifty]]-AVERAGE(Table2[6M Return vs Nifty]))/_xlfn.STDEV.P(Table2[6M Return vs Nifty])</f>
        <v>-0.35189750855734431</v>
      </c>
      <c r="M511">
        <v>0.96840346577930503</v>
      </c>
      <c r="N511">
        <f>(Table2[[#This Row],[1W Return vs Nifty]]-AVERAGE(Table2[1W Return vs Nifty]))/_xlfn.STDEV.P(Table2[1W Return vs Nifty])</f>
        <v>0.85523787714226596</v>
      </c>
      <c r="O511">
        <v>6691.08</v>
      </c>
      <c r="P511">
        <v>6688.7502890564401</v>
      </c>
      <c r="Q511">
        <v>6290.2380772889801</v>
      </c>
      <c r="R511">
        <v>37.871415613197897</v>
      </c>
      <c r="S511" s="1">
        <f>(Table2[[#This Row],[Close Price]]-Table2[[#This Row],[20D EMA]])/Table2[[#This Row],[20D EMA]]</f>
        <v>-5.2353282280289196E-3</v>
      </c>
      <c r="T511" s="1">
        <f>(Table2[[#This Row],[Close Price]]-Table2[[#This Row],[50D EMA]])/Table2[[#This Row],[50D EMA]]</f>
        <v>-4.8888488347279685E-3</v>
      </c>
      <c r="U511" s="1">
        <f>(Table2[[#This Row],[Close Price]]-Table2[[#This Row],[200D EMA]])/Table2[[#This Row],[200D EMA]]</f>
        <v>5.8155497171369516E-2</v>
      </c>
      <c r="V511">
        <v>1.1042755186123301</v>
      </c>
      <c r="W511">
        <v>6575</v>
      </c>
      <c r="X511">
        <v>6668</v>
      </c>
      <c r="Y511">
        <v>6575</v>
      </c>
      <c r="Z511">
        <v>6712.05</v>
      </c>
      <c r="AA511">
        <v>6575</v>
      </c>
      <c r="AB511">
        <v>6795</v>
      </c>
      <c r="AC511" s="1">
        <f>(Table2[[#This Row],[Close Price]]/Table2[[#This Row],[Day Low]])-1</f>
        <v>1.2326996197718598E-2</v>
      </c>
      <c r="AD511" s="1">
        <f>(Table2[[#This Row],[Day High]]/Table2[[#This Row],[Close Price]])-1</f>
        <v>1.7953591093815557E-3</v>
      </c>
      <c r="AE511" s="1">
        <f>(Table2[[#This Row],[Close Price]]/Table2[[#This Row],[Current Week Low]])-1</f>
        <v>1.2326996197718598E-2</v>
      </c>
      <c r="AF511" s="1">
        <f>(Table2[[#This Row],[Current Week High]]/Table2[[#This Row],[Close Price]])-1</f>
        <v>8.4133983368515075E-3</v>
      </c>
      <c r="AG511" s="1">
        <f>(Table2[[#This Row],[Close Price]]/Table2[[#This Row],[Current Month Low]])-1</f>
        <v>1.2326996197718598E-2</v>
      </c>
      <c r="AH511" s="1">
        <f>(Table2[[#This Row],[Current Month High]]/Table2[[#This Row],[Close Price]])-1</f>
        <v>2.0875744623312542E-2</v>
      </c>
      <c r="AI511">
        <v>6.7818000165262999</v>
      </c>
      <c r="AJ511">
        <v>27.8644907838748</v>
      </c>
      <c r="AK511" t="str">
        <f>IF(AND(Table2[[#This Row],[20D EMA]]&gt;Table2[[#This Row],[50D EMA]],Table2[[#This Row],[50D EMA]]&gt;Table2[[#This Row],[200D EMA]]),"Uptrend","Downtrend/NoTrend")</f>
        <v>Uptrend</v>
      </c>
      <c r="AL511">
        <v>-0.12</v>
      </c>
      <c r="AM511" t="s">
        <v>3174</v>
      </c>
      <c r="AN511">
        <v>2.36</v>
      </c>
      <c r="AO511" t="s">
        <v>3175</v>
      </c>
      <c r="AP511">
        <v>1.0885700412723E-2</v>
      </c>
      <c r="AQ511">
        <f>(Table2[[#This Row],[Sharpe Ratio]]-AVERAGE(Table2[Sharpe Ratio]))/_xlfn.STDEV.P(Table2[Sharpe Ratio])</f>
        <v>-0.59092755066721292</v>
      </c>
      <c r="AR5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-0.36333340985385321</v>
      </c>
      <c r="AS511">
        <f>_xlfn.RANK.AVG(Table2[[#This Row],[1Y Return vs Nifty Z-Score]],Table2[1Y Return vs Nifty Z-Score])</f>
        <v>500</v>
      </c>
      <c r="AT511">
        <f>_xlfn.RANK.AVG(Table2[[#This Row],[6M Return vs Nifty Z-Score]],Table2[6M Return vs Nifty Z-Score])</f>
        <v>443</v>
      </c>
      <c r="AU511">
        <f>_xlfn.RANK.AVG(Table2[[#This Row],[Sharpe Ratio Z-Score]],Table2[Sharpe Ratio Z-Score])</f>
        <v>481</v>
      </c>
      <c r="AV511">
        <f>(Table2[[#This Row],[Rank 1Y]]+Table2[[#This Row],[Rank 6M]]+Table2[[#This Row],[Rank Sharpe]])/3</f>
        <v>474.66666666666669</v>
      </c>
    </row>
    <row r="512" spans="1:48" x14ac:dyDescent="0.3">
      <c r="A512" t="s">
        <v>1079</v>
      </c>
      <c r="B512" t="s">
        <v>1080</v>
      </c>
      <c r="C512" t="s">
        <v>3131</v>
      </c>
      <c r="D512" t="s">
        <v>120</v>
      </c>
      <c r="E512">
        <v>12400.95038344</v>
      </c>
      <c r="F512">
        <v>1933.75</v>
      </c>
      <c r="G512">
        <v>-2.3958321847745401</v>
      </c>
      <c r="H512">
        <f>(Table2[[#This Row],[1Y Return vs Nifty]]-AVERAGE(Table2[1Y Return vs Nifty]))/_xlfn.STDEV.P(Table2[1Y Return vs Nifty])</f>
        <v>-0.47909644484071096</v>
      </c>
      <c r="I512">
        <v>-16.0327870263677</v>
      </c>
      <c r="J512">
        <f>(Table2[[#This Row],[1M Return vs Nifty]]-AVERAGE(Table2[1M Return vs Nifty]))/_xlfn.STDEV.P(Table2[1M Return vs Nifty])</f>
        <v>-1.3348042831754818</v>
      </c>
      <c r="K512">
        <v>13.1373654784193</v>
      </c>
      <c r="L512">
        <f>(Table2[[#This Row],[6M Return vs Nifty]]-AVERAGE(Table2[6M Return vs Nifty]))/_xlfn.STDEV.P(Table2[6M Return vs Nifty])</f>
        <v>0.1715566088871319</v>
      </c>
      <c r="M512">
        <v>-1.6732078323433801</v>
      </c>
      <c r="N512">
        <f>(Table2[[#This Row],[1W Return vs Nifty]]-AVERAGE(Table2[1W Return vs Nifty]))/_xlfn.STDEV.P(Table2[1W Return vs Nifty])</f>
        <v>0.20344769786870287</v>
      </c>
      <c r="O512">
        <v>2046.61</v>
      </c>
      <c r="P512">
        <v>2108.43239936073</v>
      </c>
      <c r="Q512">
        <v>1906.9859430147301</v>
      </c>
      <c r="R512">
        <v>19.528470563166898</v>
      </c>
      <c r="S512" s="1">
        <f>(Table2[[#This Row],[Close Price]]-Table2[[#This Row],[20D EMA]])/Table2[[#This Row],[20D EMA]]</f>
        <v>-5.5144849287358071E-2</v>
      </c>
      <c r="T512" s="1">
        <f>(Table2[[#This Row],[Close Price]]-Table2[[#This Row],[50D EMA]])/Table2[[#This Row],[50D EMA]]</f>
        <v>-8.284941903458376E-2</v>
      </c>
      <c r="U512" s="1">
        <f>(Table2[[#This Row],[Close Price]]-Table2[[#This Row],[200D EMA]])/Table2[[#This Row],[200D EMA]]</f>
        <v>1.4034742669869373E-2</v>
      </c>
      <c r="V512">
        <v>0.87013330394854105</v>
      </c>
      <c r="W512">
        <v>1890.15</v>
      </c>
      <c r="X512">
        <v>1940</v>
      </c>
      <c r="Y512">
        <v>1890.15</v>
      </c>
      <c r="Z512">
        <v>1958.6</v>
      </c>
      <c r="AA512">
        <v>1890.15</v>
      </c>
      <c r="AB512">
        <v>2033.6</v>
      </c>
      <c r="AC512" s="1">
        <f>(Table2[[#This Row],[Close Price]]/Table2[[#This Row],[Day Low]])-1</f>
        <v>2.3066952358278492E-2</v>
      </c>
      <c r="AD512" s="1">
        <f>(Table2[[#This Row],[Day High]]/Table2[[#This Row],[Close Price]])-1</f>
        <v>3.2320620555914559E-3</v>
      </c>
      <c r="AE512" s="1">
        <f>(Table2[[#This Row],[Close Price]]/Table2[[#This Row],[Current Week Low]])-1</f>
        <v>2.3066952358278492E-2</v>
      </c>
      <c r="AF512" s="1">
        <f>(Table2[[#This Row],[Current Week High]]/Table2[[#This Row],[Close Price]])-1</f>
        <v>1.2850678733031584E-2</v>
      </c>
      <c r="AG512" s="1">
        <f>(Table2[[#This Row],[Close Price]]/Table2[[#This Row],[Current Month Low]])-1</f>
        <v>2.3066952358278492E-2</v>
      </c>
      <c r="AH512" s="1">
        <f>(Table2[[#This Row],[Current Month High]]/Table2[[#This Row],[Close Price]])-1</f>
        <v>5.1635423400129277E-2</v>
      </c>
      <c r="AI512">
        <v>28.455074337427199</v>
      </c>
      <c r="AJ512">
        <v>34.274207547824801</v>
      </c>
      <c r="AK512" t="str">
        <f>IF(AND(Table2[[#This Row],[20D EMA]]&gt;Table2[[#This Row],[50D EMA]],Table2[[#This Row],[50D EMA]]&gt;Table2[[#This Row],[200D EMA]]),"Uptrend","Downtrend/NoTrend")</f>
        <v>Downtrend/NoTrend</v>
      </c>
      <c r="AL512">
        <v>-0.15</v>
      </c>
      <c r="AM512" t="s">
        <v>3174</v>
      </c>
      <c r="AN512">
        <v>-6.57</v>
      </c>
      <c r="AO512" t="s">
        <v>3174</v>
      </c>
      <c r="AP512">
        <v>-8.0719344551099997E-2</v>
      </c>
      <c r="AQ512">
        <f>(Table2[[#This Row],[Sharpe Ratio]]-AVERAGE(Table2[Sharpe Ratio]))/_xlfn.STDEV.P(Table2[Sharpe Ratio])</f>
        <v>-1.6599725321080021</v>
      </c>
      <c r="AR5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2">
        <f>_xlfn.RANK.AVG(Table2[[#This Row],[1Y Return vs Nifty Z-Score]],Table2[1Y Return vs Nifty Z-Score])</f>
        <v>468</v>
      </c>
      <c r="AT512">
        <f>_xlfn.RANK.AVG(Table2[[#This Row],[6M Return vs Nifty Z-Score]],Table2[6M Return vs Nifty Z-Score])</f>
        <v>263</v>
      </c>
      <c r="AU512">
        <f>_xlfn.RANK.AVG(Table2[[#This Row],[Sharpe Ratio Z-Score]],Table2[Sharpe Ratio Z-Score])</f>
        <v>694</v>
      </c>
      <c r="AV512">
        <f>(Table2[[#This Row],[Rank 1Y]]+Table2[[#This Row],[Rank 6M]]+Table2[[#This Row],[Rank Sharpe]])/3</f>
        <v>475</v>
      </c>
    </row>
    <row r="513" spans="1:48" x14ac:dyDescent="0.3">
      <c r="A513" t="s">
        <v>411</v>
      </c>
      <c r="B513" t="s">
        <v>412</v>
      </c>
      <c r="C513" t="s">
        <v>3136</v>
      </c>
      <c r="D513" t="s">
        <v>117</v>
      </c>
      <c r="E513">
        <v>57418.432042389002</v>
      </c>
      <c r="F513">
        <v>131.37</v>
      </c>
      <c r="G513">
        <v>24.865938015964399</v>
      </c>
      <c r="H513">
        <f>(Table2[[#This Row],[1Y Return vs Nifty]]-AVERAGE(Table2[1Y Return vs Nifty]))/_xlfn.STDEV.P(Table2[1Y Return vs Nifty])</f>
        <v>-9.5500673754849753E-3</v>
      </c>
      <c r="I513">
        <v>2.6175386188217602</v>
      </c>
      <c r="J513">
        <f>(Table2[[#This Row],[1M Return vs Nifty]]-AVERAGE(Table2[1M Return vs Nifty]))/_xlfn.STDEV.P(Table2[1M Return vs Nifty])</f>
        <v>0.76887862748762759</v>
      </c>
      <c r="K513">
        <v>-20.558975589636699</v>
      </c>
      <c r="L513">
        <f>(Table2[[#This Row],[6M Return vs Nifty]]-AVERAGE(Table2[6M Return vs Nifty]))/_xlfn.STDEV.P(Table2[6M Return vs Nifty])</f>
        <v>-0.95240482694886053</v>
      </c>
      <c r="M513">
        <v>-3.2300141455345801</v>
      </c>
      <c r="N513">
        <f>(Table2[[#This Row],[1W Return vs Nifty]]-AVERAGE(Table2[1W Return vs Nifty]))/_xlfn.STDEV.P(Table2[1W Return vs Nifty])</f>
        <v>-0.18067810697254386</v>
      </c>
      <c r="O513">
        <v>134.51</v>
      </c>
      <c r="P513">
        <v>136.14801654936801</v>
      </c>
      <c r="Q513">
        <v>133.41456394649899</v>
      </c>
      <c r="R513">
        <v>61.301102328592997</v>
      </c>
      <c r="S513" s="1">
        <f>(Table2[[#This Row],[Close Price]]-Table2[[#This Row],[20D EMA]])/Table2[[#This Row],[20D EMA]]</f>
        <v>-2.3343989294476147E-2</v>
      </c>
      <c r="T513" s="1">
        <f>(Table2[[#This Row],[Close Price]]-Table2[[#This Row],[50D EMA]])/Table2[[#This Row],[50D EMA]]</f>
        <v>-3.5094279523605616E-2</v>
      </c>
      <c r="U513" s="1">
        <f>(Table2[[#This Row],[Close Price]]-Table2[[#This Row],[200D EMA]])/Table2[[#This Row],[200D EMA]]</f>
        <v>-1.5324893220195059E-2</v>
      </c>
      <c r="V513">
        <v>1.4734153485007699</v>
      </c>
      <c r="W513">
        <v>127.84</v>
      </c>
      <c r="X513">
        <v>133.62</v>
      </c>
      <c r="Y513">
        <v>127.84</v>
      </c>
      <c r="Z513">
        <v>140.52000000000001</v>
      </c>
      <c r="AA513">
        <v>127.84</v>
      </c>
      <c r="AB513">
        <v>142.12</v>
      </c>
      <c r="AC513" s="1">
        <f>(Table2[[#This Row],[Close Price]]/Table2[[#This Row],[Day Low]])-1</f>
        <v>2.7612640801001342E-2</v>
      </c>
      <c r="AD513" s="1">
        <f>(Table2[[#This Row],[Day High]]/Table2[[#This Row],[Close Price]])-1</f>
        <v>1.7127197990408849E-2</v>
      </c>
      <c r="AE513" s="1">
        <f>(Table2[[#This Row],[Close Price]]/Table2[[#This Row],[Current Week Low]])-1</f>
        <v>2.7612640801001342E-2</v>
      </c>
      <c r="AF513" s="1">
        <f>(Table2[[#This Row],[Current Week High]]/Table2[[#This Row],[Close Price]])-1</f>
        <v>6.9650605160995749E-2</v>
      </c>
      <c r="AG513" s="1">
        <f>(Table2[[#This Row],[Close Price]]/Table2[[#This Row],[Current Month Low]])-1</f>
        <v>2.7612640801001342E-2</v>
      </c>
      <c r="AH513" s="1">
        <f>(Table2[[#This Row],[Current Month High]]/Table2[[#This Row],[Close Price]])-1</f>
        <v>8.1829945954175143E-2</v>
      </c>
      <c r="AI513">
        <v>33.477963005252299</v>
      </c>
      <c r="AJ513">
        <v>60.599022004889903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-0.12</v>
      </c>
      <c r="AM513" t="s">
        <v>3174</v>
      </c>
      <c r="AN513">
        <v>3.82</v>
      </c>
      <c r="AO513" t="s">
        <v>3175</v>
      </c>
      <c r="AP513">
        <v>4.5302728420880001E-3</v>
      </c>
      <c r="AQ513">
        <f>(Table2[[#This Row],[Sharpe Ratio]]-AVERAGE(Table2[Sharpe Ratio]))/_xlfn.STDEV.P(Table2[Sharpe Ratio])</f>
        <v>-0.66509636912018111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299</v>
      </c>
      <c r="AT513">
        <f>_xlfn.RANK.AVG(Table2[[#This Row],[6M Return vs Nifty Z-Score]],Table2[6M Return vs Nifty Z-Score])</f>
        <v>630</v>
      </c>
      <c r="AU513">
        <f>_xlfn.RANK.AVG(Table2[[#This Row],[Sharpe Ratio Z-Score]],Table2[Sharpe Ratio Z-Score])</f>
        <v>500</v>
      </c>
      <c r="AV513">
        <f>(Table2[[#This Row],[Rank 1Y]]+Table2[[#This Row],[Rank 6M]]+Table2[[#This Row],[Rank Sharpe]])/3</f>
        <v>476.33333333333331</v>
      </c>
    </row>
    <row r="514" spans="1:48" x14ac:dyDescent="0.3">
      <c r="A514" t="s">
        <v>2021</v>
      </c>
      <c r="B514" t="s">
        <v>2022</v>
      </c>
      <c r="C514" t="s">
        <v>3141</v>
      </c>
      <c r="D514" t="s">
        <v>485</v>
      </c>
      <c r="E514">
        <v>3299.8442399999999</v>
      </c>
      <c r="F514">
        <v>374.2</v>
      </c>
      <c r="G514">
        <v>-18.539057432401901</v>
      </c>
      <c r="H514">
        <f>(Table2[[#This Row],[1Y Return vs Nifty]]-AVERAGE(Table2[1Y Return vs Nifty]))/_xlfn.STDEV.P(Table2[1Y Return vs Nifty])</f>
        <v>-0.75714122622556557</v>
      </c>
      <c r="I514">
        <v>-55.693474943036897</v>
      </c>
      <c r="J514">
        <f>(Table2[[#This Row],[1M Return vs Nifty]]-AVERAGE(Table2[1M Return vs Nifty]))/_xlfn.STDEV.P(Table2[1M Return vs Nifty])</f>
        <v>-5.8083728944002484</v>
      </c>
      <c r="K514">
        <v>-52.691539802808798</v>
      </c>
      <c r="L514">
        <f>(Table2[[#This Row],[6M Return vs Nifty]]-AVERAGE(Table2[6M Return vs Nifty]))/_xlfn.STDEV.P(Table2[6M Return vs Nifty])</f>
        <v>-2.0242055585827989</v>
      </c>
      <c r="M514">
        <v>-7.7896343486867696</v>
      </c>
      <c r="N514">
        <f>(Table2[[#This Row],[1W Return vs Nifty]]-AVERAGE(Table2[1W Return vs Nifty]))/_xlfn.STDEV.P(Table2[1W Return vs Nifty])</f>
        <v>-1.3057170828975704</v>
      </c>
      <c r="O514">
        <v>399.7</v>
      </c>
      <c r="P514">
        <v>433.30613786275001</v>
      </c>
      <c r="Q514">
        <v>471.75935186787302</v>
      </c>
      <c r="R514">
        <v>30.5555714330293</v>
      </c>
      <c r="S514" s="1">
        <f>(Table2[[#This Row],[Close Price]]-Table2[[#This Row],[20D EMA]])/Table2[[#This Row],[20D EMA]]</f>
        <v>-6.3797848386289713E-2</v>
      </c>
      <c r="T514" s="1">
        <f>(Table2[[#This Row],[Close Price]]-Table2[[#This Row],[50D EMA]])/Table2[[#This Row],[50D EMA]]</f>
        <v>-0.13640734044130232</v>
      </c>
      <c r="U514" s="1">
        <f>(Table2[[#This Row],[Close Price]]-Table2[[#This Row],[200D EMA]])/Table2[[#This Row],[200D EMA]]</f>
        <v>-0.20679897808405662</v>
      </c>
      <c r="V514">
        <v>0.56108657792660599</v>
      </c>
      <c r="W514">
        <v>357.55</v>
      </c>
      <c r="X514">
        <v>379</v>
      </c>
      <c r="Y514">
        <v>357.55</v>
      </c>
      <c r="Z514">
        <v>384.5</v>
      </c>
      <c r="AA514">
        <v>357.55</v>
      </c>
      <c r="AB514">
        <v>410.65</v>
      </c>
      <c r="AC514" s="1">
        <f>(Table2[[#This Row],[Close Price]]/Table2[[#This Row],[Day Low]])-1</f>
        <v>4.656691371836108E-2</v>
      </c>
      <c r="AD514" s="1">
        <f>(Table2[[#This Row],[Day High]]/Table2[[#This Row],[Close Price]])-1</f>
        <v>1.282736504543025E-2</v>
      </c>
      <c r="AE514" s="1">
        <f>(Table2[[#This Row],[Close Price]]/Table2[[#This Row],[Current Week Low]])-1</f>
        <v>4.656691371836108E-2</v>
      </c>
      <c r="AF514" s="1">
        <f>(Table2[[#This Row],[Current Week High]]/Table2[[#This Row],[Close Price]])-1</f>
        <v>2.7525387493319009E-2</v>
      </c>
      <c r="AG514" s="1">
        <f>(Table2[[#This Row],[Close Price]]/Table2[[#This Row],[Current Month Low]])-1</f>
        <v>4.656691371836108E-2</v>
      </c>
      <c r="AH514" s="1">
        <f>(Table2[[#This Row],[Current Month High]]/Table2[[#This Row],[Close Price]])-1</f>
        <v>9.7407803313735997E-2</v>
      </c>
      <c r="AI514">
        <v>99.752805986103695</v>
      </c>
      <c r="AJ514">
        <v>20.709677419354801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-0.31</v>
      </c>
      <c r="AM514" t="s">
        <v>3174</v>
      </c>
      <c r="AN514">
        <v>-7.14</v>
      </c>
      <c r="AO514" t="s">
        <v>3174</v>
      </c>
      <c r="AP514">
        <v>0.136662374348059</v>
      </c>
      <c r="AQ514">
        <f>(Table2[[#This Row],[Sharpe Ratio]]-AVERAGE(Table2[Sharpe Ratio]))/_xlfn.STDEV.P(Table2[Sharpe Ratio])</f>
        <v>0.87690560312892674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571</v>
      </c>
      <c r="AT514">
        <f>_xlfn.RANK.AVG(Table2[[#This Row],[6M Return vs Nifty Z-Score]],Table2[6M Return vs Nifty Z-Score])</f>
        <v>728</v>
      </c>
      <c r="AU514">
        <f>_xlfn.RANK.AVG(Table2[[#This Row],[Sharpe Ratio Z-Score]],Table2[Sharpe Ratio Z-Score])</f>
        <v>131</v>
      </c>
      <c r="AV514">
        <f>(Table2[[#This Row],[Rank 1Y]]+Table2[[#This Row],[Rank 6M]]+Table2[[#This Row],[Rank Sharpe]])/3</f>
        <v>476.66666666666669</v>
      </c>
    </row>
    <row r="515" spans="1:48" x14ac:dyDescent="0.3">
      <c r="A515" t="s">
        <v>1357</v>
      </c>
      <c r="B515" t="s">
        <v>1358</v>
      </c>
      <c r="C515" t="s">
        <v>3129</v>
      </c>
      <c r="D515" t="s">
        <v>21</v>
      </c>
      <c r="E515">
        <v>8297.99270204799</v>
      </c>
      <c r="F515">
        <v>29.01</v>
      </c>
      <c r="G515">
        <v>21.9473883084788</v>
      </c>
      <c r="H515">
        <f>(Table2[[#This Row],[1Y Return vs Nifty]]-AVERAGE(Table2[1Y Return vs Nifty]))/_xlfn.STDEV.P(Table2[1Y Return vs Nifty])</f>
        <v>-5.9818059237763718E-2</v>
      </c>
      <c r="I515">
        <v>-1.6298827625825301</v>
      </c>
      <c r="J515">
        <f>(Table2[[#This Row],[1M Return vs Nifty]]-AVERAGE(Table2[1M Return vs Nifty]))/_xlfn.STDEV.P(Table2[1M Return vs Nifty])</f>
        <v>0.28978630789855941</v>
      </c>
      <c r="K515">
        <v>-27.635186230471401</v>
      </c>
      <c r="L515">
        <f>(Table2[[#This Row],[6M Return vs Nifty]]-AVERAGE(Table2[6M Return vs Nifty]))/_xlfn.STDEV.P(Table2[6M Return vs Nifty])</f>
        <v>-1.188436028558767</v>
      </c>
      <c r="M515">
        <v>3.0028325400487801</v>
      </c>
      <c r="N515">
        <f>(Table2[[#This Row],[1W Return vs Nifty]]-AVERAGE(Table2[1W Return vs Nifty]))/_xlfn.STDEV.P(Table2[1W Return vs Nifty])</f>
        <v>1.3572121426141821</v>
      </c>
      <c r="O515">
        <v>29.06</v>
      </c>
      <c r="P515">
        <v>29.020636018200499</v>
      </c>
      <c r="Q515">
        <v>28.0663378962747</v>
      </c>
      <c r="R515">
        <v>58.640602451792397</v>
      </c>
      <c r="S515" s="1">
        <f>(Table2[[#This Row],[Close Price]]-Table2[[#This Row],[20D EMA]])/Table2[[#This Row],[20D EMA]]</f>
        <v>-1.720578114246289E-3</v>
      </c>
      <c r="T515" s="1">
        <f>(Table2[[#This Row],[Close Price]]-Table2[[#This Row],[50D EMA]])/Table2[[#This Row],[50D EMA]]</f>
        <v>-3.6649845281910853E-4</v>
      </c>
      <c r="U515" s="1">
        <f>(Table2[[#This Row],[Close Price]]-Table2[[#This Row],[200D EMA]])/Table2[[#This Row],[200D EMA]]</f>
        <v>3.3622559067478339E-2</v>
      </c>
      <c r="V515">
        <v>0.96752100033892696</v>
      </c>
      <c r="W515">
        <v>27.73</v>
      </c>
      <c r="X515">
        <v>29.32</v>
      </c>
      <c r="Y515">
        <v>27.73</v>
      </c>
      <c r="Z515">
        <v>30.31</v>
      </c>
      <c r="AA515">
        <v>27.73</v>
      </c>
      <c r="AB515">
        <v>32.299999999999997</v>
      </c>
      <c r="AC515" s="1">
        <f>(Table2[[#This Row],[Close Price]]/Table2[[#This Row],[Day Low]])-1</f>
        <v>4.6159394157951672E-2</v>
      </c>
      <c r="AD515" s="1">
        <f>(Table2[[#This Row],[Day High]]/Table2[[#This Row],[Close Price]])-1</f>
        <v>1.0685970355049923E-2</v>
      </c>
      <c r="AE515" s="1">
        <f>(Table2[[#This Row],[Close Price]]/Table2[[#This Row],[Current Week Low]])-1</f>
        <v>4.6159394157951672E-2</v>
      </c>
      <c r="AF515" s="1">
        <f>(Table2[[#This Row],[Current Week High]]/Table2[[#This Row],[Close Price]])-1</f>
        <v>4.4812133746983784E-2</v>
      </c>
      <c r="AG515" s="1">
        <f>(Table2[[#This Row],[Close Price]]/Table2[[#This Row],[Current Month Low]])-1</f>
        <v>4.6159394157951672E-2</v>
      </c>
      <c r="AH515" s="1">
        <f>(Table2[[#This Row],[Current Month High]]/Table2[[#This Row],[Close Price]])-1</f>
        <v>0.11340916925198186</v>
      </c>
      <c r="AI515">
        <v>39.616660793138102</v>
      </c>
      <c r="AJ515">
        <v>71.495735794074804</v>
      </c>
      <c r="AK515" t="str">
        <f>IF(AND(Table2[[#This Row],[20D EMA]]&gt;Table2[[#This Row],[50D EMA]],Table2[[#This Row],[50D EMA]]&gt;Table2[[#This Row],[200D EMA]]),"Uptrend","Downtrend/NoTrend")</f>
        <v>Uptrend</v>
      </c>
      <c r="AL515">
        <v>-0.04</v>
      </c>
      <c r="AM515" t="s">
        <v>3174</v>
      </c>
      <c r="AN515">
        <v>4.17</v>
      </c>
      <c r="AO515" t="s">
        <v>3175</v>
      </c>
      <c r="AP515">
        <v>3.2270748938473003E-2</v>
      </c>
      <c r="AQ515">
        <f>(Table2[[#This Row],[Sharpe Ratio]]-AVERAGE(Table2[Sharpe Ratio]))/_xlfn.STDEV.P(Table2[Sharpe Ratio])</f>
        <v>-0.34136074118254567</v>
      </c>
      <c r="AR5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5.7383621533665163E-2</v>
      </c>
      <c r="AS515">
        <f>_xlfn.RANK.AVG(Table2[[#This Row],[1Y Return vs Nifty Z-Score]],Table2[1Y Return vs Nifty Z-Score])</f>
        <v>325</v>
      </c>
      <c r="AT515">
        <f>_xlfn.RANK.AVG(Table2[[#This Row],[6M Return vs Nifty Z-Score]],Table2[6M Return vs Nifty Z-Score])</f>
        <v>683</v>
      </c>
      <c r="AU515">
        <f>_xlfn.RANK.AVG(Table2[[#This Row],[Sharpe Ratio Z-Score]],Table2[Sharpe Ratio Z-Score])</f>
        <v>424</v>
      </c>
      <c r="AV515">
        <f>(Table2[[#This Row],[Rank 1Y]]+Table2[[#This Row],[Rank 6M]]+Table2[[#This Row],[Rank Sharpe]])/3</f>
        <v>477.33333333333331</v>
      </c>
    </row>
    <row r="516" spans="1:48" x14ac:dyDescent="0.3">
      <c r="A516" t="s">
        <v>534</v>
      </c>
      <c r="B516" t="s">
        <v>535</v>
      </c>
      <c r="C516" t="s">
        <v>3129</v>
      </c>
      <c r="D516" t="s">
        <v>43</v>
      </c>
      <c r="E516">
        <v>40060.92261768</v>
      </c>
      <c r="F516">
        <v>1154.0999999999999</v>
      </c>
      <c r="G516">
        <v>1.4847933111429199</v>
      </c>
      <c r="H516">
        <f>(Table2[[#This Row],[1Y Return vs Nifty]]-AVERAGE(Table2[1Y Return vs Nifty]))/_xlfn.STDEV.P(Table2[1Y Return vs Nifty])</f>
        <v>-0.41225802494023622</v>
      </c>
      <c r="I516">
        <v>1.6483136894261099</v>
      </c>
      <c r="J516">
        <f>(Table2[[#This Row],[1M Return vs Nifty]]-AVERAGE(Table2[1M Return vs Nifty]))/_xlfn.STDEV.P(Table2[1M Return vs Nifty])</f>
        <v>0.65955389185845636</v>
      </c>
      <c r="K516">
        <v>0.97584665427629602</v>
      </c>
      <c r="L516">
        <f>(Table2[[#This Row],[6M Return vs Nifty]]-AVERAGE(Table2[6M Return vs Nifty]))/_xlfn.STDEV.P(Table2[6M Return vs Nifty])</f>
        <v>-0.23409806239967004</v>
      </c>
      <c r="M516">
        <v>0.105035936194525</v>
      </c>
      <c r="N516">
        <f>(Table2[[#This Row],[1W Return vs Nifty]]-AVERAGE(Table2[1W Return vs Nifty]))/_xlfn.STDEV.P(Table2[1W Return vs Nifty])</f>
        <v>0.64221089725050218</v>
      </c>
      <c r="O516">
        <v>1156.1400000000001</v>
      </c>
      <c r="P516">
        <v>1117.51620050618</v>
      </c>
      <c r="Q516">
        <v>1019.78896971346</v>
      </c>
      <c r="R516">
        <v>46.198887475459202</v>
      </c>
      <c r="S516" s="1">
        <f>(Table2[[#This Row],[Close Price]]-Table2[[#This Row],[20D EMA]])/Table2[[#This Row],[20D EMA]]</f>
        <v>-1.764492189527385E-3</v>
      </c>
      <c r="T516" s="1">
        <f>(Table2[[#This Row],[Close Price]]-Table2[[#This Row],[50D EMA]])/Table2[[#This Row],[50D EMA]]</f>
        <v>3.273670616788308E-2</v>
      </c>
      <c r="U516" s="1">
        <f>(Table2[[#This Row],[Close Price]]-Table2[[#This Row],[200D EMA]])/Table2[[#This Row],[200D EMA]]</f>
        <v>0.13170472938560865</v>
      </c>
      <c r="V516">
        <v>0.62708743680005297</v>
      </c>
      <c r="W516">
        <v>1132.3499999999999</v>
      </c>
      <c r="X516">
        <v>1164.1500000000001</v>
      </c>
      <c r="Y516">
        <v>1132.3499999999999</v>
      </c>
      <c r="Z516">
        <v>1186.9000000000001</v>
      </c>
      <c r="AA516">
        <v>1132.3499999999999</v>
      </c>
      <c r="AB516">
        <v>1201.8499999999999</v>
      </c>
      <c r="AC516" s="1">
        <f>(Table2[[#This Row],[Close Price]]/Table2[[#This Row],[Day Low]])-1</f>
        <v>1.9207842098291072E-2</v>
      </c>
      <c r="AD516" s="1">
        <f>(Table2[[#This Row],[Day High]]/Table2[[#This Row],[Close Price]])-1</f>
        <v>8.7080842214715126E-3</v>
      </c>
      <c r="AE516" s="1">
        <f>(Table2[[#This Row],[Close Price]]/Table2[[#This Row],[Current Week Low]])-1</f>
        <v>1.9207842098291072E-2</v>
      </c>
      <c r="AF516" s="1">
        <f>(Table2[[#This Row],[Current Week High]]/Table2[[#This Row],[Close Price]])-1</f>
        <v>2.8420414175548192E-2</v>
      </c>
      <c r="AG516" s="1">
        <f>(Table2[[#This Row],[Close Price]]/Table2[[#This Row],[Current Month Low]])-1</f>
        <v>1.9207842098291072E-2</v>
      </c>
      <c r="AH516" s="1">
        <f>(Table2[[#This Row],[Current Month High]]/Table2[[#This Row],[Close Price]])-1</f>
        <v>4.1374231002512696E-2</v>
      </c>
      <c r="AI516">
        <v>5.0905467463824703</v>
      </c>
      <c r="AJ516">
        <v>35.100965759437997</v>
      </c>
      <c r="AK516" t="str">
        <f>IF(AND(Table2[[#This Row],[20D EMA]]&gt;Table2[[#This Row],[50D EMA]],Table2[[#This Row],[50D EMA]]&gt;Table2[[#This Row],[200D EMA]]),"Uptrend","Downtrend/NoTrend")</f>
        <v>Uptrend</v>
      </c>
      <c r="AL516">
        <v>0.15</v>
      </c>
      <c r="AM516" t="s">
        <v>3175</v>
      </c>
      <c r="AN516">
        <v>-0.03</v>
      </c>
      <c r="AO516" t="s">
        <v>3174</v>
      </c>
      <c r="AP516">
        <v>-1.1342878974331E-2</v>
      </c>
      <c r="AQ516">
        <f>(Table2[[#This Row],[Sharpe Ratio]]-AVERAGE(Table2[Sharpe Ratio]))/_xlfn.STDEV.P(Table2[Sharpe Ratio])</f>
        <v>-0.85033849520277827</v>
      </c>
      <c r="AR5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-0.19492979343372596</v>
      </c>
      <c r="AS516">
        <f>_xlfn.RANK.AVG(Table2[[#This Row],[1Y Return vs Nifty Z-Score]],Table2[1Y Return vs Nifty Z-Score])</f>
        <v>444</v>
      </c>
      <c r="AT516">
        <f>_xlfn.RANK.AVG(Table2[[#This Row],[6M Return vs Nifty Z-Score]],Table2[6M Return vs Nifty Z-Score])</f>
        <v>404</v>
      </c>
      <c r="AU516">
        <f>_xlfn.RANK.AVG(Table2[[#This Row],[Sharpe Ratio Z-Score]],Table2[Sharpe Ratio Z-Score])</f>
        <v>586</v>
      </c>
      <c r="AV516">
        <f>(Table2[[#This Row],[Rank 1Y]]+Table2[[#This Row],[Rank 6M]]+Table2[[#This Row],[Rank Sharpe]])/3</f>
        <v>478</v>
      </c>
    </row>
    <row r="517" spans="1:48" x14ac:dyDescent="0.3">
      <c r="A517" t="s">
        <v>827</v>
      </c>
      <c r="B517" t="s">
        <v>828</v>
      </c>
      <c r="C517" t="s">
        <v>3141</v>
      </c>
      <c r="D517" t="s">
        <v>540</v>
      </c>
      <c r="E517">
        <v>19623.798824275</v>
      </c>
      <c r="F517">
        <v>1751.5</v>
      </c>
      <c r="G517">
        <v>-5.8790250819254002</v>
      </c>
      <c r="H517">
        <f>(Table2[[#This Row],[1Y Return vs Nifty]]-AVERAGE(Table2[1Y Return vs Nifty]))/_xlfn.STDEV.P(Table2[1Y Return vs Nifty])</f>
        <v>-0.5390896365823632</v>
      </c>
      <c r="I517">
        <v>12.743083633074299</v>
      </c>
      <c r="J517">
        <f>(Table2[[#This Row],[1M Return vs Nifty]]-AVERAGE(Table2[1M Return vs Nifty]))/_xlfn.STDEV.P(Table2[1M Return vs Nifty])</f>
        <v>1.9110000259484279</v>
      </c>
      <c r="K517">
        <v>0.954906506853616</v>
      </c>
      <c r="L517">
        <f>(Table2[[#This Row],[6M Return vs Nifty]]-AVERAGE(Table2[6M Return vs Nifty]))/_xlfn.STDEV.P(Table2[6M Return vs Nifty])</f>
        <v>-0.23479653343295753</v>
      </c>
      <c r="M517">
        <v>4.4486212296149699</v>
      </c>
      <c r="N517">
        <f>(Table2[[#This Row],[1W Return vs Nifty]]-AVERAGE(Table2[1W Return vs Nifty]))/_xlfn.STDEV.P(Table2[1W Return vs Nifty])</f>
        <v>1.7139455007103326</v>
      </c>
      <c r="O517">
        <v>1702.21</v>
      </c>
      <c r="P517">
        <v>1684.7070282381201</v>
      </c>
      <c r="Q517">
        <v>1617.20764769371</v>
      </c>
      <c r="R517">
        <v>68.316112626713505</v>
      </c>
      <c r="S517" s="1">
        <f>(Table2[[#This Row],[Close Price]]-Table2[[#This Row],[20D EMA]])/Table2[[#This Row],[20D EMA]]</f>
        <v>2.8956474230559075E-2</v>
      </c>
      <c r="T517" s="1">
        <f>(Table2[[#This Row],[Close Price]]-Table2[[#This Row],[50D EMA]])/Table2[[#This Row],[50D EMA]]</f>
        <v>3.9646639233014029E-2</v>
      </c>
      <c r="U517" s="1">
        <f>(Table2[[#This Row],[Close Price]]-Table2[[#This Row],[200D EMA]])/Table2[[#This Row],[200D EMA]]</f>
        <v>8.3039647071792871E-2</v>
      </c>
      <c r="V517">
        <v>0.64614969592753702</v>
      </c>
      <c r="W517">
        <v>1731.3</v>
      </c>
      <c r="X517">
        <v>1789.95</v>
      </c>
      <c r="Y517">
        <v>1698.75</v>
      </c>
      <c r="Z517">
        <v>1789.95</v>
      </c>
      <c r="AA517">
        <v>1680</v>
      </c>
      <c r="AB517">
        <v>1789.95</v>
      </c>
      <c r="AC517" s="1">
        <f>(Table2[[#This Row],[Close Price]]/Table2[[#This Row],[Day Low]])-1</f>
        <v>1.1667533067637015E-2</v>
      </c>
      <c r="AD517" s="1">
        <f>(Table2[[#This Row],[Day High]]/Table2[[#This Row],[Close Price]])-1</f>
        <v>2.1952612046816977E-2</v>
      </c>
      <c r="AE517" s="1">
        <f>(Table2[[#This Row],[Close Price]]/Table2[[#This Row],[Current Week Low]])-1</f>
        <v>3.1052244297277376E-2</v>
      </c>
      <c r="AF517" s="1">
        <f>(Table2[[#This Row],[Current Week High]]/Table2[[#This Row],[Close Price]])-1</f>
        <v>2.1952612046816977E-2</v>
      </c>
      <c r="AG517" s="1">
        <f>(Table2[[#This Row],[Close Price]]/Table2[[#This Row],[Current Month Low]])-1</f>
        <v>4.2559523809523769E-2</v>
      </c>
      <c r="AH517" s="1">
        <f>(Table2[[#This Row],[Current Month High]]/Table2[[#This Row],[Close Price]])-1</f>
        <v>2.1952612046816977E-2</v>
      </c>
      <c r="AI517">
        <v>8.5897801884099394</v>
      </c>
      <c r="AJ517">
        <v>33.906727828746099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-0.08</v>
      </c>
      <c r="AM517" t="s">
        <v>3174</v>
      </c>
      <c r="AN517">
        <v>4.49</v>
      </c>
      <c r="AO517" t="s">
        <v>3175</v>
      </c>
      <c r="AQ517">
        <f>(Table2[[#This Row],[Sharpe Ratio]]-AVERAGE(Table2[Sharpe Ratio]))/_xlfn.STDEV.P(Table2[Sharpe Ratio])</f>
        <v>-0.71796535082642143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2.1330940058170182</v>
      </c>
      <c r="AS517">
        <f>_xlfn.RANK.AVG(Table2[[#This Row],[1Y Return vs Nifty Z-Score]],Table2[1Y Return vs Nifty Z-Score])</f>
        <v>491</v>
      </c>
      <c r="AT517">
        <f>_xlfn.RANK.AVG(Table2[[#This Row],[6M Return vs Nifty Z-Score]],Table2[6M Return vs Nifty Z-Score])</f>
        <v>405</v>
      </c>
      <c r="AU517">
        <f>_xlfn.RANK.AVG(Table2[[#This Row],[Sharpe Ratio Z-Score]],Table2[Sharpe Ratio Z-Score])</f>
        <v>540.5</v>
      </c>
      <c r="AV517">
        <f>(Table2[[#This Row],[Rank 1Y]]+Table2[[#This Row],[Rank 6M]]+Table2[[#This Row],[Rank Sharpe]])/3</f>
        <v>478.83333333333331</v>
      </c>
    </row>
    <row r="518" spans="1:48" x14ac:dyDescent="0.3">
      <c r="A518" t="s">
        <v>307</v>
      </c>
      <c r="B518" t="s">
        <v>308</v>
      </c>
      <c r="C518" t="s">
        <v>3129</v>
      </c>
      <c r="D518" t="s">
        <v>309</v>
      </c>
      <c r="E518">
        <v>90115.882628674997</v>
      </c>
      <c r="F518">
        <v>82.62</v>
      </c>
      <c r="G518">
        <v>-3.4954342409205701</v>
      </c>
      <c r="H518">
        <f>(Table2[[#This Row],[1Y Return vs Nifty]]-AVERAGE(Table2[1Y Return vs Nifty]))/_xlfn.STDEV.P(Table2[1Y Return vs Nifty])</f>
        <v>-0.49803557308934859</v>
      </c>
      <c r="I518">
        <v>-9.7438764718954598</v>
      </c>
      <c r="J518">
        <f>(Table2[[#This Row],[1M Return vs Nifty]]-AVERAGE(Table2[1M Return vs Nifty]))/_xlfn.STDEV.P(Table2[1M Return vs Nifty])</f>
        <v>-0.62544006553006304</v>
      </c>
      <c r="K518">
        <v>-17.937810107291401</v>
      </c>
      <c r="L518">
        <f>(Table2[[#This Row],[6M Return vs Nifty]]-AVERAGE(Table2[6M Return vs Nifty]))/_xlfn.STDEV.P(Table2[6M Return vs Nifty])</f>
        <v>-0.86497429812229176</v>
      </c>
      <c r="M518">
        <v>-5.4894167369701101</v>
      </c>
      <c r="N518">
        <f>(Table2[[#This Row],[1W Return vs Nifty]]-AVERAGE(Table2[1W Return vs Nifty]))/_xlfn.STDEV.P(Table2[1W Return vs Nifty])</f>
        <v>-0.73816225354985832</v>
      </c>
      <c r="O518">
        <v>87.68</v>
      </c>
      <c r="P518">
        <v>90.011968494397905</v>
      </c>
      <c r="Q518">
        <v>84.580166856182203</v>
      </c>
      <c r="R518">
        <v>27.273041954377401</v>
      </c>
      <c r="S518" s="1">
        <f>(Table2[[#This Row],[Close Price]]-Table2[[#This Row],[20D EMA]])/Table2[[#This Row],[20D EMA]]</f>
        <v>-5.7709854014598563E-2</v>
      </c>
      <c r="T518" s="1">
        <f>(Table2[[#This Row],[Close Price]]-Table2[[#This Row],[50D EMA]])/Table2[[#This Row],[50D EMA]]</f>
        <v>-8.2122062410599939E-2</v>
      </c>
      <c r="U518" s="1">
        <f>(Table2[[#This Row],[Close Price]]-Table2[[#This Row],[200D EMA]])/Table2[[#This Row],[200D EMA]]</f>
        <v>-2.317525407008492E-2</v>
      </c>
      <c r="V518">
        <v>0.31140143868230902</v>
      </c>
      <c r="W518">
        <v>79.05</v>
      </c>
      <c r="X518">
        <v>83</v>
      </c>
      <c r="Y518">
        <v>79.05</v>
      </c>
      <c r="Z518">
        <v>85.33</v>
      </c>
      <c r="AA518">
        <v>79.05</v>
      </c>
      <c r="AB518">
        <v>88.21</v>
      </c>
      <c r="AC518" s="1">
        <f>(Table2[[#This Row],[Close Price]]/Table2[[#This Row],[Day Low]])-1</f>
        <v>4.5161290322580649E-2</v>
      </c>
      <c r="AD518" s="1">
        <f>(Table2[[#This Row],[Day High]]/Table2[[#This Row],[Close Price]])-1</f>
        <v>4.5993706124425326E-3</v>
      </c>
      <c r="AE518" s="1">
        <f>(Table2[[#This Row],[Close Price]]/Table2[[#This Row],[Current Week Low]])-1</f>
        <v>4.5161290322580649E-2</v>
      </c>
      <c r="AF518" s="1">
        <f>(Table2[[#This Row],[Current Week High]]/Table2[[#This Row],[Close Price]])-1</f>
        <v>3.2800774630839857E-2</v>
      </c>
      <c r="AG518" s="1">
        <f>(Table2[[#This Row],[Close Price]]/Table2[[#This Row],[Current Month Low]])-1</f>
        <v>4.5161290322580649E-2</v>
      </c>
      <c r="AH518" s="1">
        <f>(Table2[[#This Row],[Current Month High]]/Table2[[#This Row],[Close Price]])-1</f>
        <v>6.7659162430404152E-2</v>
      </c>
      <c r="AI518">
        <v>30.597918179617501</v>
      </c>
      <c r="AJ518">
        <v>38.857142857142797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-0.05</v>
      </c>
      <c r="AM518" t="s">
        <v>3174</v>
      </c>
      <c r="AN518">
        <v>-6.39</v>
      </c>
      <c r="AO518" t="s">
        <v>3174</v>
      </c>
      <c r="AP518">
        <v>5.7477954677487002E-2</v>
      </c>
      <c r="AQ518">
        <f>(Table2[[#This Row],[Sharpe Ratio]]-AVERAGE(Table2[Sharpe Ratio]))/_xlfn.STDEV.P(Table2[Sharpe Ratio])</f>
        <v>-4.718876842623472E-2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475</v>
      </c>
      <c r="AT518">
        <f>_xlfn.RANK.AVG(Table2[[#This Row],[6M Return vs Nifty Z-Score]],Table2[6M Return vs Nifty Z-Score])</f>
        <v>607</v>
      </c>
      <c r="AU518">
        <f>_xlfn.RANK.AVG(Table2[[#This Row],[Sharpe Ratio Z-Score]],Table2[Sharpe Ratio Z-Score])</f>
        <v>355</v>
      </c>
      <c r="AV518">
        <f>(Table2[[#This Row],[Rank 1Y]]+Table2[[#This Row],[Rank 6M]]+Table2[[#This Row],[Rank Sharpe]])/3</f>
        <v>479</v>
      </c>
    </row>
    <row r="519" spans="1:48" x14ac:dyDescent="0.3">
      <c r="A519" t="s">
        <v>1680</v>
      </c>
      <c r="B519" t="s">
        <v>1681</v>
      </c>
      <c r="C519" t="s">
        <v>3129</v>
      </c>
      <c r="D519" t="s">
        <v>54</v>
      </c>
      <c r="E519">
        <v>5199.6746442000003</v>
      </c>
      <c r="F519">
        <v>54.3</v>
      </c>
      <c r="G519">
        <v>35.792347923266</v>
      </c>
      <c r="H519">
        <f>(Table2[[#This Row],[1Y Return vs Nifty]]-AVERAGE(Table2[1Y Return vs Nifty]))/_xlfn.STDEV.P(Table2[1Y Return vs Nifty])</f>
        <v>0.17864226763783561</v>
      </c>
      <c r="I519">
        <v>-14.2812717886248</v>
      </c>
      <c r="J519">
        <f>(Table2[[#This Row],[1M Return vs Nifty]]-AVERAGE(Table2[1M Return vs Nifty]))/_xlfn.STDEV.P(Table2[1M Return vs Nifty])</f>
        <v>-1.1372402972428202</v>
      </c>
      <c r="K519">
        <v>-43.1093354464981</v>
      </c>
      <c r="L519">
        <f>(Table2[[#This Row],[6M Return vs Nifty]]-AVERAGE(Table2[6M Return vs Nifty]))/_xlfn.STDEV.P(Table2[6M Return vs Nifty])</f>
        <v>-1.7045854507188378</v>
      </c>
      <c r="M519">
        <v>-8.0508876157287901</v>
      </c>
      <c r="N519">
        <f>(Table2[[#This Row],[1W Return vs Nifty]]-AVERAGE(Table2[1W Return vs Nifty]))/_xlfn.STDEV.P(Table2[1W Return vs Nifty])</f>
        <v>-1.3701786158574487</v>
      </c>
      <c r="O519">
        <v>59.72</v>
      </c>
      <c r="P519">
        <v>62.495914859752098</v>
      </c>
      <c r="Q519">
        <v>61.841301197659398</v>
      </c>
      <c r="R519">
        <v>25.1039880329505</v>
      </c>
      <c r="S519" s="1">
        <f>(Table2[[#This Row],[Close Price]]-Table2[[#This Row],[20D EMA]])/Table2[[#This Row],[20D EMA]]</f>
        <v>-9.0756865371734788E-2</v>
      </c>
      <c r="T519" s="1">
        <f>(Table2[[#This Row],[Close Price]]-Table2[[#This Row],[50D EMA]])/Table2[[#This Row],[50D EMA]]</f>
        <v>-0.13114320957049211</v>
      </c>
      <c r="U519" s="1">
        <f>(Table2[[#This Row],[Close Price]]-Table2[[#This Row],[200D EMA]])/Table2[[#This Row],[200D EMA]]</f>
        <v>-0.12194603042965771</v>
      </c>
      <c r="V519">
        <v>0.891603811562244</v>
      </c>
      <c r="W519">
        <v>52.66</v>
      </c>
      <c r="X519">
        <v>54.56</v>
      </c>
      <c r="Y519">
        <v>52.66</v>
      </c>
      <c r="Z519">
        <v>58.33</v>
      </c>
      <c r="AA519">
        <v>52.66</v>
      </c>
      <c r="AB519">
        <v>61.2</v>
      </c>
      <c r="AC519" s="1">
        <f>(Table2[[#This Row],[Close Price]]/Table2[[#This Row],[Day Low]])-1</f>
        <v>3.1143182681352188E-2</v>
      </c>
      <c r="AD519" s="1">
        <f>(Table2[[#This Row],[Day High]]/Table2[[#This Row],[Close Price]])-1</f>
        <v>4.7882136279926435E-3</v>
      </c>
      <c r="AE519" s="1">
        <f>(Table2[[#This Row],[Close Price]]/Table2[[#This Row],[Current Week Low]])-1</f>
        <v>3.1143182681352188E-2</v>
      </c>
      <c r="AF519" s="1">
        <f>(Table2[[#This Row],[Current Week High]]/Table2[[#This Row],[Close Price]])-1</f>
        <v>7.4217311233885752E-2</v>
      </c>
      <c r="AG519" s="1">
        <f>(Table2[[#This Row],[Close Price]]/Table2[[#This Row],[Current Month Low]])-1</f>
        <v>3.1143182681352188E-2</v>
      </c>
      <c r="AH519" s="1">
        <f>(Table2[[#This Row],[Current Month High]]/Table2[[#This Row],[Close Price]])-1</f>
        <v>0.1270718232044199</v>
      </c>
      <c r="AI519">
        <v>83.480662983425404</v>
      </c>
      <c r="AJ519">
        <v>66.820276497695801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-0.24</v>
      </c>
      <c r="AM519" t="s">
        <v>3174</v>
      </c>
      <c r="AN519">
        <v>-11.19</v>
      </c>
      <c r="AO519" t="s">
        <v>3174</v>
      </c>
      <c r="AP519">
        <v>1.8485286172296E-2</v>
      </c>
      <c r="AQ519">
        <f>(Table2[[#This Row],[Sharpe Ratio]]-AVERAGE(Table2[Sharpe Ratio]))/_xlfn.STDEV.P(Table2[Sharpe Ratio])</f>
        <v>-0.50223921455527842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249</v>
      </c>
      <c r="AT519">
        <f>_xlfn.RANK.AVG(Table2[[#This Row],[6M Return vs Nifty Z-Score]],Table2[6M Return vs Nifty Z-Score])</f>
        <v>726</v>
      </c>
      <c r="AU519">
        <f>_xlfn.RANK.AVG(Table2[[#This Row],[Sharpe Ratio Z-Score]],Table2[Sharpe Ratio Z-Score])</f>
        <v>463</v>
      </c>
      <c r="AV519">
        <f>(Table2[[#This Row],[Rank 1Y]]+Table2[[#This Row],[Rank 6M]]+Table2[[#This Row],[Rank Sharpe]])/3</f>
        <v>479.33333333333331</v>
      </c>
    </row>
    <row r="520" spans="1:48" x14ac:dyDescent="0.3">
      <c r="A520" t="s">
        <v>228</v>
      </c>
      <c r="B520" t="s">
        <v>229</v>
      </c>
      <c r="C520" t="s">
        <v>3131</v>
      </c>
      <c r="D520" t="s">
        <v>230</v>
      </c>
      <c r="E520">
        <v>111842.17695288001</v>
      </c>
      <c r="F520">
        <v>1119.05</v>
      </c>
      <c r="G520">
        <v>1.3796478355403701</v>
      </c>
      <c r="H520">
        <f>(Table2[[#This Row],[1Y Return vs Nifty]]-AVERAGE(Table2[1Y Return vs Nifty]))/_xlfn.STDEV.P(Table2[1Y Return vs Nifty])</f>
        <v>-0.41406901068373336</v>
      </c>
      <c r="I520">
        <v>-6.1852075012600096</v>
      </c>
      <c r="J520">
        <f>(Table2[[#This Row],[1M Return vs Nifty]]-AVERAGE(Table2[1M Return vs Nifty]))/_xlfn.STDEV.P(Table2[1M Return vs Nifty])</f>
        <v>-0.22403629164132974</v>
      </c>
      <c r="K520">
        <v>-10.7399533150223</v>
      </c>
      <c r="L520">
        <f>(Table2[[#This Row],[6M Return vs Nifty]]-AVERAGE(Table2[6M Return vs Nifty]))/_xlfn.STDEV.P(Table2[6M Return vs Nifty])</f>
        <v>-0.62488551700385675</v>
      </c>
      <c r="M520">
        <v>-4.2640670308682997</v>
      </c>
      <c r="N520">
        <f>(Table2[[#This Row],[1W Return vs Nifty]]-AVERAGE(Table2[1W Return vs Nifty]))/_xlfn.STDEV.P(Table2[1W Return vs Nifty])</f>
        <v>-0.43581992741713077</v>
      </c>
      <c r="O520">
        <v>1177.97</v>
      </c>
      <c r="P520">
        <v>1180.47258327078</v>
      </c>
      <c r="Q520">
        <v>1110.05371448761</v>
      </c>
      <c r="R520">
        <v>20.4982801368885</v>
      </c>
      <c r="S520" s="1">
        <f>(Table2[[#This Row],[Close Price]]-Table2[[#This Row],[20D EMA]])/Table2[[#This Row],[20D EMA]]</f>
        <v>-5.0018251738159776E-2</v>
      </c>
      <c r="T520" s="1">
        <f>(Table2[[#This Row],[Close Price]]-Table2[[#This Row],[50D EMA]])/Table2[[#This Row],[50D EMA]]</f>
        <v>-5.203219807155042E-2</v>
      </c>
      <c r="U520" s="1">
        <f>(Table2[[#This Row],[Close Price]]-Table2[[#This Row],[200D EMA]])/Table2[[#This Row],[200D EMA]]</f>
        <v>8.1043695408402183E-3</v>
      </c>
      <c r="V520">
        <v>1.1421677995385999</v>
      </c>
      <c r="W520">
        <v>1105.45</v>
      </c>
      <c r="X520">
        <v>1124.4000000000001</v>
      </c>
      <c r="Y520">
        <v>1105.45</v>
      </c>
      <c r="Z520">
        <v>1142.6500000000001</v>
      </c>
      <c r="AA520">
        <v>1105.45</v>
      </c>
      <c r="AB520">
        <v>1205.45</v>
      </c>
      <c r="AC520" s="1">
        <f>(Table2[[#This Row],[Close Price]]/Table2[[#This Row],[Day Low]])-1</f>
        <v>1.2302682165633794E-2</v>
      </c>
      <c r="AD520" s="1">
        <f>(Table2[[#This Row],[Day High]]/Table2[[#This Row],[Close Price]])-1</f>
        <v>4.7808408918279532E-3</v>
      </c>
      <c r="AE520" s="1">
        <f>(Table2[[#This Row],[Close Price]]/Table2[[#This Row],[Current Week Low]])-1</f>
        <v>1.2302682165633794E-2</v>
      </c>
      <c r="AF520" s="1">
        <f>(Table2[[#This Row],[Current Week High]]/Table2[[#This Row],[Close Price]])-1</f>
        <v>2.1089316831240934E-2</v>
      </c>
      <c r="AG520" s="1">
        <f>(Table2[[#This Row],[Close Price]]/Table2[[#This Row],[Current Month Low]])-1</f>
        <v>1.2302682165633794E-2</v>
      </c>
      <c r="AH520" s="1">
        <f>(Table2[[#This Row],[Current Month High]]/Table2[[#This Row],[Close Price]])-1</f>
        <v>7.720834636522067E-2</v>
      </c>
      <c r="AI520">
        <v>12.007542006446901</v>
      </c>
      <c r="AJ520">
        <v>30.705978488960302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-0.08</v>
      </c>
      <c r="AM520" t="s">
        <v>3174</v>
      </c>
      <c r="AN520">
        <v>-7.92</v>
      </c>
      <c r="AO520" t="s">
        <v>3174</v>
      </c>
      <c r="AP520">
        <v>1.8928261377752002E-2</v>
      </c>
      <c r="AQ520">
        <f>(Table2[[#This Row],[Sharpe Ratio]]-AVERAGE(Table2[Sharpe Ratio]))/_xlfn.STDEV.P(Table2[Sharpe Ratio])</f>
        <v>-0.49706962569166885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446</v>
      </c>
      <c r="AT520">
        <f>_xlfn.RANK.AVG(Table2[[#This Row],[6M Return vs Nifty Z-Score]],Table2[6M Return vs Nifty Z-Score])</f>
        <v>532</v>
      </c>
      <c r="AU520">
        <f>_xlfn.RANK.AVG(Table2[[#This Row],[Sharpe Ratio Z-Score]],Table2[Sharpe Ratio Z-Score])</f>
        <v>462</v>
      </c>
      <c r="AV520">
        <f>(Table2[[#This Row],[Rank 1Y]]+Table2[[#This Row],[Rank 6M]]+Table2[[#This Row],[Rank Sharpe]])/3</f>
        <v>480</v>
      </c>
    </row>
    <row r="521" spans="1:48" x14ac:dyDescent="0.3">
      <c r="A521" t="s">
        <v>746</v>
      </c>
      <c r="B521" t="s">
        <v>747</v>
      </c>
      <c r="C521" t="s">
        <v>3143</v>
      </c>
      <c r="D521" t="s">
        <v>167</v>
      </c>
      <c r="E521">
        <v>22642.476100299999</v>
      </c>
      <c r="F521">
        <v>7822.7</v>
      </c>
      <c r="G521">
        <v>-13.640524925760801</v>
      </c>
      <c r="H521">
        <f>(Table2[[#This Row],[1Y Return vs Nifty]]-AVERAGE(Table2[1Y Return vs Nifty]))/_xlfn.STDEV.P(Table2[1Y Return vs Nifty])</f>
        <v>-0.67277076251566914</v>
      </c>
      <c r="I521">
        <v>-5.7307356104469296</v>
      </c>
      <c r="J521">
        <f>(Table2[[#This Row],[1M Return vs Nifty]]-AVERAGE(Table2[1M Return vs Nifty]))/_xlfn.STDEV.P(Table2[1M Return vs Nifty])</f>
        <v>-0.17277366125788504</v>
      </c>
      <c r="K521">
        <v>21.679231308429902</v>
      </c>
      <c r="L521">
        <f>(Table2[[#This Row],[6M Return vs Nifty]]-AVERAGE(Table2[6M Return vs Nifty]))/_xlfn.STDEV.P(Table2[6M Return vs Nifty])</f>
        <v>0.45647560836029927</v>
      </c>
      <c r="M521">
        <v>0.361989944287191</v>
      </c>
      <c r="N521">
        <f>(Table2[[#This Row],[1W Return vs Nifty]]-AVERAGE(Table2[1W Return vs Nifty]))/_xlfn.STDEV.P(Table2[1W Return vs Nifty])</f>
        <v>0.70561163267240268</v>
      </c>
      <c r="O521">
        <v>7741.62</v>
      </c>
      <c r="P521">
        <v>7630.2217370756298</v>
      </c>
      <c r="Q521">
        <v>7010.4255352538603</v>
      </c>
      <c r="R521">
        <v>46.138292118143703</v>
      </c>
      <c r="S521" s="1">
        <f>(Table2[[#This Row],[Close Price]]-Table2[[#This Row],[20D EMA]])/Table2[[#This Row],[20D EMA]]</f>
        <v>1.047326011868316E-2</v>
      </c>
      <c r="T521" s="1">
        <f>(Table2[[#This Row],[Close Price]]-Table2[[#This Row],[50D EMA]])/Table2[[#This Row],[50D EMA]]</f>
        <v>2.5225775810565045E-2</v>
      </c>
      <c r="U521" s="1">
        <f>(Table2[[#This Row],[Close Price]]-Table2[[#This Row],[200D EMA]])/Table2[[#This Row],[200D EMA]]</f>
        <v>0.11586664185524732</v>
      </c>
      <c r="V521">
        <v>1.22099534789855</v>
      </c>
      <c r="W521">
        <v>7483.95</v>
      </c>
      <c r="X521">
        <v>7864.05</v>
      </c>
      <c r="Y521">
        <v>7440.1</v>
      </c>
      <c r="Z521">
        <v>7864.05</v>
      </c>
      <c r="AA521">
        <v>7440.1</v>
      </c>
      <c r="AB521">
        <v>8062.65</v>
      </c>
      <c r="AC521" s="1">
        <f>(Table2[[#This Row],[Close Price]]/Table2[[#This Row],[Day Low]])-1</f>
        <v>4.5263530622198234E-2</v>
      </c>
      <c r="AD521" s="1">
        <f>(Table2[[#This Row],[Day High]]/Table2[[#This Row],[Close Price]])-1</f>
        <v>5.2858987306172445E-3</v>
      </c>
      <c r="AE521" s="1">
        <f>(Table2[[#This Row],[Close Price]]/Table2[[#This Row],[Current Week Low]])-1</f>
        <v>5.1424039999462323E-2</v>
      </c>
      <c r="AF521" s="1">
        <f>(Table2[[#This Row],[Current Week High]]/Table2[[#This Row],[Close Price]])-1</f>
        <v>5.2858987306172445E-3</v>
      </c>
      <c r="AG521" s="1">
        <f>(Table2[[#This Row],[Close Price]]/Table2[[#This Row],[Current Month Low]])-1</f>
        <v>5.1424039999462323E-2</v>
      </c>
      <c r="AH521" s="1">
        <f>(Table2[[#This Row],[Current Month High]]/Table2[[#This Row],[Close Price]])-1</f>
        <v>3.0673552609712829E-2</v>
      </c>
      <c r="AI521">
        <v>3.9973410714970501</v>
      </c>
      <c r="AJ521">
        <v>51.167666695652997</v>
      </c>
      <c r="AK521" t="str">
        <f>IF(AND(Table2[[#This Row],[20D EMA]]&gt;Table2[[#This Row],[50D EMA]],Table2[[#This Row],[50D EMA]]&gt;Table2[[#This Row],[200D EMA]]),"Uptrend","Downtrend/NoTrend")</f>
        <v>Uptrend</v>
      </c>
      <c r="AL521">
        <v>0.1</v>
      </c>
      <c r="AM521" t="s">
        <v>3175</v>
      </c>
      <c r="AN521">
        <v>1.85</v>
      </c>
      <c r="AO521" t="s">
        <v>3175</v>
      </c>
      <c r="AP521">
        <v>-0.10870780814001101</v>
      </c>
      <c r="AQ521">
        <f>(Table2[[#This Row],[Sharpe Ratio]]-AVERAGE(Table2[Sharpe Ratio]))/_xlfn.STDEV.P(Table2[Sharpe Ratio])</f>
        <v>-1.986602212272234</v>
      </c>
      <c r="AR5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-1.6700593950130864</v>
      </c>
      <c r="AS521">
        <f>_xlfn.RANK.AVG(Table2[[#This Row],[1Y Return vs Nifty Z-Score]],Table2[1Y Return vs Nifty Z-Score])</f>
        <v>540</v>
      </c>
      <c r="AT521">
        <f>_xlfn.RANK.AVG(Table2[[#This Row],[6M Return vs Nifty Z-Score]],Table2[6M Return vs Nifty Z-Score])</f>
        <v>186</v>
      </c>
      <c r="AU521">
        <f>_xlfn.RANK.AVG(Table2[[#This Row],[Sharpe Ratio Z-Score]],Table2[Sharpe Ratio Z-Score])</f>
        <v>719</v>
      </c>
      <c r="AV521">
        <f>(Table2[[#This Row],[Rank 1Y]]+Table2[[#This Row],[Rank 6M]]+Table2[[#This Row],[Rank Sharpe]])/3</f>
        <v>481.66666666666669</v>
      </c>
    </row>
    <row r="522" spans="1:48" x14ac:dyDescent="0.3">
      <c r="A522" t="s">
        <v>1783</v>
      </c>
      <c r="B522" t="s">
        <v>1784</v>
      </c>
      <c r="C522" t="s">
        <v>3132</v>
      </c>
      <c r="D522" t="s">
        <v>48</v>
      </c>
      <c r="E522">
        <v>4495.7527730129996</v>
      </c>
      <c r="F522">
        <v>54.95</v>
      </c>
      <c r="G522">
        <v>-15.6971110788832</v>
      </c>
      <c r="H522">
        <f>(Table2[[#This Row],[1Y Return vs Nifty]]-AVERAGE(Table2[1Y Return vs Nifty]))/_xlfn.STDEV.P(Table2[1Y Return vs Nifty])</f>
        <v>-0.70819262144240869</v>
      </c>
      <c r="I522">
        <v>-7.3943523240056299</v>
      </c>
      <c r="J522">
        <f>(Table2[[#This Row],[1M Return vs Nifty]]-AVERAGE(Table2[1M Return vs Nifty]))/_xlfn.STDEV.P(Table2[1M Return vs Nifty])</f>
        <v>-0.36042304158437055</v>
      </c>
      <c r="K522">
        <v>-20.271950276726901</v>
      </c>
      <c r="L522">
        <f>(Table2[[#This Row],[6M Return vs Nifty]]-AVERAGE(Table2[6M Return vs Nifty]))/_xlfn.STDEV.P(Table2[6M Return vs Nifty])</f>
        <v>-0.942830927451351</v>
      </c>
      <c r="M522">
        <v>-4.3284234302067901</v>
      </c>
      <c r="N522">
        <f>(Table2[[#This Row],[1W Return vs Nifty]]-AVERAGE(Table2[1W Return vs Nifty]))/_xlfn.STDEV.P(Table2[1W Return vs Nifty])</f>
        <v>-0.45169920121189611</v>
      </c>
      <c r="O522">
        <v>56.96</v>
      </c>
      <c r="P522">
        <v>57.755297003441001</v>
      </c>
      <c r="Q522">
        <v>57.542950954754403</v>
      </c>
      <c r="R522">
        <v>34.1934997299524</v>
      </c>
      <c r="S522" s="1">
        <f>(Table2[[#This Row],[Close Price]]-Table2[[#This Row],[20D EMA]])/Table2[[#This Row],[20D EMA]]</f>
        <v>-3.5287921348314572E-2</v>
      </c>
      <c r="T522" s="1">
        <f>(Table2[[#This Row],[Close Price]]-Table2[[#This Row],[50D EMA]])/Table2[[#This Row],[50D EMA]]</f>
        <v>-4.8572116307771064E-2</v>
      </c>
      <c r="U522" s="1">
        <f>(Table2[[#This Row],[Close Price]]-Table2[[#This Row],[200D EMA]])/Table2[[#This Row],[200D EMA]]</f>
        <v>-4.5061139752690445E-2</v>
      </c>
      <c r="V522">
        <v>0.52426212011437301</v>
      </c>
      <c r="W522">
        <v>52.21</v>
      </c>
      <c r="X522">
        <v>55.25</v>
      </c>
      <c r="Y522">
        <v>52.21</v>
      </c>
      <c r="Z522">
        <v>56.2</v>
      </c>
      <c r="AA522">
        <v>52.21</v>
      </c>
      <c r="AB522">
        <v>57.8</v>
      </c>
      <c r="AC522" s="1">
        <f>(Table2[[#This Row],[Close Price]]/Table2[[#This Row],[Day Low]])-1</f>
        <v>5.2480367745642686E-2</v>
      </c>
      <c r="AD522" s="1">
        <f>(Table2[[#This Row],[Day High]]/Table2[[#This Row],[Close Price]])-1</f>
        <v>5.4595086442219554E-3</v>
      </c>
      <c r="AE522" s="1">
        <f>(Table2[[#This Row],[Close Price]]/Table2[[#This Row],[Current Week Low]])-1</f>
        <v>5.2480367745642686E-2</v>
      </c>
      <c r="AF522" s="1">
        <f>(Table2[[#This Row],[Current Week High]]/Table2[[#This Row],[Close Price]])-1</f>
        <v>2.2747952684258443E-2</v>
      </c>
      <c r="AG522" s="1">
        <f>(Table2[[#This Row],[Close Price]]/Table2[[#This Row],[Current Month Low]])-1</f>
        <v>5.2480367745642686E-2</v>
      </c>
      <c r="AH522" s="1">
        <f>(Table2[[#This Row],[Current Month High]]/Table2[[#This Row],[Close Price]])-1</f>
        <v>5.186533212010902E-2</v>
      </c>
      <c r="AI522">
        <v>43.767060964513099</v>
      </c>
      <c r="AJ522">
        <v>30.677764565992799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-7.0000000000000007E-2</v>
      </c>
      <c r="AM522" t="s">
        <v>3174</v>
      </c>
      <c r="AN522">
        <v>-4.45</v>
      </c>
      <c r="AO522" t="s">
        <v>3174</v>
      </c>
      <c r="AP522">
        <v>8.6620122214186995E-2</v>
      </c>
      <c r="AQ522">
        <f>(Table2[[#This Row],[Sharpe Ratio]]-AVERAGE(Table2[Sharpe Ratio]))/_xlfn.STDEV.P(Table2[Sharpe Ratio])</f>
        <v>0.29290481447325933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551</v>
      </c>
      <c r="AT522">
        <f>_xlfn.RANK.AVG(Table2[[#This Row],[6M Return vs Nifty Z-Score]],Table2[6M Return vs Nifty Z-Score])</f>
        <v>626</v>
      </c>
      <c r="AU522">
        <f>_xlfn.RANK.AVG(Table2[[#This Row],[Sharpe Ratio Z-Score]],Table2[Sharpe Ratio Z-Score])</f>
        <v>269</v>
      </c>
      <c r="AV522">
        <f>(Table2[[#This Row],[Rank 1Y]]+Table2[[#This Row],[Rank 6M]]+Table2[[#This Row],[Rank Sharpe]])/3</f>
        <v>482</v>
      </c>
    </row>
    <row r="523" spans="1:48" x14ac:dyDescent="0.3">
      <c r="A523" t="s">
        <v>514</v>
      </c>
      <c r="B523" t="s">
        <v>515</v>
      </c>
      <c r="C523" t="s">
        <v>3127</v>
      </c>
      <c r="D523" t="s">
        <v>176</v>
      </c>
      <c r="E523">
        <v>42435.809255624998</v>
      </c>
      <c r="F523">
        <v>602.95000000000005</v>
      </c>
      <c r="G523">
        <v>15.321220534792101</v>
      </c>
      <c r="H523">
        <f>(Table2[[#This Row],[1Y Return vs Nifty]]-AVERAGE(Table2[1Y Return vs Nifty]))/_xlfn.STDEV.P(Table2[1Y Return vs Nifty])</f>
        <v>-0.17394465672948045</v>
      </c>
      <c r="I523">
        <v>-10.764680124513401</v>
      </c>
      <c r="J523">
        <f>(Table2[[#This Row],[1M Return vs Nifty]]-AVERAGE(Table2[1M Return vs Nifty]))/_xlfn.STDEV.P(Table2[1M Return vs Nifty])</f>
        <v>-0.74058267697871316</v>
      </c>
      <c r="K523">
        <v>-3.7126016072807202</v>
      </c>
      <c r="L523">
        <f>(Table2[[#This Row],[6M Return vs Nifty]]-AVERAGE(Table2[6M Return vs Nifty]))/_xlfn.STDEV.P(Table2[6M Return vs Nifty])</f>
        <v>-0.39048403407711074</v>
      </c>
      <c r="M523">
        <v>-0.90157999221083396</v>
      </c>
      <c r="N523">
        <f>(Table2[[#This Row],[1W Return vs Nifty]]-AVERAGE(Table2[1W Return vs Nifty]))/_xlfn.STDEV.P(Table2[1W Return vs Nifty])</f>
        <v>0.39383886125064654</v>
      </c>
      <c r="O523">
        <v>616.34</v>
      </c>
      <c r="P523">
        <v>620.43021384761005</v>
      </c>
      <c r="Q523">
        <v>579.94052867195001</v>
      </c>
      <c r="R523">
        <v>48.496938914687597</v>
      </c>
      <c r="S523" s="1">
        <f>(Table2[[#This Row],[Close Price]]-Table2[[#This Row],[20D EMA]])/Table2[[#This Row],[20D EMA]]</f>
        <v>-2.17250219034948E-2</v>
      </c>
      <c r="T523" s="1">
        <f>(Table2[[#This Row],[Close Price]]-Table2[[#This Row],[50D EMA]])/Table2[[#This Row],[50D EMA]]</f>
        <v>-2.8174343314465805E-2</v>
      </c>
      <c r="U523" s="1">
        <f>(Table2[[#This Row],[Close Price]]-Table2[[#This Row],[200D EMA]])/Table2[[#This Row],[200D EMA]]</f>
        <v>3.9675570494687069E-2</v>
      </c>
      <c r="V523">
        <v>0.60014894338628799</v>
      </c>
      <c r="W523">
        <v>585</v>
      </c>
      <c r="X523">
        <v>606.45000000000005</v>
      </c>
      <c r="Y523">
        <v>585</v>
      </c>
      <c r="Z523">
        <v>620</v>
      </c>
      <c r="AA523">
        <v>585</v>
      </c>
      <c r="AB523">
        <v>627</v>
      </c>
      <c r="AC523" s="1">
        <f>(Table2[[#This Row],[Close Price]]/Table2[[#This Row],[Day Low]])-1</f>
        <v>3.0683760683760664E-2</v>
      </c>
      <c r="AD523" s="1">
        <f>(Table2[[#This Row],[Day High]]/Table2[[#This Row],[Close Price]])-1</f>
        <v>5.8047931005886788E-3</v>
      </c>
      <c r="AE523" s="1">
        <f>(Table2[[#This Row],[Close Price]]/Table2[[#This Row],[Current Week Low]])-1</f>
        <v>3.0683760683760664E-2</v>
      </c>
      <c r="AF523" s="1">
        <f>(Table2[[#This Row],[Current Week High]]/Table2[[#This Row],[Close Price]])-1</f>
        <v>2.8277634961439535E-2</v>
      </c>
      <c r="AG523" s="1">
        <f>(Table2[[#This Row],[Close Price]]/Table2[[#This Row],[Current Month Low]])-1</f>
        <v>3.0683760683760664E-2</v>
      </c>
      <c r="AH523" s="1">
        <f>(Table2[[#This Row],[Current Month High]]/Table2[[#This Row],[Close Price]])-1</f>
        <v>3.9887221162617115E-2</v>
      </c>
      <c r="AI523">
        <v>14.429057135749201</v>
      </c>
      <c r="AJ523">
        <v>51.857448684044797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-0.02</v>
      </c>
      <c r="AM523" t="s">
        <v>3174</v>
      </c>
      <c r="AN523">
        <v>-2.67</v>
      </c>
      <c r="AO523" t="s">
        <v>3174</v>
      </c>
      <c r="AP523">
        <v>-3.3030561551845E-2</v>
      </c>
      <c r="AQ523">
        <f>(Table2[[#This Row],[Sharpe Ratio]]-AVERAGE(Table2[Sharpe Ratio]))/_xlfn.STDEV.P(Table2[Sharpe Ratio])</f>
        <v>-1.1034370906756426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356</v>
      </c>
      <c r="AT523">
        <f>_xlfn.RANK.AVG(Table2[[#This Row],[6M Return vs Nifty Z-Score]],Table2[6M Return vs Nifty Z-Score])</f>
        <v>457</v>
      </c>
      <c r="AU523">
        <f>_xlfn.RANK.AVG(Table2[[#This Row],[Sharpe Ratio Z-Score]],Table2[Sharpe Ratio Z-Score])</f>
        <v>634</v>
      </c>
      <c r="AV523">
        <f>(Table2[[#This Row],[Rank 1Y]]+Table2[[#This Row],[Rank 6M]]+Table2[[#This Row],[Rank Sharpe]])/3</f>
        <v>482.33333333333331</v>
      </c>
    </row>
    <row r="524" spans="1:48" x14ac:dyDescent="0.3">
      <c r="A524" t="s">
        <v>416</v>
      </c>
      <c r="B524" t="s">
        <v>417</v>
      </c>
      <c r="C524" t="s">
        <v>3129</v>
      </c>
      <c r="D524" t="s">
        <v>34</v>
      </c>
      <c r="E524">
        <v>55858.236598272</v>
      </c>
      <c r="F524">
        <v>45.43</v>
      </c>
      <c r="G524">
        <v>-14.820220090292</v>
      </c>
      <c r="H524">
        <f>(Table2[[#This Row],[1Y Return vs Nifty]]-AVERAGE(Table2[1Y Return vs Nifty]))/_xlfn.STDEV.P(Table2[1Y Return vs Nifty])</f>
        <v>-0.69308938404831832</v>
      </c>
      <c r="I524">
        <v>-9.1864191230880206</v>
      </c>
      <c r="J524">
        <f>(Table2[[#This Row],[1M Return vs Nifty]]-AVERAGE(Table2[1M Return vs Nifty]))/_xlfn.STDEV.P(Table2[1M Return vs Nifty])</f>
        <v>-0.56256108312407727</v>
      </c>
      <c r="K524">
        <v>-28.938146880522702</v>
      </c>
      <c r="L524">
        <f>(Table2[[#This Row],[6M Return vs Nifty]]-AVERAGE(Table2[6M Return vs Nifty]))/_xlfn.STDEV.P(Table2[6M Return vs Nifty])</f>
        <v>-1.2318970536033462</v>
      </c>
      <c r="M524">
        <v>-5.0476528334620703</v>
      </c>
      <c r="N524">
        <f>(Table2[[#This Row],[1W Return vs Nifty]]-AVERAGE(Table2[1W Return vs Nifty]))/_xlfn.STDEV.P(Table2[1W Return vs Nifty])</f>
        <v>-0.62916159396427784</v>
      </c>
      <c r="O524">
        <v>48.06</v>
      </c>
      <c r="P524">
        <v>50.030198806235198</v>
      </c>
      <c r="Q524">
        <v>49.528333009176201</v>
      </c>
      <c r="R524">
        <v>28.714052975030999</v>
      </c>
      <c r="S524" s="1">
        <f>(Table2[[#This Row],[Close Price]]-Table2[[#This Row],[20D EMA]])/Table2[[#This Row],[20D EMA]]</f>
        <v>-5.472326258843118E-2</v>
      </c>
      <c r="T524" s="1">
        <f>(Table2[[#This Row],[Close Price]]-Table2[[#This Row],[50D EMA]])/Table2[[#This Row],[50D EMA]]</f>
        <v>-9.1948441461357569E-2</v>
      </c>
      <c r="U524" s="1">
        <f>(Table2[[#This Row],[Close Price]]-Table2[[#This Row],[200D EMA]])/Table2[[#This Row],[200D EMA]]</f>
        <v>-8.2747243046053978E-2</v>
      </c>
      <c r="V524">
        <v>0.56586814181766798</v>
      </c>
      <c r="W524">
        <v>44.16</v>
      </c>
      <c r="X524">
        <v>45.77</v>
      </c>
      <c r="Y524">
        <v>44.16</v>
      </c>
      <c r="Z524">
        <v>47.44</v>
      </c>
      <c r="AA524">
        <v>44.16</v>
      </c>
      <c r="AB524">
        <v>48.54</v>
      </c>
      <c r="AC524" s="1">
        <f>(Table2[[#This Row],[Close Price]]/Table2[[#This Row],[Day Low]])-1</f>
        <v>2.8759057971014634E-2</v>
      </c>
      <c r="AD524" s="1">
        <f>(Table2[[#This Row],[Day High]]/Table2[[#This Row],[Close Price]])-1</f>
        <v>7.4840413823464846E-3</v>
      </c>
      <c r="AE524" s="1">
        <f>(Table2[[#This Row],[Close Price]]/Table2[[#This Row],[Current Week Low]])-1</f>
        <v>2.8759057971014634E-2</v>
      </c>
      <c r="AF524" s="1">
        <f>(Table2[[#This Row],[Current Week High]]/Table2[[#This Row],[Close Price]])-1</f>
        <v>4.4243891701518878E-2</v>
      </c>
      <c r="AG524" s="1">
        <f>(Table2[[#This Row],[Close Price]]/Table2[[#This Row],[Current Month Low]])-1</f>
        <v>2.8759057971014634E-2</v>
      </c>
      <c r="AH524" s="1">
        <f>(Table2[[#This Row],[Current Month High]]/Table2[[#This Row],[Close Price]])-1</f>
        <v>6.8456966762051596E-2</v>
      </c>
      <c r="AI524">
        <v>55.513977547875797</v>
      </c>
      <c r="AJ524">
        <v>30.7338129496402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-0.15</v>
      </c>
      <c r="AM524" t="s">
        <v>3174</v>
      </c>
      <c r="AN524">
        <v>-4.38</v>
      </c>
      <c r="AO524" t="s">
        <v>3174</v>
      </c>
      <c r="AP524">
        <v>0.10687850432158701</v>
      </c>
      <c r="AQ524">
        <f>(Table2[[#This Row],[Sharpe Ratio]]-AVERAGE(Table2[Sharpe Ratio]))/_xlfn.STDEV.P(Table2[Sharpe Ratio])</f>
        <v>0.52932325335485997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546</v>
      </c>
      <c r="AT524">
        <f>_xlfn.RANK.AVG(Table2[[#This Row],[6M Return vs Nifty Z-Score]],Table2[6M Return vs Nifty Z-Score])</f>
        <v>691</v>
      </c>
      <c r="AU524">
        <f>_xlfn.RANK.AVG(Table2[[#This Row],[Sharpe Ratio Z-Score]],Table2[Sharpe Ratio Z-Score])</f>
        <v>213</v>
      </c>
      <c r="AV524">
        <f>(Table2[[#This Row],[Rank 1Y]]+Table2[[#This Row],[Rank 6M]]+Table2[[#This Row],[Rank Sharpe]])/3</f>
        <v>483.33333333333331</v>
      </c>
    </row>
    <row r="525" spans="1:48" x14ac:dyDescent="0.3">
      <c r="A525" t="s">
        <v>1827</v>
      </c>
      <c r="B525" t="s">
        <v>1828</v>
      </c>
      <c r="C525" t="s">
        <v>3141</v>
      </c>
      <c r="D525" t="s">
        <v>1829</v>
      </c>
      <c r="E525">
        <v>4289.4980860919904</v>
      </c>
      <c r="F525">
        <v>63.59</v>
      </c>
      <c r="G525">
        <v>-23.956336585775801</v>
      </c>
      <c r="H525">
        <f>(Table2[[#This Row],[1Y Return vs Nifty]]-AVERAGE(Table2[1Y Return vs Nifty]))/_xlfn.STDEV.P(Table2[1Y Return vs Nifty])</f>
        <v>-0.85044638518826776</v>
      </c>
      <c r="I525">
        <v>-12.602290477191399</v>
      </c>
      <c r="J525">
        <f>(Table2[[#This Row],[1M Return vs Nifty]]-AVERAGE(Table2[1M Return vs Nifty]))/_xlfn.STDEV.P(Table2[1M Return vs Nifty])</f>
        <v>-0.94785785109254539</v>
      </c>
      <c r="K525">
        <v>-3.02902297507381</v>
      </c>
      <c r="L525">
        <f>(Table2[[#This Row],[6M Return vs Nifty]]-AVERAGE(Table2[6M Return vs Nifty]))/_xlfn.STDEV.P(Table2[6M Return vs Nifty])</f>
        <v>-0.36768286348679868</v>
      </c>
      <c r="M525">
        <v>-3.8466852529127298</v>
      </c>
      <c r="N525">
        <f>(Table2[[#This Row],[1W Return vs Nifty]]-AVERAGE(Table2[1W Return vs Nifty]))/_xlfn.STDEV.P(Table2[1W Return vs Nifty])</f>
        <v>-0.33283530433026176</v>
      </c>
      <c r="O525">
        <v>65.83</v>
      </c>
      <c r="P525">
        <v>67.789812793238298</v>
      </c>
      <c r="Q525">
        <v>64.921620697166802</v>
      </c>
      <c r="R525">
        <v>25.9562353896609</v>
      </c>
      <c r="S525" s="1">
        <f>(Table2[[#This Row],[Close Price]]-Table2[[#This Row],[20D EMA]])/Table2[[#This Row],[20D EMA]]</f>
        <v>-3.4027039343764165E-2</v>
      </c>
      <c r="T525" s="1">
        <f>(Table2[[#This Row],[Close Price]]-Table2[[#This Row],[50D EMA]])/Table2[[#This Row],[50D EMA]]</f>
        <v>-6.1953450233708345E-2</v>
      </c>
      <c r="U525" s="1">
        <f>(Table2[[#This Row],[Close Price]]-Table2[[#This Row],[200D EMA]])/Table2[[#This Row],[200D EMA]]</f>
        <v>-2.0511205402253773E-2</v>
      </c>
      <c r="V525">
        <v>0.45818491080818102</v>
      </c>
      <c r="W525">
        <v>59.92</v>
      </c>
      <c r="X525">
        <v>63.9</v>
      </c>
      <c r="Y525">
        <v>59.8</v>
      </c>
      <c r="Z525">
        <v>64.489999999999995</v>
      </c>
      <c r="AA525">
        <v>59.8</v>
      </c>
      <c r="AB525">
        <v>66.64</v>
      </c>
      <c r="AC525" s="1">
        <f>(Table2[[#This Row],[Close Price]]/Table2[[#This Row],[Day Low]])-1</f>
        <v>6.1248331108144205E-2</v>
      </c>
      <c r="AD525" s="1">
        <f>(Table2[[#This Row],[Day High]]/Table2[[#This Row],[Close Price]])-1</f>
        <v>4.8749803428211891E-3</v>
      </c>
      <c r="AE525" s="1">
        <f>(Table2[[#This Row],[Close Price]]/Table2[[#This Row],[Current Week Low]])-1</f>
        <v>6.3377926421404718E-2</v>
      </c>
      <c r="AF525" s="1">
        <f>(Table2[[#This Row],[Current Week High]]/Table2[[#This Row],[Close Price]])-1</f>
        <v>1.4153168737222721E-2</v>
      </c>
      <c r="AG525" s="1">
        <f>(Table2[[#This Row],[Close Price]]/Table2[[#This Row],[Current Month Low]])-1</f>
        <v>6.3377926421404718E-2</v>
      </c>
      <c r="AH525" s="1">
        <f>(Table2[[#This Row],[Current Month High]]/Table2[[#This Row],[Close Price]])-1</f>
        <v>4.7963516276144036E-2</v>
      </c>
      <c r="AI525">
        <v>32.395030665198902</v>
      </c>
      <c r="AJ525">
        <v>45.848623853211002</v>
      </c>
      <c r="AK525" t="str">
        <f>IF(AND(Table2[[#This Row],[20D EMA]]&gt;Table2[[#This Row],[50D EMA]],Table2[[#This Row],[50D EMA]]&gt;Table2[[#This Row],[200D EMA]]),"Uptrend","Downtrend/NoTrend")</f>
        <v>Downtrend/NoTrend</v>
      </c>
      <c r="AL525">
        <v>-0.17</v>
      </c>
      <c r="AM525" t="s">
        <v>3174</v>
      </c>
      <c r="AN525">
        <v>-3.99</v>
      </c>
      <c r="AO525" t="s">
        <v>3174</v>
      </c>
      <c r="AP525">
        <v>3.9536802227348997E-2</v>
      </c>
      <c r="AQ525">
        <f>(Table2[[#This Row],[Sharpe Ratio]]-AVERAGE(Table2[Sharpe Ratio]))/_xlfn.STDEV.P(Table2[Sharpe Ratio])</f>
        <v>-0.25656478036595654</v>
      </c>
      <c r="AR5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5">
        <f>_xlfn.RANK.AVG(Table2[[#This Row],[1Y Return vs Nifty Z-Score]],Table2[1Y Return vs Nifty Z-Score])</f>
        <v>599</v>
      </c>
      <c r="AT525">
        <f>_xlfn.RANK.AVG(Table2[[#This Row],[6M Return vs Nifty Z-Score]],Table2[6M Return vs Nifty Z-Score])</f>
        <v>446</v>
      </c>
      <c r="AU525">
        <f>_xlfn.RANK.AVG(Table2[[#This Row],[Sharpe Ratio Z-Score]],Table2[Sharpe Ratio Z-Score])</f>
        <v>409</v>
      </c>
      <c r="AV525">
        <f>(Table2[[#This Row],[Rank 1Y]]+Table2[[#This Row],[Rank 6M]]+Table2[[#This Row],[Rank Sharpe]])/3</f>
        <v>484.66666666666669</v>
      </c>
    </row>
    <row r="526" spans="1:48" x14ac:dyDescent="0.3">
      <c r="A526" t="s">
        <v>35</v>
      </c>
      <c r="B526" t="s">
        <v>36</v>
      </c>
      <c r="C526" t="s">
        <v>3131</v>
      </c>
      <c r="D526" t="s">
        <v>37</v>
      </c>
      <c r="E526">
        <v>669339.81076224998</v>
      </c>
      <c r="F526">
        <v>2818.8</v>
      </c>
      <c r="G526">
        <v>-15.026060976614501</v>
      </c>
      <c r="H526">
        <f>(Table2[[#This Row],[1Y Return vs Nifty]]-AVERAGE(Table2[1Y Return vs Nifty]))/_xlfn.STDEV.P(Table2[1Y Return vs Nifty])</f>
        <v>-0.69663470930765681</v>
      </c>
      <c r="I526">
        <v>-1.63502397766556</v>
      </c>
      <c r="J526">
        <f>(Table2[[#This Row],[1M Return vs Nifty]]-AVERAGE(Table2[1M Return vs Nifty]))/_xlfn.STDEV.P(Table2[1M Return vs Nifty])</f>
        <v>0.2892063991872601</v>
      </c>
      <c r="K526">
        <v>13.879758880285401</v>
      </c>
      <c r="L526">
        <f>(Table2[[#This Row],[6M Return vs Nifty]]-AVERAGE(Table2[6M Return vs Nifty]))/_xlfn.STDEV.P(Table2[6M Return vs Nifty])</f>
        <v>0.19631958099236196</v>
      </c>
      <c r="M526">
        <v>-1.1093408696540501</v>
      </c>
      <c r="N526">
        <f>(Table2[[#This Row],[1W Return vs Nifty]]-AVERAGE(Table2[1W Return vs Nifty]))/_xlfn.STDEV.P(Table2[1W Return vs Nifty])</f>
        <v>0.34257602040385615</v>
      </c>
      <c r="O526">
        <v>2891.39</v>
      </c>
      <c r="P526">
        <v>2821.8434281187401</v>
      </c>
      <c r="Q526">
        <v>2613.10884108757</v>
      </c>
      <c r="R526">
        <v>33.584892202662502</v>
      </c>
      <c r="S526" s="1">
        <f>(Table2[[#This Row],[Close Price]]-Table2[[#This Row],[20D EMA]])/Table2[[#This Row],[20D EMA]]</f>
        <v>-2.510557206049675E-2</v>
      </c>
      <c r="T526" s="1">
        <f>(Table2[[#This Row],[Close Price]]-Table2[[#This Row],[50D EMA]])/Table2[[#This Row],[50D EMA]]</f>
        <v>-1.0785247999280118E-3</v>
      </c>
      <c r="U526" s="1">
        <f>(Table2[[#This Row],[Close Price]]-Table2[[#This Row],[200D EMA]])/Table2[[#This Row],[200D EMA]]</f>
        <v>7.8715113461107114E-2</v>
      </c>
      <c r="V526">
        <v>0.91629330134217502</v>
      </c>
      <c r="W526">
        <v>2798.7</v>
      </c>
      <c r="X526">
        <v>2886</v>
      </c>
      <c r="Y526">
        <v>2798.7</v>
      </c>
      <c r="Z526">
        <v>2886</v>
      </c>
      <c r="AA526">
        <v>2798.7</v>
      </c>
      <c r="AB526">
        <v>2962.7</v>
      </c>
      <c r="AC526" s="1">
        <f>(Table2[[#This Row],[Close Price]]/Table2[[#This Row],[Day Low]])-1</f>
        <v>7.1819058848752171E-3</v>
      </c>
      <c r="AD526" s="1">
        <f>(Table2[[#This Row],[Day High]]/Table2[[#This Row],[Close Price]])-1</f>
        <v>2.3839931885908827E-2</v>
      </c>
      <c r="AE526" s="1">
        <f>(Table2[[#This Row],[Close Price]]/Table2[[#This Row],[Current Week Low]])-1</f>
        <v>7.1819058848752171E-3</v>
      </c>
      <c r="AF526" s="1">
        <f>(Table2[[#This Row],[Current Week High]]/Table2[[#This Row],[Close Price]])-1</f>
        <v>2.3839931885908827E-2</v>
      </c>
      <c r="AG526" s="1">
        <f>(Table2[[#This Row],[Close Price]]/Table2[[#This Row],[Current Month Low]])-1</f>
        <v>7.1819058848752171E-3</v>
      </c>
      <c r="AH526" s="1">
        <f>(Table2[[#This Row],[Current Month High]]/Table2[[#This Row],[Close Price]])-1</f>
        <v>5.1050092237831635E-2</v>
      </c>
      <c r="AI526">
        <v>7.6699304668653197</v>
      </c>
      <c r="AJ526">
        <v>29.7760180474666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0</v>
      </c>
      <c r="AM526" t="s">
        <v>3176</v>
      </c>
      <c r="AN526">
        <v>-3.19</v>
      </c>
      <c r="AO526" t="s">
        <v>3174</v>
      </c>
      <c r="AP526">
        <v>-4.5761337990116002E-2</v>
      </c>
      <c r="AQ526">
        <f>(Table2[[#This Row],[Sharpe Ratio]]-AVERAGE(Table2[Sharpe Ratio]))/_xlfn.STDEV.P(Table2[Sharpe Ratio])</f>
        <v>-1.2520072121853594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-1.1205399209095381</v>
      </c>
      <c r="AS526">
        <f>_xlfn.RANK.AVG(Table2[[#This Row],[1Y Return vs Nifty Z-Score]],Table2[1Y Return vs Nifty Z-Score])</f>
        <v>548</v>
      </c>
      <c r="AT526">
        <f>_xlfn.RANK.AVG(Table2[[#This Row],[6M Return vs Nifty Z-Score]],Table2[6M Return vs Nifty Z-Score])</f>
        <v>255</v>
      </c>
      <c r="AU526">
        <f>_xlfn.RANK.AVG(Table2[[#This Row],[Sharpe Ratio Z-Score]],Table2[Sharpe Ratio Z-Score])</f>
        <v>655</v>
      </c>
      <c r="AV526">
        <f>(Table2[[#This Row],[Rank 1Y]]+Table2[[#This Row],[Rank 6M]]+Table2[[#This Row],[Rank Sharpe]])/3</f>
        <v>486</v>
      </c>
    </row>
    <row r="527" spans="1:48" x14ac:dyDescent="0.3">
      <c r="A527" t="s">
        <v>1178</v>
      </c>
      <c r="B527" t="s">
        <v>1179</v>
      </c>
      <c r="C527" t="s">
        <v>3136</v>
      </c>
      <c r="D527" t="s">
        <v>130</v>
      </c>
      <c r="E527">
        <v>10624.38</v>
      </c>
      <c r="F527">
        <v>323.85000000000002</v>
      </c>
      <c r="G527">
        <v>-30.040234776786502</v>
      </c>
      <c r="H527">
        <f>(Table2[[#This Row],[1Y Return vs Nifty]]-AVERAGE(Table2[1Y Return vs Nifty]))/_xlfn.STDEV.P(Table2[1Y Return vs Nifty])</f>
        <v>-0.95523313731116855</v>
      </c>
      <c r="I527">
        <v>-16.0575780751354</v>
      </c>
      <c r="J527">
        <f>(Table2[[#This Row],[1M Return vs Nifty]]-AVERAGE(Table2[1M Return vs Nifty]))/_xlfn.STDEV.P(Table2[1M Return vs Nifty])</f>
        <v>-1.3376006153480238</v>
      </c>
      <c r="K527">
        <v>-26.357029926620299</v>
      </c>
      <c r="L527">
        <f>(Table2[[#This Row],[6M Return vs Nifty]]-AVERAGE(Table2[6M Return vs Nifty]))/_xlfn.STDEV.P(Table2[6M Return vs Nifty])</f>
        <v>-1.1458023671888922</v>
      </c>
      <c r="M527">
        <v>-10.295177585937299</v>
      </c>
      <c r="N527">
        <f>(Table2[[#This Row],[1W Return vs Nifty]]-AVERAGE(Table2[1W Return vs Nifty]))/_xlfn.STDEV.P(Table2[1W Return vs Nifty])</f>
        <v>-1.923933879950859</v>
      </c>
      <c r="O527">
        <v>353.09</v>
      </c>
      <c r="P527">
        <v>366.601410803134</v>
      </c>
      <c r="Q527">
        <v>370.79805149109097</v>
      </c>
      <c r="R527">
        <v>11.004394648985899</v>
      </c>
      <c r="S527" s="1">
        <f>(Table2[[#This Row],[Close Price]]-Table2[[#This Row],[20D EMA]])/Table2[[#This Row],[20D EMA]]</f>
        <v>-8.2811747713047529E-2</v>
      </c>
      <c r="T527" s="1">
        <f>(Table2[[#This Row],[Close Price]]-Table2[[#This Row],[50D EMA]])/Table2[[#This Row],[50D EMA]]</f>
        <v>-0.11661551086089957</v>
      </c>
      <c r="U527" s="1">
        <f>(Table2[[#This Row],[Close Price]]-Table2[[#This Row],[200D EMA]])/Table2[[#This Row],[200D EMA]]</f>
        <v>-0.1266135334376722</v>
      </c>
      <c r="V527">
        <v>0.72102571293679196</v>
      </c>
      <c r="W527">
        <v>309.14999999999998</v>
      </c>
      <c r="X527">
        <v>326</v>
      </c>
      <c r="Y527">
        <v>308.8</v>
      </c>
      <c r="Z527">
        <v>338</v>
      </c>
      <c r="AA527">
        <v>308.8</v>
      </c>
      <c r="AB527">
        <v>361.45</v>
      </c>
      <c r="AC527" s="1">
        <f>(Table2[[#This Row],[Close Price]]/Table2[[#This Row],[Day Low]])-1</f>
        <v>4.7549733139252925E-2</v>
      </c>
      <c r="AD527" s="1">
        <f>(Table2[[#This Row],[Day High]]/Table2[[#This Row],[Close Price]])-1</f>
        <v>6.6388760228499599E-3</v>
      </c>
      <c r="AE527" s="1">
        <f>(Table2[[#This Row],[Close Price]]/Table2[[#This Row],[Current Week Low]])-1</f>
        <v>4.8737046632124414E-2</v>
      </c>
      <c r="AF527" s="1">
        <f>(Table2[[#This Row],[Current Week High]]/Table2[[#This Row],[Close Price]])-1</f>
        <v>4.3693067778292294E-2</v>
      </c>
      <c r="AG527" s="1">
        <f>(Table2[[#This Row],[Close Price]]/Table2[[#This Row],[Current Month Low]])-1</f>
        <v>4.8737046632124414E-2</v>
      </c>
      <c r="AH527" s="1">
        <f>(Table2[[#This Row],[Current Month High]]/Table2[[#This Row],[Close Price]])-1</f>
        <v>0.11610313416705242</v>
      </c>
      <c r="AI527">
        <v>56.2451752354485</v>
      </c>
      <c r="AJ527">
        <v>5.4542494301530402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-0.23</v>
      </c>
      <c r="AM527" t="s">
        <v>3174</v>
      </c>
      <c r="AN527">
        <v>-12.58</v>
      </c>
      <c r="AO527" t="s">
        <v>3174</v>
      </c>
      <c r="AP527">
        <v>0.13456216344730401</v>
      </c>
      <c r="AQ527">
        <f>(Table2[[#This Row],[Sharpe Ratio]]-AVERAGE(Table2[Sharpe Ratio]))/_xlfn.STDEV.P(Table2[Sharpe Ratio])</f>
        <v>0.85239581849527413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647</v>
      </c>
      <c r="AT527">
        <f>_xlfn.RANK.AVG(Table2[[#This Row],[6M Return vs Nifty Z-Score]],Table2[6M Return vs Nifty Z-Score])</f>
        <v>672</v>
      </c>
      <c r="AU527">
        <f>_xlfn.RANK.AVG(Table2[[#This Row],[Sharpe Ratio Z-Score]],Table2[Sharpe Ratio Z-Score])</f>
        <v>140</v>
      </c>
      <c r="AV527">
        <f>(Table2[[#This Row],[Rank 1Y]]+Table2[[#This Row],[Rank 6M]]+Table2[[#This Row],[Rank Sharpe]])/3</f>
        <v>486.33333333333331</v>
      </c>
    </row>
    <row r="528" spans="1:48" x14ac:dyDescent="0.3">
      <c r="A528" t="s">
        <v>1105</v>
      </c>
      <c r="B528" t="s">
        <v>1106</v>
      </c>
      <c r="C528" t="s">
        <v>3128</v>
      </c>
      <c r="D528" t="s">
        <v>287</v>
      </c>
      <c r="E528">
        <v>11717.4178609399</v>
      </c>
      <c r="F528">
        <v>2131.4499999999998</v>
      </c>
      <c r="G528">
        <v>-31.944192980470699</v>
      </c>
      <c r="H528">
        <f>(Table2[[#This Row],[1Y Return vs Nifty]]-AVERAGE(Table2[1Y Return vs Nifty]))/_xlfn.STDEV.P(Table2[1Y Return vs Nifty])</f>
        <v>-0.98802619039621287</v>
      </c>
      <c r="I528">
        <v>3.12721882604504</v>
      </c>
      <c r="J528">
        <f>(Table2[[#This Row],[1M Return vs Nifty]]-AVERAGE(Table2[1M Return vs Nifty]))/_xlfn.STDEV.P(Table2[1M Return vs Nifty])</f>
        <v>0.82636853743541461</v>
      </c>
      <c r="K528">
        <v>1.4246702333666701</v>
      </c>
      <c r="L528">
        <f>(Table2[[#This Row],[6M Return vs Nifty]]-AVERAGE(Table2[6M Return vs Nifty]))/_xlfn.STDEV.P(Table2[6M Return vs Nifty])</f>
        <v>-0.21912728579895205</v>
      </c>
      <c r="M528">
        <v>-0.79889160636444501</v>
      </c>
      <c r="N528">
        <f>(Table2[[#This Row],[1W Return vs Nifty]]-AVERAGE(Table2[1W Return vs Nifty]))/_xlfn.STDEV.P(Table2[1W Return vs Nifty])</f>
        <v>0.41917615499545174</v>
      </c>
      <c r="O528">
        <v>2114.1999999999998</v>
      </c>
      <c r="P528">
        <v>2133.80642850084</v>
      </c>
      <c r="Q528">
        <v>2036.9944440464899</v>
      </c>
      <c r="R528">
        <v>59.266210901744799</v>
      </c>
      <c r="S528" s="1">
        <f>(Table2[[#This Row],[Close Price]]-Table2[[#This Row],[20D EMA]])/Table2[[#This Row],[20D EMA]]</f>
        <v>8.1591145586983257E-3</v>
      </c>
      <c r="T528" s="1">
        <f>(Table2[[#This Row],[Close Price]]-Table2[[#This Row],[50D EMA]])/Table2[[#This Row],[50D EMA]]</f>
        <v>-1.1043309596249118E-3</v>
      </c>
      <c r="U528" s="1">
        <f>(Table2[[#This Row],[Close Price]]-Table2[[#This Row],[200D EMA]])/Table2[[#This Row],[200D EMA]]</f>
        <v>4.6370060669323157E-2</v>
      </c>
      <c r="V528">
        <v>0.81370872807903205</v>
      </c>
      <c r="W528">
        <v>2042.2</v>
      </c>
      <c r="X528">
        <v>2135.6</v>
      </c>
      <c r="Y528">
        <v>2017</v>
      </c>
      <c r="Z528">
        <v>2171.9499999999998</v>
      </c>
      <c r="AA528">
        <v>2017</v>
      </c>
      <c r="AB528">
        <v>2218</v>
      </c>
      <c r="AC528" s="1">
        <f>(Table2[[#This Row],[Close Price]]/Table2[[#This Row],[Day Low]])-1</f>
        <v>4.370286945450963E-2</v>
      </c>
      <c r="AD528" s="1">
        <f>(Table2[[#This Row],[Day High]]/Table2[[#This Row],[Close Price]])-1</f>
        <v>1.9470313636258396E-3</v>
      </c>
      <c r="AE528" s="1">
        <f>(Table2[[#This Row],[Close Price]]/Table2[[#This Row],[Current Week Low]])-1</f>
        <v>5.6742687159147209E-2</v>
      </c>
      <c r="AF528" s="1">
        <f>(Table2[[#This Row],[Current Week High]]/Table2[[#This Row],[Close Price]])-1</f>
        <v>1.9001149452250843E-2</v>
      </c>
      <c r="AG528" s="1">
        <f>(Table2[[#This Row],[Close Price]]/Table2[[#This Row],[Current Month Low]])-1</f>
        <v>5.6742687159147209E-2</v>
      </c>
      <c r="AH528" s="1">
        <f>(Table2[[#This Row],[Current Month High]]/Table2[[#This Row],[Close Price]])-1</f>
        <v>4.0606160125736146E-2</v>
      </c>
      <c r="AI528">
        <v>28.919280302141701</v>
      </c>
      <c r="AJ528">
        <v>33.215624999999903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-0.12</v>
      </c>
      <c r="AM528" t="s">
        <v>3174</v>
      </c>
      <c r="AN528">
        <v>5.01</v>
      </c>
      <c r="AO528" t="s">
        <v>3175</v>
      </c>
      <c r="AP528">
        <v>3.1605751387486003E-2</v>
      </c>
      <c r="AQ528">
        <f>(Table2[[#This Row],[Sharpe Ratio]]-AVERAGE(Table2[Sharpe Ratio]))/_xlfn.STDEV.P(Table2[Sharpe Ratio])</f>
        <v>-0.3491213650088188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653</v>
      </c>
      <c r="AT528">
        <f>_xlfn.RANK.AVG(Table2[[#This Row],[6M Return vs Nifty Z-Score]],Table2[6M Return vs Nifty Z-Score])</f>
        <v>395</v>
      </c>
      <c r="AU528">
        <f>_xlfn.RANK.AVG(Table2[[#This Row],[Sharpe Ratio Z-Score]],Table2[Sharpe Ratio Z-Score])</f>
        <v>426</v>
      </c>
      <c r="AV528">
        <f>(Table2[[#This Row],[Rank 1Y]]+Table2[[#This Row],[Rank 6M]]+Table2[[#This Row],[Rank Sharpe]])/3</f>
        <v>491.33333333333331</v>
      </c>
    </row>
    <row r="529" spans="1:48" x14ac:dyDescent="0.3">
      <c r="A529" t="s">
        <v>1308</v>
      </c>
      <c r="B529" t="s">
        <v>1309</v>
      </c>
      <c r="C529" t="s">
        <v>3143</v>
      </c>
      <c r="D529" t="s">
        <v>276</v>
      </c>
      <c r="E529">
        <v>8688.9975721350002</v>
      </c>
      <c r="F529">
        <v>690.05</v>
      </c>
      <c r="G529">
        <v>-12.6920517940103</v>
      </c>
      <c r="H529">
        <f>(Table2[[#This Row],[1Y Return vs Nifty]]-AVERAGE(Table2[1Y Return vs Nifty]))/_xlfn.STDEV.P(Table2[1Y Return vs Nifty])</f>
        <v>-0.65643462147063625</v>
      </c>
      <c r="I529">
        <v>-6.0634220341525698</v>
      </c>
      <c r="J529">
        <f>(Table2[[#This Row],[1M Return vs Nifty]]-AVERAGE(Table2[1M Return vs Nifty]))/_xlfn.STDEV.P(Table2[1M Return vs Nifty])</f>
        <v>-0.21029937300542767</v>
      </c>
      <c r="K529">
        <v>0.98038389770261203</v>
      </c>
      <c r="L529">
        <f>(Table2[[#This Row],[6M Return vs Nifty]]-AVERAGE(Table2[6M Return vs Nifty]))/_xlfn.STDEV.P(Table2[6M Return vs Nifty])</f>
        <v>-0.23394671995492569</v>
      </c>
      <c r="M529">
        <v>-3.1369913623305399</v>
      </c>
      <c r="N529">
        <f>(Table2[[#This Row],[1W Return vs Nifty]]-AVERAGE(Table2[1W Return vs Nifty]))/_xlfn.STDEV.P(Table2[1W Return vs Nifty])</f>
        <v>-0.15772570039244782</v>
      </c>
      <c r="O529">
        <v>705.83</v>
      </c>
      <c r="P529">
        <v>712.63646199420202</v>
      </c>
      <c r="Q529">
        <v>676.92472545636599</v>
      </c>
      <c r="R529">
        <v>46.724264112655803</v>
      </c>
      <c r="S529" s="1">
        <f>(Table2[[#This Row],[Close Price]]-Table2[[#This Row],[20D EMA]])/Table2[[#This Row],[20D EMA]]</f>
        <v>-2.2356658118810598E-2</v>
      </c>
      <c r="T529" s="1">
        <f>(Table2[[#This Row],[Close Price]]-Table2[[#This Row],[50D EMA]])/Table2[[#This Row],[50D EMA]]</f>
        <v>-3.1694227279639012E-2</v>
      </c>
      <c r="U529" s="1">
        <f>(Table2[[#This Row],[Close Price]]-Table2[[#This Row],[200D EMA]])/Table2[[#This Row],[200D EMA]]</f>
        <v>1.9389562901229861E-2</v>
      </c>
      <c r="V529">
        <v>0.56207077849985898</v>
      </c>
      <c r="W529">
        <v>665.55</v>
      </c>
      <c r="X529">
        <v>699</v>
      </c>
      <c r="Y529">
        <v>665.55</v>
      </c>
      <c r="Z529">
        <v>710</v>
      </c>
      <c r="AA529">
        <v>665.55</v>
      </c>
      <c r="AB529">
        <v>729.55</v>
      </c>
      <c r="AC529" s="1">
        <f>(Table2[[#This Row],[Close Price]]/Table2[[#This Row],[Day Low]])-1</f>
        <v>3.6811659529712326E-2</v>
      </c>
      <c r="AD529" s="1">
        <f>(Table2[[#This Row],[Day High]]/Table2[[#This Row],[Close Price]])-1</f>
        <v>1.2970074632273176E-2</v>
      </c>
      <c r="AE529" s="1">
        <f>(Table2[[#This Row],[Close Price]]/Table2[[#This Row],[Current Week Low]])-1</f>
        <v>3.6811659529712326E-2</v>
      </c>
      <c r="AF529" s="1">
        <f>(Table2[[#This Row],[Current Week High]]/Table2[[#This Row],[Close Price]])-1</f>
        <v>2.8910948481994048E-2</v>
      </c>
      <c r="AG529" s="1">
        <f>(Table2[[#This Row],[Close Price]]/Table2[[#This Row],[Current Month Low]])-1</f>
        <v>3.6811659529712326E-2</v>
      </c>
      <c r="AH529" s="1">
        <f>(Table2[[#This Row],[Current Month High]]/Table2[[#This Row],[Close Price]])-1</f>
        <v>5.7242228823998209E-2</v>
      </c>
      <c r="AI529">
        <v>21.397000217375499</v>
      </c>
      <c r="AJ529">
        <v>35.290657778649098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-0.02</v>
      </c>
      <c r="AM529" t="s">
        <v>3174</v>
      </c>
      <c r="AN529">
        <v>-0.92</v>
      </c>
      <c r="AO529" t="s">
        <v>3174</v>
      </c>
      <c r="AQ529">
        <f>(Table2[[#This Row],[Sharpe Ratio]]-AVERAGE(Table2[Sharpe Ratio]))/_xlfn.STDEV.P(Table2[Sharpe Ratio])</f>
        <v>-0.71796535082642143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534</v>
      </c>
      <c r="AT529">
        <f>_xlfn.RANK.AVG(Table2[[#This Row],[6M Return vs Nifty Z-Score]],Table2[6M Return vs Nifty Z-Score])</f>
        <v>403</v>
      </c>
      <c r="AU529">
        <f>_xlfn.RANK.AVG(Table2[[#This Row],[Sharpe Ratio Z-Score]],Table2[Sharpe Ratio Z-Score])</f>
        <v>540.5</v>
      </c>
      <c r="AV529">
        <f>(Table2[[#This Row],[Rank 1Y]]+Table2[[#This Row],[Rank 6M]]+Table2[[#This Row],[Rank Sharpe]])/3</f>
        <v>492.5</v>
      </c>
    </row>
    <row r="530" spans="1:48" x14ac:dyDescent="0.3">
      <c r="A530" t="s">
        <v>359</v>
      </c>
      <c r="B530" t="s">
        <v>360</v>
      </c>
      <c r="C530" t="s">
        <v>3129</v>
      </c>
      <c r="D530" t="s">
        <v>24</v>
      </c>
      <c r="E530">
        <v>68806.413145700004</v>
      </c>
      <c r="F530">
        <v>21.54</v>
      </c>
      <c r="G530">
        <v>0.18490616197816501</v>
      </c>
      <c r="H530">
        <f>(Table2[[#This Row],[1Y Return vs Nifty]]-AVERAGE(Table2[1Y Return vs Nifty]))/_xlfn.STDEV.P(Table2[1Y Return vs Nifty])</f>
        <v>-0.43464678757412289</v>
      </c>
      <c r="I530">
        <v>-8.0923240908728005</v>
      </c>
      <c r="J530">
        <f>(Table2[[#This Row],[1M Return vs Nifty]]-AVERAGE(Table2[1M Return vs Nifty]))/_xlfn.STDEV.P(Table2[1M Return vs Nifty])</f>
        <v>-0.43915149416034627</v>
      </c>
      <c r="K530">
        <v>-23.3236144595387</v>
      </c>
      <c r="L530">
        <f>(Table2[[#This Row],[6M Return vs Nifty]]-AVERAGE(Table2[6M Return vs Nifty]))/_xlfn.STDEV.P(Table2[6M Return vs Nifty])</f>
        <v>-1.0446209956868011</v>
      </c>
      <c r="M530">
        <v>-2.5149317692632498</v>
      </c>
      <c r="N530">
        <f>(Table2[[#This Row],[1W Return vs Nifty]]-AVERAGE(Table2[1W Return vs Nifty]))/_xlfn.STDEV.P(Table2[1W Return vs Nifty])</f>
        <v>-4.2389501001880844E-3</v>
      </c>
      <c r="O530">
        <v>22.61</v>
      </c>
      <c r="P530">
        <v>23.3192042630474</v>
      </c>
      <c r="Q530">
        <v>23.061683144852498</v>
      </c>
      <c r="R530">
        <v>19.218808408962602</v>
      </c>
      <c r="S530" s="1">
        <f>(Table2[[#This Row],[Close Price]]-Table2[[#This Row],[20D EMA]])/Table2[[#This Row],[20D EMA]]</f>
        <v>-4.7324192835028762E-2</v>
      </c>
      <c r="T530" s="1">
        <f>(Table2[[#This Row],[Close Price]]-Table2[[#This Row],[50D EMA]])/Table2[[#This Row],[50D EMA]]</f>
        <v>-7.6297812008397012E-2</v>
      </c>
      <c r="U530" s="1">
        <f>(Table2[[#This Row],[Close Price]]-Table2[[#This Row],[200D EMA]])/Table2[[#This Row],[200D EMA]]</f>
        <v>-6.5983178040157395E-2</v>
      </c>
      <c r="V530">
        <v>0.52260371992536503</v>
      </c>
      <c r="W530">
        <v>21.1</v>
      </c>
      <c r="X530">
        <v>21.62</v>
      </c>
      <c r="Y530">
        <v>20.77</v>
      </c>
      <c r="Z530">
        <v>22.26</v>
      </c>
      <c r="AA530">
        <v>20.77</v>
      </c>
      <c r="AB530">
        <v>22.58</v>
      </c>
      <c r="AC530" s="1">
        <f>(Table2[[#This Row],[Close Price]]/Table2[[#This Row],[Day Low]])-1</f>
        <v>2.0853080568720372E-2</v>
      </c>
      <c r="AD530" s="1">
        <f>(Table2[[#This Row],[Day High]]/Table2[[#This Row],[Close Price]])-1</f>
        <v>3.7140204271124411E-3</v>
      </c>
      <c r="AE530" s="1">
        <f>(Table2[[#This Row],[Close Price]]/Table2[[#This Row],[Current Week Low]])-1</f>
        <v>3.7072701011073628E-2</v>
      </c>
      <c r="AF530" s="1">
        <f>(Table2[[#This Row],[Current Week High]]/Table2[[#This Row],[Close Price]])-1</f>
        <v>3.3426183844011303E-2</v>
      </c>
      <c r="AG530" s="1">
        <f>(Table2[[#This Row],[Close Price]]/Table2[[#This Row],[Current Month Low]])-1</f>
        <v>3.7072701011073628E-2</v>
      </c>
      <c r="AH530" s="1">
        <f>(Table2[[#This Row],[Current Month High]]/Table2[[#This Row],[Close Price]])-1</f>
        <v>4.8282265552460402E-2</v>
      </c>
      <c r="AI530">
        <v>52.506963788300801</v>
      </c>
      <c r="AJ530">
        <v>37.197452229299302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-0.11</v>
      </c>
      <c r="AM530" t="s">
        <v>3174</v>
      </c>
      <c r="AN530">
        <v>-6.14</v>
      </c>
      <c r="AO530" t="s">
        <v>3174</v>
      </c>
      <c r="AP530">
        <v>5.0091742806142002E-2</v>
      </c>
      <c r="AQ530">
        <f>(Table2[[#This Row],[Sharpe Ratio]]-AVERAGE(Table2[Sharpe Ratio]))/_xlfn.STDEV.P(Table2[Sharpe Ratio])</f>
        <v>-0.13338699840405033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0">
        <f>_xlfn.RANK.AVG(Table2[[#This Row],[1Y Return vs Nifty Z-Score]],Table2[1Y Return vs Nifty Z-Score])</f>
        <v>452</v>
      </c>
      <c r="AT530">
        <f>_xlfn.RANK.AVG(Table2[[#This Row],[6M Return vs Nifty Z-Score]],Table2[6M Return vs Nifty Z-Score])</f>
        <v>653</v>
      </c>
      <c r="AU530">
        <f>_xlfn.RANK.AVG(Table2[[#This Row],[Sharpe Ratio Z-Score]],Table2[Sharpe Ratio Z-Score])</f>
        <v>375</v>
      </c>
      <c r="AV530">
        <f>(Table2[[#This Row],[Rank 1Y]]+Table2[[#This Row],[Rank 6M]]+Table2[[#This Row],[Rank Sharpe]])/3</f>
        <v>493.33333333333331</v>
      </c>
    </row>
    <row r="531" spans="1:48" x14ac:dyDescent="0.3">
      <c r="A531" t="s">
        <v>1019</v>
      </c>
      <c r="B531" t="s">
        <v>1020</v>
      </c>
      <c r="C531" t="s">
        <v>3139</v>
      </c>
      <c r="D531" t="s">
        <v>527</v>
      </c>
      <c r="E531">
        <v>13961.926261410001</v>
      </c>
      <c r="F531">
        <v>893.35</v>
      </c>
      <c r="G531">
        <v>-31.812041207008601</v>
      </c>
      <c r="H531">
        <f>(Table2[[#This Row],[1Y Return vs Nifty]]-AVERAGE(Table2[1Y Return vs Nifty]))/_xlfn.STDEV.P(Table2[1Y Return vs Nifty])</f>
        <v>-0.98575005843384123</v>
      </c>
      <c r="I531">
        <v>6.4612309604679599</v>
      </c>
      <c r="J531">
        <f>(Table2[[#This Row],[1M Return vs Nifty]]-AVERAGE(Table2[1M Return vs Nifty]))/_xlfn.STDEV.P(Table2[1M Return vs Nifty])</f>
        <v>1.2024319094408253</v>
      </c>
      <c r="K531">
        <v>-1.6143398621867</v>
      </c>
      <c r="L531">
        <f>(Table2[[#This Row],[6M Return vs Nifty]]-AVERAGE(Table2[6M Return vs Nifty]))/_xlfn.STDEV.P(Table2[6M Return vs Nifty])</f>
        <v>-0.32049526945093204</v>
      </c>
      <c r="M531">
        <v>-2.7908667047398699</v>
      </c>
      <c r="N531">
        <f>(Table2[[#This Row],[1W Return vs Nifty]]-AVERAGE(Table2[1W Return vs Nifty]))/_xlfn.STDEV.P(Table2[1W Return vs Nifty])</f>
        <v>-7.2323032413873112E-2</v>
      </c>
      <c r="O531">
        <v>877.37</v>
      </c>
      <c r="P531">
        <v>854.83242387939094</v>
      </c>
      <c r="Q531">
        <v>834.28956404289897</v>
      </c>
      <c r="R531">
        <v>55.423336892956797</v>
      </c>
      <c r="S531" s="1">
        <f>(Table2[[#This Row],[Close Price]]-Table2[[#This Row],[20D EMA]])/Table2[[#This Row],[20D EMA]]</f>
        <v>1.821352451075375E-2</v>
      </c>
      <c r="T531" s="1">
        <f>(Table2[[#This Row],[Close Price]]-Table2[[#This Row],[50D EMA]])/Table2[[#This Row],[50D EMA]]</f>
        <v>4.5058627918918945E-2</v>
      </c>
      <c r="U531" s="1">
        <f>(Table2[[#This Row],[Close Price]]-Table2[[#This Row],[200D EMA]])/Table2[[#This Row],[200D EMA]]</f>
        <v>7.0791291779917526E-2</v>
      </c>
      <c r="V531">
        <v>3.1545623172844302</v>
      </c>
      <c r="W531">
        <v>883</v>
      </c>
      <c r="X531">
        <v>902.95</v>
      </c>
      <c r="Y531">
        <v>857.1</v>
      </c>
      <c r="Z531">
        <v>902.95</v>
      </c>
      <c r="AA531">
        <v>857.1</v>
      </c>
      <c r="AB531">
        <v>944.35</v>
      </c>
      <c r="AC531" s="1">
        <f>(Table2[[#This Row],[Close Price]]/Table2[[#This Row],[Day Low]])-1</f>
        <v>1.1721404303510763E-2</v>
      </c>
      <c r="AD531" s="1">
        <f>(Table2[[#This Row],[Day High]]/Table2[[#This Row],[Close Price]])-1</f>
        <v>1.0746068170369938E-2</v>
      </c>
      <c r="AE531" s="1">
        <f>(Table2[[#This Row],[Close Price]]/Table2[[#This Row],[Current Week Low]])-1</f>
        <v>4.2293781355734472E-2</v>
      </c>
      <c r="AF531" s="1">
        <f>(Table2[[#This Row],[Current Week High]]/Table2[[#This Row],[Close Price]])-1</f>
        <v>1.0746068170369938E-2</v>
      </c>
      <c r="AG531" s="1">
        <f>(Table2[[#This Row],[Close Price]]/Table2[[#This Row],[Current Month Low]])-1</f>
        <v>4.2293781355734472E-2</v>
      </c>
      <c r="AH531" s="1">
        <f>(Table2[[#This Row],[Current Month High]]/Table2[[#This Row],[Close Price]])-1</f>
        <v>5.7088487155090295E-2</v>
      </c>
      <c r="AI531">
        <v>7.1248670733754897</v>
      </c>
      <c r="AJ531">
        <v>26.0102969179772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0.02</v>
      </c>
      <c r="AM531" t="s">
        <v>3175</v>
      </c>
      <c r="AN531">
        <v>3.86</v>
      </c>
      <c r="AO531" t="s">
        <v>3175</v>
      </c>
      <c r="AP531">
        <v>4.4136786622946997E-2</v>
      </c>
      <c r="AQ531">
        <f>(Table2[[#This Row],[Sharpe Ratio]]-AVERAGE(Table2[Sharpe Ratio]))/_xlfn.STDEV.P(Table2[Sharpe Ratio])</f>
        <v>-0.20288225409502833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-0.37901870495284939</v>
      </c>
      <c r="AS531">
        <f>_xlfn.RANK.AVG(Table2[[#This Row],[1Y Return vs Nifty Z-Score]],Table2[1Y Return vs Nifty Z-Score])</f>
        <v>652</v>
      </c>
      <c r="AT531">
        <f>_xlfn.RANK.AVG(Table2[[#This Row],[6M Return vs Nifty Z-Score]],Table2[6M Return vs Nifty Z-Score])</f>
        <v>432</v>
      </c>
      <c r="AU531">
        <f>_xlfn.RANK.AVG(Table2[[#This Row],[Sharpe Ratio Z-Score]],Table2[Sharpe Ratio Z-Score])</f>
        <v>396</v>
      </c>
      <c r="AV531">
        <f>(Table2[[#This Row],[Rank 1Y]]+Table2[[#This Row],[Rank 6M]]+Table2[[#This Row],[Rank Sharpe]])/3</f>
        <v>493.33333333333331</v>
      </c>
    </row>
    <row r="532" spans="1:48" x14ac:dyDescent="0.3">
      <c r="A532" t="s">
        <v>1038</v>
      </c>
      <c r="B532" t="s">
        <v>1039</v>
      </c>
      <c r="C532" t="s">
        <v>607</v>
      </c>
      <c r="D532" t="s">
        <v>607</v>
      </c>
      <c r="E532">
        <v>13549.285254</v>
      </c>
      <c r="F532">
        <v>463.2</v>
      </c>
      <c r="G532">
        <v>-7.4104486111386798</v>
      </c>
      <c r="H532">
        <f>(Table2[[#This Row],[1Y Return vs Nifty]]-AVERAGE(Table2[1Y Return vs Nifty]))/_xlfn.STDEV.P(Table2[1Y Return vs Nifty])</f>
        <v>-0.565466293901836</v>
      </c>
      <c r="I532">
        <v>-10.749045849054101</v>
      </c>
      <c r="J532">
        <f>(Table2[[#This Row],[1M Return vs Nifty]]-AVERAGE(Table2[1M Return vs Nifty]))/_xlfn.STDEV.P(Table2[1M Return vs Nifty])</f>
        <v>-0.73881919259082451</v>
      </c>
      <c r="K532">
        <v>-7.2831564751554998</v>
      </c>
      <c r="L532">
        <f>(Table2[[#This Row],[6M Return vs Nifty]]-AVERAGE(Table2[6M Return vs Nifty]))/_xlfn.STDEV.P(Table2[6M Return vs Nifty])</f>
        <v>-0.50958200877775839</v>
      </c>
      <c r="M532">
        <v>-3.6243074724442601</v>
      </c>
      <c r="N532">
        <f>(Table2[[#This Row],[1W Return vs Nifty]]-AVERAGE(Table2[1W Return vs Nifty]))/_xlfn.STDEV.P(Table2[1W Return vs Nifty])</f>
        <v>-0.27796589432243513</v>
      </c>
      <c r="O532">
        <v>475.03</v>
      </c>
      <c r="P532">
        <v>486.46101278577402</v>
      </c>
      <c r="Q532">
        <v>460.55525143659798</v>
      </c>
      <c r="R532">
        <v>36.853513371920897</v>
      </c>
      <c r="S532" s="1">
        <f>(Table2[[#This Row],[Close Price]]-Table2[[#This Row],[20D EMA]])/Table2[[#This Row],[20D EMA]]</f>
        <v>-2.4903690293244605E-2</v>
      </c>
      <c r="T532" s="1">
        <f>(Table2[[#This Row],[Close Price]]-Table2[[#This Row],[50D EMA]])/Table2[[#This Row],[50D EMA]]</f>
        <v>-4.7816807872366189E-2</v>
      </c>
      <c r="U532" s="1">
        <f>(Table2[[#This Row],[Close Price]]-Table2[[#This Row],[200D EMA]])/Table2[[#This Row],[200D EMA]]</f>
        <v>5.7425217824621667E-3</v>
      </c>
      <c r="V532">
        <v>0.43884105314726501</v>
      </c>
      <c r="W532">
        <v>442</v>
      </c>
      <c r="X532">
        <v>465</v>
      </c>
      <c r="Y532">
        <v>442</v>
      </c>
      <c r="Z532">
        <v>470.5</v>
      </c>
      <c r="AA532">
        <v>442</v>
      </c>
      <c r="AB532">
        <v>477.05</v>
      </c>
      <c r="AC532" s="1">
        <f>(Table2[[#This Row],[Close Price]]/Table2[[#This Row],[Day Low]])-1</f>
        <v>4.7963800904977427E-2</v>
      </c>
      <c r="AD532" s="1">
        <f>(Table2[[#This Row],[Day High]]/Table2[[#This Row],[Close Price]])-1</f>
        <v>3.8860103626943143E-3</v>
      </c>
      <c r="AE532" s="1">
        <f>(Table2[[#This Row],[Close Price]]/Table2[[#This Row],[Current Week Low]])-1</f>
        <v>4.7963800904977427E-2</v>
      </c>
      <c r="AF532" s="1">
        <f>(Table2[[#This Row],[Current Week High]]/Table2[[#This Row],[Close Price]])-1</f>
        <v>1.5759930915371312E-2</v>
      </c>
      <c r="AG532" s="1">
        <f>(Table2[[#This Row],[Close Price]]/Table2[[#This Row],[Current Month Low]])-1</f>
        <v>4.7963800904977427E-2</v>
      </c>
      <c r="AH532" s="1">
        <f>(Table2[[#This Row],[Current Month High]]/Table2[[#This Row],[Close Price]])-1</f>
        <v>2.9900690846286659E-2</v>
      </c>
      <c r="AI532">
        <v>27.806563039723599</v>
      </c>
      <c r="AJ532">
        <v>36.838995568685299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-0.19</v>
      </c>
      <c r="AM532" t="s">
        <v>3174</v>
      </c>
      <c r="AN532">
        <v>-5.62</v>
      </c>
      <c r="AO532" t="s">
        <v>3174</v>
      </c>
      <c r="AP532">
        <v>1.0954124325951E-2</v>
      </c>
      <c r="AQ532">
        <f>(Table2[[#This Row],[Sharpe Ratio]]-AVERAGE(Table2[Sharpe Ratio]))/_xlfn.STDEV.P(Table2[Sharpe Ratio])</f>
        <v>-0.59012903306290609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504</v>
      </c>
      <c r="AT532">
        <f>_xlfn.RANK.AVG(Table2[[#This Row],[6M Return vs Nifty Z-Score]],Table2[6M Return vs Nifty Z-Score])</f>
        <v>496</v>
      </c>
      <c r="AU532">
        <f>_xlfn.RANK.AVG(Table2[[#This Row],[Sharpe Ratio Z-Score]],Table2[Sharpe Ratio Z-Score])</f>
        <v>480</v>
      </c>
      <c r="AV532">
        <f>(Table2[[#This Row],[Rank 1Y]]+Table2[[#This Row],[Rank 6M]]+Table2[[#This Row],[Rank Sharpe]])/3</f>
        <v>493.33333333333331</v>
      </c>
    </row>
    <row r="533" spans="1:48" x14ac:dyDescent="0.3">
      <c r="A533" t="s">
        <v>1795</v>
      </c>
      <c r="B533" t="s">
        <v>1796</v>
      </c>
      <c r="C533" t="s">
        <v>3133</v>
      </c>
      <c r="D533" t="s">
        <v>51</v>
      </c>
      <c r="E533">
        <v>4427.7299325000004</v>
      </c>
      <c r="F533">
        <v>345.65</v>
      </c>
      <c r="G533">
        <v>-3.5370476975202898</v>
      </c>
      <c r="H533">
        <f>(Table2[[#This Row],[1Y Return vs Nifty]]-AVERAGE(Table2[1Y Return vs Nifty]))/_xlfn.STDEV.P(Table2[1Y Return vs Nifty])</f>
        <v>-0.49875230746339433</v>
      </c>
      <c r="I533">
        <v>-3.6444547969465599</v>
      </c>
      <c r="J533">
        <f>(Table2[[#This Row],[1M Return vs Nifty]]-AVERAGE(Table2[1M Return vs Nifty]))/_xlfn.STDEV.P(Table2[1M Return vs Nifty])</f>
        <v>6.2550556544022015E-2</v>
      </c>
      <c r="K533">
        <v>5.0165765021475401</v>
      </c>
      <c r="L533">
        <f>(Table2[[#This Row],[6M Return vs Nifty]]-AVERAGE(Table2[6M Return vs Nifty]))/_xlfn.STDEV.P(Table2[6M Return vs Nifty])</f>
        <v>-9.9317122461233906E-2</v>
      </c>
      <c r="M533">
        <v>-3.4829939272243799</v>
      </c>
      <c r="N533">
        <f>(Table2[[#This Row],[1W Return vs Nifty]]-AVERAGE(Table2[1W Return vs Nifty]))/_xlfn.STDEV.P(Table2[1W Return vs Nifty])</f>
        <v>-0.24309824326487564</v>
      </c>
      <c r="O533">
        <v>365</v>
      </c>
      <c r="P533">
        <v>354.79619400549097</v>
      </c>
      <c r="Q533">
        <v>324.00989340893</v>
      </c>
      <c r="R533">
        <v>33.877011890216302</v>
      </c>
      <c r="S533" s="1">
        <f>(Table2[[#This Row],[Close Price]]-Table2[[#This Row],[20D EMA]])/Table2[[#This Row],[20D EMA]]</f>
        <v>-5.3013698630137052E-2</v>
      </c>
      <c r="T533" s="1">
        <f>(Table2[[#This Row],[Close Price]]-Table2[[#This Row],[50D EMA]])/Table2[[#This Row],[50D EMA]]</f>
        <v>-2.5778726378754353E-2</v>
      </c>
      <c r="U533" s="1">
        <f>(Table2[[#This Row],[Close Price]]-Table2[[#This Row],[200D EMA]])/Table2[[#This Row],[200D EMA]]</f>
        <v>6.6788413043172706E-2</v>
      </c>
      <c r="V533">
        <v>0.45259326187333598</v>
      </c>
      <c r="W533">
        <v>336.55</v>
      </c>
      <c r="X533">
        <v>350.5</v>
      </c>
      <c r="Y533">
        <v>336.55</v>
      </c>
      <c r="Z533">
        <v>361.9</v>
      </c>
      <c r="AA533">
        <v>336.55</v>
      </c>
      <c r="AB533">
        <v>377.05</v>
      </c>
      <c r="AC533" s="1">
        <f>(Table2[[#This Row],[Close Price]]/Table2[[#This Row],[Day Low]])-1</f>
        <v>2.7039072946070331E-2</v>
      </c>
      <c r="AD533" s="1">
        <f>(Table2[[#This Row],[Day High]]/Table2[[#This Row],[Close Price]])-1</f>
        <v>1.4031534789527011E-2</v>
      </c>
      <c r="AE533" s="1">
        <f>(Table2[[#This Row],[Close Price]]/Table2[[#This Row],[Current Week Low]])-1</f>
        <v>2.7039072946070331E-2</v>
      </c>
      <c r="AF533" s="1">
        <f>(Table2[[#This Row],[Current Week High]]/Table2[[#This Row],[Close Price]])-1</f>
        <v>4.7012874294806828E-2</v>
      </c>
      <c r="AG533" s="1">
        <f>(Table2[[#This Row],[Close Price]]/Table2[[#This Row],[Current Month Low]])-1</f>
        <v>2.7039072946070331E-2</v>
      </c>
      <c r="AH533" s="1">
        <f>(Table2[[#This Row],[Current Month High]]/Table2[[#This Row],[Close Price]])-1</f>
        <v>9.0843338637349946E-2</v>
      </c>
      <c r="AI533">
        <v>18.8774772168378</v>
      </c>
      <c r="AJ533">
        <v>38.204718112754897</v>
      </c>
      <c r="AK533" t="str">
        <f>IF(AND(Table2[[#This Row],[20D EMA]]&gt;Table2[[#This Row],[50D EMA]],Table2[[#This Row],[50D EMA]]&gt;Table2[[#This Row],[200D EMA]]),"Uptrend","Downtrend/NoTrend")</f>
        <v>Uptrend</v>
      </c>
      <c r="AL533">
        <v>-0.09</v>
      </c>
      <c r="AM533" t="s">
        <v>3174</v>
      </c>
      <c r="AN533">
        <v>-8.18</v>
      </c>
      <c r="AO533" t="s">
        <v>3174</v>
      </c>
      <c r="AP533">
        <v>-5.1540541519356997E-2</v>
      </c>
      <c r="AQ533">
        <f>(Table2[[#This Row],[Sharpe Ratio]]-AVERAGE(Table2[Sharpe Ratio]))/_xlfn.STDEV.P(Table2[Sharpe Ratio])</f>
        <v>-1.3194514073396757</v>
      </c>
      <c r="AR5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-2.0980685239851575</v>
      </c>
      <c r="AS533">
        <f>_xlfn.RANK.AVG(Table2[[#This Row],[1Y Return vs Nifty Z-Score]],Table2[1Y Return vs Nifty Z-Score])</f>
        <v>476</v>
      </c>
      <c r="AT533">
        <f>_xlfn.RANK.AVG(Table2[[#This Row],[6M Return vs Nifty Z-Score]],Table2[6M Return vs Nifty Z-Score])</f>
        <v>342</v>
      </c>
      <c r="AU533">
        <f>_xlfn.RANK.AVG(Table2[[#This Row],[Sharpe Ratio Z-Score]],Table2[Sharpe Ratio Z-Score])</f>
        <v>662</v>
      </c>
      <c r="AV533">
        <f>(Table2[[#This Row],[Rank 1Y]]+Table2[[#This Row],[Rank 6M]]+Table2[[#This Row],[Rank Sharpe]])/3</f>
        <v>493.33333333333331</v>
      </c>
    </row>
    <row r="534" spans="1:48" x14ac:dyDescent="0.3">
      <c r="A534" t="s">
        <v>1130</v>
      </c>
      <c r="B534" t="s">
        <v>1131</v>
      </c>
      <c r="C534" t="s">
        <v>3129</v>
      </c>
      <c r="D534" t="s">
        <v>579</v>
      </c>
      <c r="E534">
        <v>11280.151699374999</v>
      </c>
      <c r="F534">
        <v>854.45</v>
      </c>
      <c r="G534">
        <v>-13.4047769734856</v>
      </c>
      <c r="H534">
        <f>(Table2[[#This Row],[1Y Return vs Nifty]]-AVERAGE(Table2[1Y Return vs Nifty]))/_xlfn.STDEV.P(Table2[1Y Return vs Nifty])</f>
        <v>-0.66871032930936669</v>
      </c>
      <c r="I534">
        <v>-5.0944658616676701</v>
      </c>
      <c r="J534">
        <f>(Table2[[#This Row],[1M Return vs Nifty]]-AVERAGE(Table2[1M Return vs Nifty]))/_xlfn.STDEV.P(Table2[1M Return vs Nifty])</f>
        <v>-0.10100495209198991</v>
      </c>
      <c r="K534">
        <v>-3.40730005445781</v>
      </c>
      <c r="L534">
        <f>(Table2[[#This Row],[6M Return vs Nifty]]-AVERAGE(Table2[6M Return vs Nifty]))/_xlfn.STDEV.P(Table2[6M Return vs Nifty])</f>
        <v>-0.38030051976080126</v>
      </c>
      <c r="M534">
        <v>-5.8507331414928796</v>
      </c>
      <c r="N534">
        <f>(Table2[[#This Row],[1W Return vs Nifty]]-AVERAGE(Table2[1W Return vs Nifty]))/_xlfn.STDEV.P(Table2[1W Return vs Nifty])</f>
        <v>-0.82731332745908182</v>
      </c>
      <c r="O534">
        <v>869.12</v>
      </c>
      <c r="P534">
        <v>861.32831217385899</v>
      </c>
      <c r="Q534">
        <v>812.46043856702704</v>
      </c>
      <c r="R534">
        <v>35.9981026200306</v>
      </c>
      <c r="S534" s="1">
        <f>(Table2[[#This Row],[Close Price]]-Table2[[#This Row],[20D EMA]])/Table2[[#This Row],[20D EMA]]</f>
        <v>-1.6879142120765786E-2</v>
      </c>
      <c r="T534" s="1">
        <f>(Table2[[#This Row],[Close Price]]-Table2[[#This Row],[50D EMA]])/Table2[[#This Row],[50D EMA]]</f>
        <v>-7.985703101409905E-3</v>
      </c>
      <c r="U534" s="1">
        <f>(Table2[[#This Row],[Close Price]]-Table2[[#This Row],[200D EMA]])/Table2[[#This Row],[200D EMA]]</f>
        <v>5.1681976672035723E-2</v>
      </c>
      <c r="V534">
        <v>0.85408962644925801</v>
      </c>
      <c r="W534">
        <v>822.4</v>
      </c>
      <c r="X534">
        <v>857</v>
      </c>
      <c r="Y534">
        <v>821</v>
      </c>
      <c r="Z534">
        <v>858.3</v>
      </c>
      <c r="AA534">
        <v>821</v>
      </c>
      <c r="AB534">
        <v>925.45</v>
      </c>
      <c r="AC534" s="1">
        <f>(Table2[[#This Row],[Close Price]]/Table2[[#This Row],[Day Low]])-1</f>
        <v>3.8971303501945664E-2</v>
      </c>
      <c r="AD534" s="1">
        <f>(Table2[[#This Row],[Day High]]/Table2[[#This Row],[Close Price]])-1</f>
        <v>2.9843759143308723E-3</v>
      </c>
      <c r="AE534" s="1">
        <f>(Table2[[#This Row],[Close Price]]/Table2[[#This Row],[Current Week Low]])-1</f>
        <v>4.0742996345919602E-2</v>
      </c>
      <c r="AF534" s="1">
        <f>(Table2[[#This Row],[Current Week High]]/Table2[[#This Row],[Close Price]])-1</f>
        <v>4.5058224588916396E-3</v>
      </c>
      <c r="AG534" s="1">
        <f>(Table2[[#This Row],[Close Price]]/Table2[[#This Row],[Current Month Low]])-1</f>
        <v>4.0742996345919602E-2</v>
      </c>
      <c r="AH534" s="1">
        <f>(Table2[[#This Row],[Current Month High]]/Table2[[#This Row],[Close Price]])-1</f>
        <v>8.3094388202937575E-2</v>
      </c>
      <c r="AI534">
        <v>11.3874422142898</v>
      </c>
      <c r="AJ534">
        <v>25.654411764705799</v>
      </c>
      <c r="AK534" t="str">
        <f>IF(AND(Table2[[#This Row],[20D EMA]]&gt;Table2[[#This Row],[50D EMA]],Table2[[#This Row],[50D EMA]]&gt;Table2[[#This Row],[200D EMA]]),"Uptrend","Downtrend/NoTrend")</f>
        <v>Uptrend</v>
      </c>
      <c r="AL534">
        <v>0.01</v>
      </c>
      <c r="AM534" t="s">
        <v>3175</v>
      </c>
      <c r="AN534">
        <v>0.31</v>
      </c>
      <c r="AO534" t="s">
        <v>3175</v>
      </c>
      <c r="AP534">
        <v>7.2072141381530003E-3</v>
      </c>
      <c r="AQ534">
        <f>(Table2[[#This Row],[Sharpe Ratio]]-AVERAGE(Table2[Sharpe Ratio]))/_xlfn.STDEV.P(Table2[Sharpe Ratio])</f>
        <v>-0.63385605195970074</v>
      </c>
      <c r="AR5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-2.6111851805809407</v>
      </c>
      <c r="AS534">
        <f>_xlfn.RANK.AVG(Table2[[#This Row],[1Y Return vs Nifty Z-Score]],Table2[1Y Return vs Nifty Z-Score])</f>
        <v>538</v>
      </c>
      <c r="AT534">
        <f>_xlfn.RANK.AVG(Table2[[#This Row],[6M Return vs Nifty Z-Score]],Table2[6M Return vs Nifty Z-Score])</f>
        <v>451</v>
      </c>
      <c r="AU534">
        <f>_xlfn.RANK.AVG(Table2[[#This Row],[Sharpe Ratio Z-Score]],Table2[Sharpe Ratio Z-Score])</f>
        <v>492</v>
      </c>
      <c r="AV534">
        <f>(Table2[[#This Row],[Rank 1Y]]+Table2[[#This Row],[Rank 6M]]+Table2[[#This Row],[Rank Sharpe]])/3</f>
        <v>493.66666666666669</v>
      </c>
    </row>
    <row r="535" spans="1:48" x14ac:dyDescent="0.3">
      <c r="A535" t="s">
        <v>430</v>
      </c>
      <c r="B535" t="s">
        <v>431</v>
      </c>
      <c r="C535" t="s">
        <v>3128</v>
      </c>
      <c r="D535" t="s">
        <v>21</v>
      </c>
      <c r="E535">
        <v>53862.506380779902</v>
      </c>
      <c r="F535">
        <v>2901.1</v>
      </c>
      <c r="G535">
        <v>-10.054553523635301</v>
      </c>
      <c r="H535">
        <f>(Table2[[#This Row],[1Y Return vs Nifty]]-AVERAGE(Table2[1Y Return vs Nifty]))/_xlfn.STDEV.P(Table2[1Y Return vs Nifty])</f>
        <v>-0.61100735283377383</v>
      </c>
      <c r="I535">
        <v>-5.2952910940289701</v>
      </c>
      <c r="J535">
        <f>(Table2[[#This Row],[1M Return vs Nifty]]-AVERAGE(Table2[1M Return vs Nifty]))/_xlfn.STDEV.P(Table2[1M Return vs Nifty])</f>
        <v>-0.12365724339165333</v>
      </c>
      <c r="K535">
        <v>7.8556823797695197</v>
      </c>
      <c r="L535">
        <f>(Table2[[#This Row],[6M Return vs Nifty]]-AVERAGE(Table2[6M Return vs Nifty]))/_xlfn.STDEV.P(Table2[6M Return vs Nifty])</f>
        <v>-4.6170625272043261E-3</v>
      </c>
      <c r="M535">
        <v>-2.3624465135508399</v>
      </c>
      <c r="N535">
        <f>(Table2[[#This Row],[1W Return vs Nifty]]-AVERAGE(Table2[1W Return vs Nifty]))/_xlfn.STDEV.P(Table2[1W Return vs Nifty])</f>
        <v>3.3385204607205517E-2</v>
      </c>
      <c r="O535">
        <v>2989.63</v>
      </c>
      <c r="P535">
        <v>2938.5075696251802</v>
      </c>
      <c r="Q535">
        <v>2654.2959332350201</v>
      </c>
      <c r="R535">
        <v>26.3265660653719</v>
      </c>
      <c r="S535" s="1">
        <f>(Table2[[#This Row],[Close Price]]-Table2[[#This Row],[20D EMA]])/Table2[[#This Row],[20D EMA]]</f>
        <v>-2.9612360057933655E-2</v>
      </c>
      <c r="T535" s="1">
        <f>(Table2[[#This Row],[Close Price]]-Table2[[#This Row],[50D EMA]])/Table2[[#This Row],[50D EMA]]</f>
        <v>-1.2730125323431363E-2</v>
      </c>
      <c r="U535" s="1">
        <f>(Table2[[#This Row],[Close Price]]-Table2[[#This Row],[200D EMA]])/Table2[[#This Row],[200D EMA]]</f>
        <v>9.2982874921628766E-2</v>
      </c>
      <c r="V535">
        <v>0.87568725937004799</v>
      </c>
      <c r="W535">
        <v>2841.15</v>
      </c>
      <c r="X535">
        <v>2912.9</v>
      </c>
      <c r="Y535">
        <v>2841.15</v>
      </c>
      <c r="Z535">
        <v>2979</v>
      </c>
      <c r="AA535">
        <v>2836.6</v>
      </c>
      <c r="AB535">
        <v>3051.8</v>
      </c>
      <c r="AC535" s="1">
        <f>(Table2[[#This Row],[Close Price]]/Table2[[#This Row],[Day Low]])-1</f>
        <v>2.1100610668215225E-2</v>
      </c>
      <c r="AD535" s="1">
        <f>(Table2[[#This Row],[Day High]]/Table2[[#This Row],[Close Price]])-1</f>
        <v>4.0674227017338804E-3</v>
      </c>
      <c r="AE535" s="1">
        <f>(Table2[[#This Row],[Close Price]]/Table2[[#This Row],[Current Week Low]])-1</f>
        <v>2.1100610668215225E-2</v>
      </c>
      <c r="AF535" s="1">
        <f>(Table2[[#This Row],[Current Week High]]/Table2[[#This Row],[Close Price]])-1</f>
        <v>2.6851883768225893E-2</v>
      </c>
      <c r="AG535" s="1">
        <f>(Table2[[#This Row],[Close Price]]/Table2[[#This Row],[Current Month Low]])-1</f>
        <v>2.2738489741239487E-2</v>
      </c>
      <c r="AH535" s="1">
        <f>(Table2[[#This Row],[Current Month High]]/Table2[[#This Row],[Close Price]])-1</f>
        <v>5.1945813656888884E-2</v>
      </c>
      <c r="AI535">
        <v>9.8824583778566808</v>
      </c>
      <c r="AJ535">
        <v>40.210719636556902</v>
      </c>
      <c r="AK535" t="str">
        <f>IF(AND(Table2[[#This Row],[20D EMA]]&gt;Table2[[#This Row],[50D EMA]],Table2[[#This Row],[50D EMA]]&gt;Table2[[#This Row],[200D EMA]]),"Uptrend","Downtrend/NoTrend")</f>
        <v>Uptrend</v>
      </c>
      <c r="AL535">
        <v>-0.05</v>
      </c>
      <c r="AM535" t="s">
        <v>3174</v>
      </c>
      <c r="AN535">
        <v>-2.59</v>
      </c>
      <c r="AO535" t="s">
        <v>3174</v>
      </c>
      <c r="AP535">
        <v>-5.5624077254711003E-2</v>
      </c>
      <c r="AQ535">
        <f>(Table2[[#This Row],[Sharpe Ratio]]-AVERAGE(Table2[Sharpe Ratio]))/_xlfn.STDEV.P(Table2[Sharpe Ratio])</f>
        <v>-1.3671068982150785</v>
      </c>
      <c r="AR5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-2.0730033523605047</v>
      </c>
      <c r="AS535">
        <f>_xlfn.RANK.AVG(Table2[[#This Row],[1Y Return vs Nifty Z-Score]],Table2[1Y Return vs Nifty Z-Score])</f>
        <v>510</v>
      </c>
      <c r="AT535">
        <f>_xlfn.RANK.AVG(Table2[[#This Row],[6M Return vs Nifty Z-Score]],Table2[6M Return vs Nifty Z-Score])</f>
        <v>308</v>
      </c>
      <c r="AU535">
        <f>_xlfn.RANK.AVG(Table2[[#This Row],[Sharpe Ratio Z-Score]],Table2[Sharpe Ratio Z-Score])</f>
        <v>666</v>
      </c>
      <c r="AV535">
        <f>(Table2[[#This Row],[Rank 1Y]]+Table2[[#This Row],[Rank 6M]]+Table2[[#This Row],[Rank Sharpe]])/3</f>
        <v>494.66666666666669</v>
      </c>
    </row>
    <row r="536" spans="1:48" x14ac:dyDescent="0.3">
      <c r="A536" t="s">
        <v>136</v>
      </c>
      <c r="B536" t="s">
        <v>137</v>
      </c>
      <c r="C536" t="s">
        <v>3136</v>
      </c>
      <c r="D536" t="s">
        <v>117</v>
      </c>
      <c r="E536">
        <v>208162.888446175</v>
      </c>
      <c r="F536">
        <v>159.52000000000001</v>
      </c>
      <c r="G536">
        <v>1.53025377421191</v>
      </c>
      <c r="H536">
        <f>(Table2[[#This Row],[1Y Return vs Nifty]]-AVERAGE(Table2[1Y Return vs Nifty]))/_xlfn.STDEV.P(Table2[1Y Return vs Nifty])</f>
        <v>-0.41147503118763834</v>
      </c>
      <c r="I536">
        <v>9.0351850755276697</v>
      </c>
      <c r="J536">
        <f>(Table2[[#This Row],[1M Return vs Nifty]]-AVERAGE(Table2[1M Return vs Nifty]))/_xlfn.STDEV.P(Table2[1M Return vs Nifty])</f>
        <v>1.4927637453398275</v>
      </c>
      <c r="K536">
        <v>-13.792174148437301</v>
      </c>
      <c r="L536">
        <f>(Table2[[#This Row],[6M Return vs Nifty]]-AVERAGE(Table2[6M Return vs Nifty]))/_xlfn.STDEV.P(Table2[6M Return vs Nifty])</f>
        <v>-0.72669415265023052</v>
      </c>
      <c r="M536">
        <v>0.29259361721849803</v>
      </c>
      <c r="N536">
        <f>(Table2[[#This Row],[1W Return vs Nifty]]-AVERAGE(Table2[1W Return vs Nifty]))/_xlfn.STDEV.P(Table2[1W Return vs Nifty])</f>
        <v>0.6884888090029343</v>
      </c>
      <c r="O536">
        <v>160.15</v>
      </c>
      <c r="P536">
        <v>158.691831546553</v>
      </c>
      <c r="Q536">
        <v>153.65887329269199</v>
      </c>
      <c r="R536">
        <v>75.1549107148263</v>
      </c>
      <c r="S536" s="1">
        <f>(Table2[[#This Row],[Close Price]]-Table2[[#This Row],[20D EMA]])/Table2[[#This Row],[20D EMA]]</f>
        <v>-3.9338120512019698E-3</v>
      </c>
      <c r="T536" s="1">
        <f>(Table2[[#This Row],[Close Price]]-Table2[[#This Row],[50D EMA]])/Table2[[#This Row],[50D EMA]]</f>
        <v>5.2187213757379745E-3</v>
      </c>
      <c r="U536" s="1">
        <f>(Table2[[#This Row],[Close Price]]-Table2[[#This Row],[200D EMA]])/Table2[[#This Row],[200D EMA]]</f>
        <v>3.8143756892865179E-2</v>
      </c>
      <c r="V536">
        <v>1.5827702666066901</v>
      </c>
      <c r="W536">
        <v>156.69999999999999</v>
      </c>
      <c r="X536">
        <v>163.59</v>
      </c>
      <c r="Y536">
        <v>156.69999999999999</v>
      </c>
      <c r="Z536">
        <v>167.95</v>
      </c>
      <c r="AA536">
        <v>156.69999999999999</v>
      </c>
      <c r="AB536">
        <v>169.99</v>
      </c>
      <c r="AC536" s="1">
        <f>(Table2[[#This Row],[Close Price]]/Table2[[#This Row],[Day Low]])-1</f>
        <v>1.7996171027440999E-2</v>
      </c>
      <c r="AD536" s="1">
        <f>(Table2[[#This Row],[Day High]]/Table2[[#This Row],[Close Price]])-1</f>
        <v>2.5514042126379088E-2</v>
      </c>
      <c r="AE536" s="1">
        <f>(Table2[[#This Row],[Close Price]]/Table2[[#This Row],[Current Week Low]])-1</f>
        <v>1.7996171027440999E-2</v>
      </c>
      <c r="AF536" s="1">
        <f>(Table2[[#This Row],[Current Week High]]/Table2[[#This Row],[Close Price]])-1</f>
        <v>5.2846038114342964E-2</v>
      </c>
      <c r="AG536" s="1">
        <f>(Table2[[#This Row],[Close Price]]/Table2[[#This Row],[Current Month Low]])-1</f>
        <v>1.7996171027440999E-2</v>
      </c>
      <c r="AH536" s="1">
        <f>(Table2[[#This Row],[Current Month High]]/Table2[[#This Row],[Close Price]])-1</f>
        <v>6.5634403209628767E-2</v>
      </c>
      <c r="AI536">
        <v>15.7221664994984</v>
      </c>
      <c r="AJ536">
        <v>39.197207678882997</v>
      </c>
      <c r="AK536" t="str">
        <f>IF(AND(Table2[[#This Row],[20D EMA]]&gt;Table2[[#This Row],[50D EMA]],Table2[[#This Row],[50D EMA]]&gt;Table2[[#This Row],[200D EMA]]),"Uptrend","Downtrend/NoTrend")</f>
        <v>Uptrend</v>
      </c>
      <c r="AL536">
        <v>-0.04</v>
      </c>
      <c r="AM536" t="s">
        <v>3174</v>
      </c>
      <c r="AN536">
        <v>6.67</v>
      </c>
      <c r="AO536" t="s">
        <v>3175</v>
      </c>
      <c r="AP536">
        <v>1.0398629836707E-2</v>
      </c>
      <c r="AQ536">
        <f>(Table2[[#This Row],[Sharpe Ratio]]-AVERAGE(Table2[Sharpe Ratio]))/_xlfn.STDEV.P(Table2[Sharpe Ratio])</f>
        <v>-0.59661173929572142</v>
      </c>
      <c r="AR5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0.44647163120917144</v>
      </c>
      <c r="AS536">
        <f>_xlfn.RANK.AVG(Table2[[#This Row],[1Y Return vs Nifty Z-Score]],Table2[1Y Return vs Nifty Z-Score])</f>
        <v>443</v>
      </c>
      <c r="AT536">
        <f>_xlfn.RANK.AVG(Table2[[#This Row],[6M Return vs Nifty Z-Score]],Table2[6M Return vs Nifty Z-Score])</f>
        <v>561</v>
      </c>
      <c r="AU536">
        <f>_xlfn.RANK.AVG(Table2[[#This Row],[Sharpe Ratio Z-Score]],Table2[Sharpe Ratio Z-Score])</f>
        <v>482</v>
      </c>
      <c r="AV536">
        <f>(Table2[[#This Row],[Rank 1Y]]+Table2[[#This Row],[Rank 6M]]+Table2[[#This Row],[Rank Sharpe]])/3</f>
        <v>495.33333333333331</v>
      </c>
    </row>
    <row r="537" spans="1:48" x14ac:dyDescent="0.3">
      <c r="A537" t="s">
        <v>41</v>
      </c>
      <c r="B537" t="s">
        <v>42</v>
      </c>
      <c r="C537" t="s">
        <v>3129</v>
      </c>
      <c r="D537" t="s">
        <v>43</v>
      </c>
      <c r="E537">
        <v>614252.15173261496</v>
      </c>
      <c r="F537">
        <v>964.4</v>
      </c>
      <c r="G537">
        <v>24.531582987072198</v>
      </c>
      <c r="H537">
        <f>(Table2[[#This Row],[1Y Return vs Nifty]]-AVERAGE(Table2[1Y Return vs Nifty]))/_xlfn.STDEV.P(Table2[1Y Return vs Nifty])</f>
        <v>-1.5308871424070145E-2</v>
      </c>
      <c r="I537">
        <v>-11.531338501110399</v>
      </c>
      <c r="J537">
        <f>(Table2[[#This Row],[1M Return vs Nifty]]-AVERAGE(Table2[1M Return vs Nifty]))/_xlfn.STDEV.P(Table2[1M Return vs Nifty])</f>
        <v>-0.82705870725541897</v>
      </c>
      <c r="K537">
        <v>-13.5946117810025</v>
      </c>
      <c r="L537">
        <f>(Table2[[#This Row],[6M Return vs Nifty]]-AVERAGE(Table2[6M Return vs Nifty]))/_xlfn.STDEV.P(Table2[6M Return vs Nifty])</f>
        <v>-0.72010434274414303</v>
      </c>
      <c r="M537">
        <v>-4.8109979693217904</v>
      </c>
      <c r="N537">
        <f>(Table2[[#This Row],[1W Return vs Nifty]]-AVERAGE(Table2[1W Return vs Nifty]))/_xlfn.STDEV.P(Table2[1W Return vs Nifty])</f>
        <v>-0.57076946169501697</v>
      </c>
      <c r="O537">
        <v>1005.05</v>
      </c>
      <c r="P537">
        <v>1031.7597776099799</v>
      </c>
      <c r="Q537">
        <v>969.59903928980304</v>
      </c>
      <c r="R537">
        <v>25.650050262808399</v>
      </c>
      <c r="S537" s="1">
        <f>(Table2[[#This Row],[Close Price]]-Table2[[#This Row],[20D EMA]])/Table2[[#This Row],[20D EMA]]</f>
        <v>-4.0445748967713031E-2</v>
      </c>
      <c r="T537" s="1">
        <f>(Table2[[#This Row],[Close Price]]-Table2[[#This Row],[50D EMA]])/Table2[[#This Row],[50D EMA]]</f>
        <v>-6.5286299264365091E-2</v>
      </c>
      <c r="U537" s="1">
        <f>(Table2[[#This Row],[Close Price]]-Table2[[#This Row],[200D EMA]])/Table2[[#This Row],[200D EMA]]</f>
        <v>-5.362050785045311E-3</v>
      </c>
      <c r="V537">
        <v>0.61152703215080295</v>
      </c>
      <c r="W537">
        <v>923.1</v>
      </c>
      <c r="X537">
        <v>967.45</v>
      </c>
      <c r="Y537">
        <v>923.1</v>
      </c>
      <c r="Z537">
        <v>977</v>
      </c>
      <c r="AA537">
        <v>923.1</v>
      </c>
      <c r="AB537">
        <v>1012.4</v>
      </c>
      <c r="AC537" s="1">
        <f>(Table2[[#This Row],[Close Price]]/Table2[[#This Row],[Day Low]])-1</f>
        <v>4.47405481529628E-2</v>
      </c>
      <c r="AD537" s="1">
        <f>(Table2[[#This Row],[Day High]]/Table2[[#This Row],[Close Price]])-1</f>
        <v>3.1625881377022047E-3</v>
      </c>
      <c r="AE537" s="1">
        <f>(Table2[[#This Row],[Close Price]]/Table2[[#This Row],[Current Week Low]])-1</f>
        <v>4.47405481529628E-2</v>
      </c>
      <c r="AF537" s="1">
        <f>(Table2[[#This Row],[Current Week High]]/Table2[[#This Row],[Close Price]])-1</f>
        <v>1.3065118208212434E-2</v>
      </c>
      <c r="AG537" s="1">
        <f>(Table2[[#This Row],[Close Price]]/Table2[[#This Row],[Current Month Low]])-1</f>
        <v>4.47405481529628E-2</v>
      </c>
      <c r="AH537" s="1">
        <f>(Table2[[#This Row],[Current Month High]]/Table2[[#This Row],[Close Price]])-1</f>
        <v>4.9771878888428045E-2</v>
      </c>
      <c r="AI537">
        <v>26.7109083367897</v>
      </c>
      <c r="AJ537">
        <v>61.446388214614501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-0.12</v>
      </c>
      <c r="AM537" t="s">
        <v>3174</v>
      </c>
      <c r="AN537">
        <v>-3.61</v>
      </c>
      <c r="AO537" t="s">
        <v>3174</v>
      </c>
      <c r="AP537">
        <v>-3.0820847308506E-2</v>
      </c>
      <c r="AQ537">
        <f>(Table2[[#This Row],[Sharpe Ratio]]-AVERAGE(Table2[Sharpe Ratio]))/_xlfn.STDEV.P(Table2[Sharpe Ratio])</f>
        <v>-1.0776493851710744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301</v>
      </c>
      <c r="AT537">
        <f>_xlfn.RANK.AVG(Table2[[#This Row],[6M Return vs Nifty Z-Score]],Table2[6M Return vs Nifty Z-Score])</f>
        <v>558</v>
      </c>
      <c r="AU537">
        <f>_xlfn.RANK.AVG(Table2[[#This Row],[Sharpe Ratio Z-Score]],Table2[Sharpe Ratio Z-Score])</f>
        <v>628</v>
      </c>
      <c r="AV537">
        <f>(Table2[[#This Row],[Rank 1Y]]+Table2[[#This Row],[Rank 6M]]+Table2[[#This Row],[Rank Sharpe]])/3</f>
        <v>495.66666666666669</v>
      </c>
    </row>
    <row r="538" spans="1:48" x14ac:dyDescent="0.3">
      <c r="A538" t="s">
        <v>467</v>
      </c>
      <c r="B538" t="s">
        <v>468</v>
      </c>
      <c r="C538" t="s">
        <v>607</v>
      </c>
      <c r="D538" t="s">
        <v>469</v>
      </c>
      <c r="E538">
        <v>46165.382561669998</v>
      </c>
      <c r="F538">
        <v>42267.1</v>
      </c>
      <c r="G538">
        <v>-20.167378795268998</v>
      </c>
      <c r="H538">
        <f>(Table2[[#This Row],[1Y Return vs Nifty]]-AVERAGE(Table2[1Y Return vs Nifty]))/_xlfn.STDEV.P(Table2[1Y Return vs Nifty])</f>
        <v>-0.78518681503559673</v>
      </c>
      <c r="I538">
        <v>1.91316335995112</v>
      </c>
      <c r="J538">
        <f>(Table2[[#This Row],[1M Return vs Nifty]]-AVERAGE(Table2[1M Return vs Nifty]))/_xlfn.STDEV.P(Table2[1M Return vs Nifty])</f>
        <v>0.68942788636009811</v>
      </c>
      <c r="K538">
        <v>10.3244057458268</v>
      </c>
      <c r="L538">
        <f>(Table2[[#This Row],[6M Return vs Nifty]]-AVERAGE(Table2[6M Return vs Nifty]))/_xlfn.STDEV.P(Table2[6M Return vs Nifty])</f>
        <v>7.7728669123347402E-2</v>
      </c>
      <c r="M538">
        <v>0.33402773266265501</v>
      </c>
      <c r="N538">
        <f>(Table2[[#This Row],[1W Return vs Nifty]]-AVERAGE(Table2[1W Return vs Nifty]))/_xlfn.STDEV.P(Table2[1W Return vs Nifty])</f>
        <v>0.69871224708126967</v>
      </c>
      <c r="O538">
        <v>42099.98</v>
      </c>
      <c r="P538">
        <v>41558.914682555798</v>
      </c>
      <c r="Q538">
        <v>39353.938498865602</v>
      </c>
      <c r="R538">
        <v>35.247776063416097</v>
      </c>
      <c r="S538" s="1">
        <f>(Table2[[#This Row],[Close Price]]-Table2[[#This Row],[20D EMA]])/Table2[[#This Row],[20D EMA]]</f>
        <v>3.969598085319645E-3</v>
      </c>
      <c r="T538" s="1">
        <f>(Table2[[#This Row],[Close Price]]-Table2[[#This Row],[50D EMA]])/Table2[[#This Row],[50D EMA]]</f>
        <v>1.7040515202420781E-2</v>
      </c>
      <c r="U538" s="1">
        <f>(Table2[[#This Row],[Close Price]]-Table2[[#This Row],[200D EMA]])/Table2[[#This Row],[200D EMA]]</f>
        <v>7.4024649431679371E-2</v>
      </c>
      <c r="V538">
        <v>1.0228511602530299</v>
      </c>
      <c r="W538">
        <v>41111</v>
      </c>
      <c r="X538">
        <v>42366</v>
      </c>
      <c r="Y538">
        <v>40805</v>
      </c>
      <c r="Z538">
        <v>42366</v>
      </c>
      <c r="AA538">
        <v>40805</v>
      </c>
      <c r="AB538">
        <v>42944</v>
      </c>
      <c r="AC538" s="1">
        <f>(Table2[[#This Row],[Close Price]]/Table2[[#This Row],[Day Low]])-1</f>
        <v>2.8121427355209061E-2</v>
      </c>
      <c r="AD538" s="1">
        <f>(Table2[[#This Row],[Day High]]/Table2[[#This Row],[Close Price]])-1</f>
        <v>2.3398813734560875E-3</v>
      </c>
      <c r="AE538" s="1">
        <f>(Table2[[#This Row],[Close Price]]/Table2[[#This Row],[Current Week Low]])-1</f>
        <v>3.5831393211616103E-2</v>
      </c>
      <c r="AF538" s="1">
        <f>(Table2[[#This Row],[Current Week High]]/Table2[[#This Row],[Close Price]])-1</f>
        <v>2.3398813734560875E-3</v>
      </c>
      <c r="AG538" s="1">
        <f>(Table2[[#This Row],[Close Price]]/Table2[[#This Row],[Current Month Low]])-1</f>
        <v>3.5831393211616103E-2</v>
      </c>
      <c r="AH538" s="1">
        <f>(Table2[[#This Row],[Current Month High]]/Table2[[#This Row],[Close Price]])-1</f>
        <v>1.601482003733401E-2</v>
      </c>
      <c r="AI538">
        <v>4.3364697365089997</v>
      </c>
      <c r="AJ538">
        <v>27.810813712104999</v>
      </c>
      <c r="AK538" t="str">
        <f>IF(AND(Table2[[#This Row],[20D EMA]]&gt;Table2[[#This Row],[50D EMA]],Table2[[#This Row],[50D EMA]]&gt;Table2[[#This Row],[200D EMA]]),"Uptrend","Downtrend/NoTrend")</f>
        <v>Uptrend</v>
      </c>
      <c r="AL538">
        <v>-0.05</v>
      </c>
      <c r="AM538" t="s">
        <v>3174</v>
      </c>
      <c r="AN538">
        <v>-1.74</v>
      </c>
      <c r="AO538" t="s">
        <v>3174</v>
      </c>
      <c r="AP538">
        <v>-2.8713530890319999E-2</v>
      </c>
      <c r="AQ538">
        <f>(Table2[[#This Row],[Sharpe Ratio]]-AVERAGE(Table2[Sharpe Ratio]))/_xlfn.STDEV.P(Table2[Sharpe Ratio])</f>
        <v>-1.0530566780547883</v>
      </c>
      <c r="AR5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-0.37237469052566974</v>
      </c>
      <c r="AS538">
        <f>_xlfn.RANK.AVG(Table2[[#This Row],[1Y Return vs Nifty Z-Score]],Table2[1Y Return vs Nifty Z-Score])</f>
        <v>580</v>
      </c>
      <c r="AT538">
        <f>_xlfn.RANK.AVG(Table2[[#This Row],[6M Return vs Nifty Z-Score]],Table2[6M Return vs Nifty Z-Score])</f>
        <v>289</v>
      </c>
      <c r="AU538">
        <f>_xlfn.RANK.AVG(Table2[[#This Row],[Sharpe Ratio Z-Score]],Table2[Sharpe Ratio Z-Score])</f>
        <v>621</v>
      </c>
      <c r="AV538">
        <f>(Table2[[#This Row],[Rank 1Y]]+Table2[[#This Row],[Rank 6M]]+Table2[[#This Row],[Rank Sharpe]])/3</f>
        <v>496.66666666666669</v>
      </c>
    </row>
    <row r="539" spans="1:48" x14ac:dyDescent="0.3">
      <c r="A539" t="s">
        <v>1065</v>
      </c>
      <c r="B539" t="s">
        <v>1066</v>
      </c>
      <c r="C539" t="s">
        <v>607</v>
      </c>
      <c r="D539" t="s">
        <v>607</v>
      </c>
      <c r="E539">
        <v>12770.598311371999</v>
      </c>
      <c r="F539">
        <v>25.14</v>
      </c>
      <c r="G539">
        <v>14.7631831652877</v>
      </c>
      <c r="H539">
        <f>(Table2[[#This Row],[1Y Return vs Nifty]]-AVERAGE(Table2[1Y Return vs Nifty]))/_xlfn.STDEV.P(Table2[1Y Return vs Nifty])</f>
        <v>-0.18355608047091868</v>
      </c>
      <c r="I539">
        <v>-10.229777260096901</v>
      </c>
      <c r="J539">
        <f>(Table2[[#This Row],[1M Return vs Nifty]]-AVERAGE(Table2[1M Return vs Nifty]))/_xlfn.STDEV.P(Table2[1M Return vs Nifty])</f>
        <v>-0.68024775113638714</v>
      </c>
      <c r="K539">
        <v>-21.204981319628899</v>
      </c>
      <c r="L539">
        <f>(Table2[[#This Row],[6M Return vs Nifty]]-AVERAGE(Table2[6M Return vs Nifty]))/_xlfn.STDEV.P(Table2[6M Return vs Nifty])</f>
        <v>-0.97395273110776759</v>
      </c>
      <c r="M539">
        <v>-4.0340875986115901</v>
      </c>
      <c r="N539">
        <f>(Table2[[#This Row],[1W Return vs Nifty]]-AVERAGE(Table2[1W Return vs Nifty]))/_xlfn.STDEV.P(Table2[1W Return vs Nifty])</f>
        <v>-0.37907488870293338</v>
      </c>
      <c r="O539">
        <v>25.85</v>
      </c>
      <c r="P539">
        <v>26.273558682082101</v>
      </c>
      <c r="Q539">
        <v>25.776860380402599</v>
      </c>
      <c r="R539">
        <v>45.974414832533</v>
      </c>
      <c r="S539" s="1">
        <f>(Table2[[#This Row],[Close Price]]-Table2[[#This Row],[20D EMA]])/Table2[[#This Row],[20D EMA]]</f>
        <v>-2.7466150870406221E-2</v>
      </c>
      <c r="T539" s="1">
        <f>(Table2[[#This Row],[Close Price]]-Table2[[#This Row],[50D EMA]])/Table2[[#This Row],[50D EMA]]</f>
        <v>-4.3144466868706224E-2</v>
      </c>
      <c r="U539" s="1">
        <f>(Table2[[#This Row],[Close Price]]-Table2[[#This Row],[200D EMA]])/Table2[[#This Row],[200D EMA]]</f>
        <v>-2.4706669897113818E-2</v>
      </c>
      <c r="V539">
        <v>0.85732262504921897</v>
      </c>
      <c r="W539">
        <v>24.11</v>
      </c>
      <c r="X539">
        <v>25.29</v>
      </c>
      <c r="Y539">
        <v>24.11</v>
      </c>
      <c r="Z539">
        <v>25.8</v>
      </c>
      <c r="AA539">
        <v>24.11</v>
      </c>
      <c r="AB539">
        <v>28</v>
      </c>
      <c r="AC539" s="1">
        <f>(Table2[[#This Row],[Close Price]]/Table2[[#This Row],[Day Low]])-1</f>
        <v>4.2720862712567476E-2</v>
      </c>
      <c r="AD539" s="1">
        <f>(Table2[[#This Row],[Day High]]/Table2[[#This Row],[Close Price]])-1</f>
        <v>5.966587112171684E-3</v>
      </c>
      <c r="AE539" s="1">
        <f>(Table2[[#This Row],[Close Price]]/Table2[[#This Row],[Current Week Low]])-1</f>
        <v>4.2720862712567476E-2</v>
      </c>
      <c r="AF539" s="1">
        <f>(Table2[[#This Row],[Current Week High]]/Table2[[#This Row],[Close Price]])-1</f>
        <v>2.6252983293556076E-2</v>
      </c>
      <c r="AG539" s="1">
        <f>(Table2[[#This Row],[Close Price]]/Table2[[#This Row],[Current Month Low]])-1</f>
        <v>4.2720862712567476E-2</v>
      </c>
      <c r="AH539" s="1">
        <f>(Table2[[#This Row],[Current Month High]]/Table2[[#This Row],[Close Price]])-1</f>
        <v>0.11376292760540974</v>
      </c>
      <c r="AI539">
        <v>55.3301511535401</v>
      </c>
      <c r="AJ539">
        <v>56.1490683229813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-0.09</v>
      </c>
      <c r="AM539" t="s">
        <v>3174</v>
      </c>
      <c r="AN539">
        <v>-1.1000000000000001</v>
      </c>
      <c r="AO539" t="s">
        <v>3174</v>
      </c>
      <c r="AP539">
        <v>7.3481696060439996E-3</v>
      </c>
      <c r="AQ539">
        <f>(Table2[[#This Row],[Sharpe Ratio]]-AVERAGE(Table2[Sharpe Ratio]))/_xlfn.STDEV.P(Table2[Sharpe Ratio])</f>
        <v>-0.63221107994298464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>
        <f>_xlfn.RANK.AVG(Table2[[#This Row],[1Y Return vs Nifty Z-Score]],Table2[1Y Return vs Nifty Z-Score])</f>
        <v>360</v>
      </c>
      <c r="AT539">
        <f>_xlfn.RANK.AVG(Table2[[#This Row],[6M Return vs Nifty Z-Score]],Table2[6M Return vs Nifty Z-Score])</f>
        <v>639</v>
      </c>
      <c r="AU539">
        <f>_xlfn.RANK.AVG(Table2[[#This Row],[Sharpe Ratio Z-Score]],Table2[Sharpe Ratio Z-Score])</f>
        <v>491</v>
      </c>
      <c r="AV539">
        <f>(Table2[[#This Row],[Rank 1Y]]+Table2[[#This Row],[Rank 6M]]+Table2[[#This Row],[Rank Sharpe]])/3</f>
        <v>496.66666666666669</v>
      </c>
    </row>
    <row r="540" spans="1:48" x14ac:dyDescent="0.3">
      <c r="A540" t="s">
        <v>1336</v>
      </c>
      <c r="B540" t="s">
        <v>1337</v>
      </c>
      <c r="C540" t="s">
        <v>3141</v>
      </c>
      <c r="D540" t="s">
        <v>446</v>
      </c>
      <c r="E540">
        <v>8481.4826553399998</v>
      </c>
      <c r="F540">
        <v>611.70000000000005</v>
      </c>
      <c r="G540">
        <v>-28.6889262598614</v>
      </c>
      <c r="H540">
        <f>(Table2[[#This Row],[1Y Return vs Nifty]]-AVERAGE(Table2[1Y Return vs Nifty]))/_xlfn.STDEV.P(Table2[1Y Return vs Nifty])</f>
        <v>-0.93195871256589313</v>
      </c>
      <c r="I540">
        <v>-8.0237711237793992</v>
      </c>
      <c r="J540">
        <f>(Table2[[#This Row],[1M Return vs Nifty]]-AVERAGE(Table2[1M Return vs Nifty]))/_xlfn.STDEV.P(Table2[1M Return vs Nifty])</f>
        <v>-0.43141899082001794</v>
      </c>
      <c r="K540">
        <v>-42.357029984283699</v>
      </c>
      <c r="L540">
        <f>(Table2[[#This Row],[6M Return vs Nifty]]-AVERAGE(Table2[6M Return vs Nifty]))/_xlfn.STDEV.P(Table2[6M Return vs Nifty])</f>
        <v>-1.6794918559635501</v>
      </c>
      <c r="M540">
        <v>-1.6725496981485299</v>
      </c>
      <c r="N540">
        <f>(Table2[[#This Row],[1W Return vs Nifty]]-AVERAGE(Table2[1W Return vs Nifty]))/_xlfn.STDEV.P(Table2[1W Return vs Nifty])</f>
        <v>0.20361008565268618</v>
      </c>
      <c r="O540">
        <v>640.71</v>
      </c>
      <c r="P540">
        <v>650.798456510248</v>
      </c>
      <c r="Q540">
        <v>708.12259351592104</v>
      </c>
      <c r="R540">
        <v>37.368399250345398</v>
      </c>
      <c r="S540" s="1">
        <f>(Table2[[#This Row],[Close Price]]-Table2[[#This Row],[20D EMA]])/Table2[[#This Row],[20D EMA]]</f>
        <v>-4.5277894835416943E-2</v>
      </c>
      <c r="T540" s="1">
        <f>(Table2[[#This Row],[Close Price]]-Table2[[#This Row],[50D EMA]])/Table2[[#This Row],[50D EMA]]</f>
        <v>-6.0077672463920907E-2</v>
      </c>
      <c r="U540" s="1">
        <f>(Table2[[#This Row],[Close Price]]-Table2[[#This Row],[200D EMA]])/Table2[[#This Row],[200D EMA]]</f>
        <v>-0.13616652596433937</v>
      </c>
      <c r="V540">
        <v>0.56728990576361604</v>
      </c>
      <c r="W540">
        <v>604.79999999999995</v>
      </c>
      <c r="X540">
        <v>632</v>
      </c>
      <c r="Y540">
        <v>604.79999999999995</v>
      </c>
      <c r="Z540">
        <v>640.20000000000005</v>
      </c>
      <c r="AA540">
        <v>604.79999999999995</v>
      </c>
      <c r="AB540">
        <v>655.8</v>
      </c>
      <c r="AC540" s="1">
        <f>(Table2[[#This Row],[Close Price]]/Table2[[#This Row],[Day Low]])-1</f>
        <v>1.1408730158730229E-2</v>
      </c>
      <c r="AD540" s="1">
        <f>(Table2[[#This Row],[Day High]]/Table2[[#This Row],[Close Price]])-1</f>
        <v>3.318620238679082E-2</v>
      </c>
      <c r="AE540" s="1">
        <f>(Table2[[#This Row],[Close Price]]/Table2[[#This Row],[Current Week Low]])-1</f>
        <v>1.1408730158730229E-2</v>
      </c>
      <c r="AF540" s="1">
        <f>(Table2[[#This Row],[Current Week High]]/Table2[[#This Row],[Close Price]])-1</f>
        <v>4.659146640510059E-2</v>
      </c>
      <c r="AG540" s="1">
        <f>(Table2[[#This Row],[Close Price]]/Table2[[#This Row],[Current Month Low]])-1</f>
        <v>1.1408730158730229E-2</v>
      </c>
      <c r="AH540" s="1">
        <f>(Table2[[#This Row],[Current Month High]]/Table2[[#This Row],[Close Price]])-1</f>
        <v>7.2094163805787037E-2</v>
      </c>
      <c r="AI540">
        <v>79.336275952264103</v>
      </c>
      <c r="AJ540">
        <v>7.4571805006587697</v>
      </c>
      <c r="AK540" t="str">
        <f>IF(AND(Table2[[#This Row],[20D EMA]]&gt;Table2[[#This Row],[50D EMA]],Table2[[#This Row],[50D EMA]]&gt;Table2[[#This Row],[200D EMA]]),"Uptrend","Downtrend/NoTrend")</f>
        <v>Downtrend/NoTrend</v>
      </c>
      <c r="AL540">
        <v>-0.1</v>
      </c>
      <c r="AM540" t="s">
        <v>3174</v>
      </c>
      <c r="AN540">
        <v>-4.62</v>
      </c>
      <c r="AO540" t="s">
        <v>3174</v>
      </c>
      <c r="AP540">
        <v>0.13645980115537601</v>
      </c>
      <c r="AQ540">
        <f>(Table2[[#This Row],[Sharpe Ratio]]-AVERAGE(Table2[Sharpe Ratio]))/_xlfn.STDEV.P(Table2[Sharpe Ratio])</f>
        <v>0.87454154277507046</v>
      </c>
      <c r="AR5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0">
        <f>_xlfn.RANK.AVG(Table2[[#This Row],[1Y Return vs Nifty Z-Score]],Table2[1Y Return vs Nifty Z-Score])</f>
        <v>633</v>
      </c>
      <c r="AT540">
        <f>_xlfn.RANK.AVG(Table2[[#This Row],[6M Return vs Nifty Z-Score]],Table2[6M Return vs Nifty Z-Score])</f>
        <v>725</v>
      </c>
      <c r="AU540">
        <f>_xlfn.RANK.AVG(Table2[[#This Row],[Sharpe Ratio Z-Score]],Table2[Sharpe Ratio Z-Score])</f>
        <v>132</v>
      </c>
      <c r="AV540">
        <f>(Table2[[#This Row],[Rank 1Y]]+Table2[[#This Row],[Rank 6M]]+Table2[[#This Row],[Rank Sharpe]])/3</f>
        <v>496.66666666666669</v>
      </c>
    </row>
    <row r="541" spans="1:48" x14ac:dyDescent="0.3">
      <c r="A541" t="s">
        <v>510</v>
      </c>
      <c r="B541" t="s">
        <v>511</v>
      </c>
      <c r="C541" t="s">
        <v>3141</v>
      </c>
      <c r="D541" t="s">
        <v>140</v>
      </c>
      <c r="E541">
        <v>42636.476362900001</v>
      </c>
      <c r="F541">
        <v>48198.3</v>
      </c>
      <c r="G541">
        <v>-1.9308944184694701</v>
      </c>
      <c r="H541">
        <f>(Table2[[#This Row],[1Y Return vs Nifty]]-AVERAGE(Table2[1Y Return vs Nifty]))/_xlfn.STDEV.P(Table2[1Y Return vs Nifty])</f>
        <v>-0.47108853331083528</v>
      </c>
      <c r="I541">
        <v>-4.5846837355611401</v>
      </c>
      <c r="J541">
        <f>(Table2[[#This Row],[1M Return vs Nifty]]-AVERAGE(Table2[1M Return vs Nifty]))/_xlfn.STDEV.P(Table2[1M Return vs Nifty])</f>
        <v>-4.3503546097589683E-2</v>
      </c>
      <c r="K541">
        <v>2.1087637663780301</v>
      </c>
      <c r="L541">
        <f>(Table2[[#This Row],[6M Return vs Nifty]]-AVERAGE(Table2[6M Return vs Nifty]))/_xlfn.STDEV.P(Table2[6M Return vs Nifty])</f>
        <v>-0.19630894038700836</v>
      </c>
      <c r="M541">
        <v>7.8213987156493303E-2</v>
      </c>
      <c r="N541">
        <f>(Table2[[#This Row],[1W Return vs Nifty]]-AVERAGE(Table2[1W Return vs Nifty]))/_xlfn.STDEV.P(Table2[1W Return vs Nifty])</f>
        <v>0.63559285962157885</v>
      </c>
      <c r="O541">
        <v>49282.78</v>
      </c>
      <c r="P541">
        <v>50500.1938936062</v>
      </c>
      <c r="Q541">
        <v>47626.165161310797</v>
      </c>
      <c r="R541">
        <v>28.738981449855899</v>
      </c>
      <c r="S541" s="1">
        <f>(Table2[[#This Row],[Close Price]]-Table2[[#This Row],[20D EMA]])/Table2[[#This Row],[20D EMA]]</f>
        <v>-2.2005252138779425E-2</v>
      </c>
      <c r="T541" s="1">
        <f>(Table2[[#This Row],[Close Price]]-Table2[[#This Row],[50D EMA]])/Table2[[#This Row],[50D EMA]]</f>
        <v>-4.558188228852797E-2</v>
      </c>
      <c r="U541" s="1">
        <f>(Table2[[#This Row],[Close Price]]-Table2[[#This Row],[200D EMA]])/Table2[[#This Row],[200D EMA]]</f>
        <v>1.2013036043346624E-2</v>
      </c>
      <c r="V541">
        <v>0.72499139423579495</v>
      </c>
      <c r="W541">
        <v>46893.05</v>
      </c>
      <c r="X541">
        <v>48393</v>
      </c>
      <c r="Y541">
        <v>46827.95</v>
      </c>
      <c r="Z541">
        <v>48567.45</v>
      </c>
      <c r="AA541">
        <v>46827.95</v>
      </c>
      <c r="AB541">
        <v>49650.25</v>
      </c>
      <c r="AC541" s="1">
        <f>(Table2[[#This Row],[Close Price]]/Table2[[#This Row],[Day Low]])-1</f>
        <v>2.7834615150859277E-2</v>
      </c>
      <c r="AD541" s="1">
        <f>(Table2[[#This Row],[Day High]]/Table2[[#This Row],[Close Price]])-1</f>
        <v>4.0395615612998093E-3</v>
      </c>
      <c r="AE541" s="1">
        <f>(Table2[[#This Row],[Close Price]]/Table2[[#This Row],[Current Week Low]])-1</f>
        <v>2.926350608984607E-2</v>
      </c>
      <c r="AF541" s="1">
        <f>(Table2[[#This Row],[Current Week High]]/Table2[[#This Row],[Close Price]])-1</f>
        <v>7.6589838230807228E-3</v>
      </c>
      <c r="AG541" s="1">
        <f>(Table2[[#This Row],[Close Price]]/Table2[[#This Row],[Current Month Low]])-1</f>
        <v>2.926350608984607E-2</v>
      </c>
      <c r="AH541" s="1">
        <f>(Table2[[#This Row],[Current Month High]]/Table2[[#This Row],[Close Price]])-1</f>
        <v>3.0124506465995626E-2</v>
      </c>
      <c r="AI541">
        <v>24.473269804121699</v>
      </c>
      <c r="AJ541">
        <v>37.797225089128197</v>
      </c>
      <c r="AK541" t="str">
        <f>IF(AND(Table2[[#This Row],[20D EMA]]&gt;Table2[[#This Row],[50D EMA]],Table2[[#This Row],[50D EMA]]&gt;Table2[[#This Row],[200D EMA]]),"Uptrend","Downtrend/NoTrend")</f>
        <v>Downtrend/NoTrend</v>
      </c>
      <c r="AL541">
        <v>-0.17</v>
      </c>
      <c r="AM541" t="s">
        <v>3174</v>
      </c>
      <c r="AN541">
        <v>-2.87</v>
      </c>
      <c r="AO541" t="s">
        <v>3174</v>
      </c>
      <c r="AP541">
        <v>-3.6091142694282999E-2</v>
      </c>
      <c r="AQ541">
        <f>(Table2[[#This Row],[Sharpe Ratio]]-AVERAGE(Table2[Sharpe Ratio]))/_xlfn.STDEV.P(Table2[Sharpe Ratio])</f>
        <v>-1.1391545439218891</v>
      </c>
      <c r="AR5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1">
        <f>_xlfn.RANK.AVG(Table2[[#This Row],[1Y Return vs Nifty Z-Score]],Table2[1Y Return vs Nifty Z-Score])</f>
        <v>465</v>
      </c>
      <c r="AT541">
        <f>_xlfn.RANK.AVG(Table2[[#This Row],[6M Return vs Nifty Z-Score]],Table2[6M Return vs Nifty Z-Score])</f>
        <v>386</v>
      </c>
      <c r="AU541">
        <f>_xlfn.RANK.AVG(Table2[[#This Row],[Sharpe Ratio Z-Score]],Table2[Sharpe Ratio Z-Score])</f>
        <v>640</v>
      </c>
      <c r="AV541">
        <f>(Table2[[#This Row],[Rank 1Y]]+Table2[[#This Row],[Rank 6M]]+Table2[[#This Row],[Rank Sharpe]])/3</f>
        <v>497</v>
      </c>
    </row>
    <row r="542" spans="1:48" x14ac:dyDescent="0.3">
      <c r="A542" t="s">
        <v>829</v>
      </c>
      <c r="B542" t="s">
        <v>830</v>
      </c>
      <c r="C542" t="s">
        <v>3129</v>
      </c>
      <c r="D542" t="s">
        <v>562</v>
      </c>
      <c r="E542">
        <v>19557.5662037</v>
      </c>
      <c r="F542">
        <v>458.55</v>
      </c>
      <c r="G542">
        <v>-52.222621279675202</v>
      </c>
      <c r="H542">
        <f>(Table2[[#This Row],[1Y Return vs Nifty]]-AVERAGE(Table2[1Y Return vs Nifty]))/_xlfn.STDEV.P(Table2[1Y Return vs Nifty])</f>
        <v>-1.3372941388261248</v>
      </c>
      <c r="I542">
        <v>-6.4933877883917699</v>
      </c>
      <c r="J542">
        <f>(Table2[[#This Row],[1M Return vs Nifty]]-AVERAGE(Table2[1M Return vs Nifty]))/_xlfn.STDEV.P(Table2[1M Return vs Nifty])</f>
        <v>-0.25879780818404791</v>
      </c>
      <c r="K542">
        <v>0.76123226299336899</v>
      </c>
      <c r="L542">
        <f>(Table2[[#This Row],[6M Return vs Nifty]]-AVERAGE(Table2[6M Return vs Nifty]))/_xlfn.STDEV.P(Table2[6M Return vs Nifty])</f>
        <v>-0.24125665267183763</v>
      </c>
      <c r="M542">
        <v>-3.9410664156300999</v>
      </c>
      <c r="N542">
        <f>(Table2[[#This Row],[1W Return vs Nifty]]-AVERAGE(Table2[1W Return vs Nifty]))/_xlfn.STDEV.P(Table2[1W Return vs Nifty])</f>
        <v>-0.35612287696114814</v>
      </c>
      <c r="O542">
        <v>474.94</v>
      </c>
      <c r="P542">
        <v>470.83574243429302</v>
      </c>
      <c r="Q542">
        <v>476.062648730935</v>
      </c>
      <c r="R542">
        <v>37.219330327634502</v>
      </c>
      <c r="S542" s="1">
        <f>(Table2[[#This Row],[Close Price]]-Table2[[#This Row],[20D EMA]])/Table2[[#This Row],[20D EMA]]</f>
        <v>-3.450962226807594E-2</v>
      </c>
      <c r="T542" s="1">
        <f>(Table2[[#This Row],[Close Price]]-Table2[[#This Row],[50D EMA]])/Table2[[#This Row],[50D EMA]]</f>
        <v>-2.6093478737985863E-2</v>
      </c>
      <c r="U542" s="1">
        <f>(Table2[[#This Row],[Close Price]]-Table2[[#This Row],[200D EMA]])/Table2[[#This Row],[200D EMA]]</f>
        <v>-3.6786437200270521E-2</v>
      </c>
      <c r="V542">
        <v>0.974254049524654</v>
      </c>
      <c r="W542">
        <v>432.55</v>
      </c>
      <c r="X542">
        <v>461</v>
      </c>
      <c r="Y542">
        <v>430.85</v>
      </c>
      <c r="Z542">
        <v>462.4</v>
      </c>
      <c r="AA542">
        <v>430.85</v>
      </c>
      <c r="AB542">
        <v>482.5</v>
      </c>
      <c r="AC542" s="1">
        <f>(Table2[[#This Row],[Close Price]]/Table2[[#This Row],[Day Low]])-1</f>
        <v>6.0108657958617417E-2</v>
      </c>
      <c r="AD542" s="1">
        <f>(Table2[[#This Row],[Day High]]/Table2[[#This Row],[Close Price]])-1</f>
        <v>5.3429287972956985E-3</v>
      </c>
      <c r="AE542" s="1">
        <f>(Table2[[#This Row],[Close Price]]/Table2[[#This Row],[Current Week Low]])-1</f>
        <v>6.4291516769177104E-2</v>
      </c>
      <c r="AF542" s="1">
        <f>(Table2[[#This Row],[Current Week High]]/Table2[[#This Row],[Close Price]])-1</f>
        <v>8.3960309671791133E-3</v>
      </c>
      <c r="AG542" s="1">
        <f>(Table2[[#This Row],[Close Price]]/Table2[[#This Row],[Current Month Low]])-1</f>
        <v>6.4291516769177104E-2</v>
      </c>
      <c r="AH542" s="1">
        <f>(Table2[[#This Row],[Current Month High]]/Table2[[#This Row],[Close Price]])-1</f>
        <v>5.2229854977646983E-2</v>
      </c>
      <c r="AI542">
        <v>49.3888498081715</v>
      </c>
      <c r="AJ542">
        <v>50.700013145786698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-0.01</v>
      </c>
      <c r="AM542" t="s">
        <v>3174</v>
      </c>
      <c r="AN542">
        <v>-7.54</v>
      </c>
      <c r="AO542" t="s">
        <v>3174</v>
      </c>
      <c r="AP542">
        <v>5.1324968814093999E-2</v>
      </c>
      <c r="AQ542">
        <f>(Table2[[#This Row],[Sharpe Ratio]]-AVERAGE(Table2[Sharpe Ratio]))/_xlfn.STDEV.P(Table2[Sharpe Ratio])</f>
        <v>-0.11899506098069117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2">
        <f>_xlfn.RANK.AVG(Table2[[#This Row],[1Y Return vs Nifty Z-Score]],Table2[1Y Return vs Nifty Z-Score])</f>
        <v>713</v>
      </c>
      <c r="AT542">
        <f>_xlfn.RANK.AVG(Table2[[#This Row],[6M Return vs Nifty Z-Score]],Table2[6M Return vs Nifty Z-Score])</f>
        <v>407</v>
      </c>
      <c r="AU542">
        <f>_xlfn.RANK.AVG(Table2[[#This Row],[Sharpe Ratio Z-Score]],Table2[Sharpe Ratio Z-Score])</f>
        <v>371</v>
      </c>
      <c r="AV542">
        <f>(Table2[[#This Row],[Rank 1Y]]+Table2[[#This Row],[Rank 6M]]+Table2[[#This Row],[Rank Sharpe]])/3</f>
        <v>497</v>
      </c>
    </row>
    <row r="543" spans="1:48" x14ac:dyDescent="0.3">
      <c r="A543" t="s">
        <v>1334</v>
      </c>
      <c r="B543" t="s">
        <v>1335</v>
      </c>
      <c r="C543" t="s">
        <v>3143</v>
      </c>
      <c r="D543" t="s">
        <v>406</v>
      </c>
      <c r="E543">
        <v>8516.2617711599996</v>
      </c>
      <c r="F543">
        <v>209.18</v>
      </c>
      <c r="G543">
        <v>-2.4244006068217501</v>
      </c>
      <c r="H543">
        <f>(Table2[[#This Row],[1Y Return vs Nifty]]-AVERAGE(Table2[1Y Return vs Nifty]))/_xlfn.STDEV.P(Table2[1Y Return vs Nifty])</f>
        <v>-0.47958849649338758</v>
      </c>
      <c r="I543">
        <v>-9.8593950060870199</v>
      </c>
      <c r="J543">
        <f>(Table2[[#This Row],[1M Return vs Nifty]]-AVERAGE(Table2[1M Return vs Nifty]))/_xlfn.STDEV.P(Table2[1M Return vs Nifty])</f>
        <v>-0.63847009893896056</v>
      </c>
      <c r="K543">
        <v>-22.203896419466702</v>
      </c>
      <c r="L543">
        <f>(Table2[[#This Row],[6M Return vs Nifty]]-AVERAGE(Table2[6M Return vs Nifty]))/_xlfn.STDEV.P(Table2[6M Return vs Nifty])</f>
        <v>-1.0072721365477932</v>
      </c>
      <c r="M543">
        <v>-2.1231345751846402</v>
      </c>
      <c r="N543">
        <f>(Table2[[#This Row],[1W Return vs Nifty]]-AVERAGE(Table2[1W Return vs Nifty]))/_xlfn.STDEV.P(Table2[1W Return vs Nifty])</f>
        <v>9.2432942372735347E-2</v>
      </c>
      <c r="O543">
        <v>219.65</v>
      </c>
      <c r="P543">
        <v>225.84215157126101</v>
      </c>
      <c r="Q543">
        <v>224.32454337045499</v>
      </c>
      <c r="R543">
        <v>32.862654872611898</v>
      </c>
      <c r="S543" s="1">
        <f>(Table2[[#This Row],[Close Price]]-Table2[[#This Row],[20D EMA]])/Table2[[#This Row],[20D EMA]]</f>
        <v>-4.7666742544957882E-2</v>
      </c>
      <c r="T543" s="1">
        <f>(Table2[[#This Row],[Close Price]]-Table2[[#This Row],[50D EMA]])/Table2[[#This Row],[50D EMA]]</f>
        <v>-7.3777864120301392E-2</v>
      </c>
      <c r="U543" s="1">
        <f>(Table2[[#This Row],[Close Price]]-Table2[[#This Row],[200D EMA]])/Table2[[#This Row],[200D EMA]]</f>
        <v>-6.7511753920947104E-2</v>
      </c>
      <c r="V543">
        <v>0.54404828026788099</v>
      </c>
      <c r="W543">
        <v>204.03</v>
      </c>
      <c r="X543">
        <v>210</v>
      </c>
      <c r="Y543">
        <v>201.91</v>
      </c>
      <c r="Z543">
        <v>215.5</v>
      </c>
      <c r="AA543">
        <v>201.91</v>
      </c>
      <c r="AB543">
        <v>224.95</v>
      </c>
      <c r="AC543" s="1">
        <f>(Table2[[#This Row],[Close Price]]/Table2[[#This Row],[Day Low]])-1</f>
        <v>2.5241386070675942E-2</v>
      </c>
      <c r="AD543" s="1">
        <f>(Table2[[#This Row],[Day High]]/Table2[[#This Row],[Close Price]])-1</f>
        <v>3.9200688402332151E-3</v>
      </c>
      <c r="AE543" s="1">
        <f>(Table2[[#This Row],[Close Price]]/Table2[[#This Row],[Current Week Low]])-1</f>
        <v>3.6006141350106491E-2</v>
      </c>
      <c r="AF543" s="1">
        <f>(Table2[[#This Row],[Current Week High]]/Table2[[#This Row],[Close Price]])-1</f>
        <v>3.0213213500334568E-2</v>
      </c>
      <c r="AG543" s="1">
        <f>(Table2[[#This Row],[Close Price]]/Table2[[#This Row],[Current Month Low]])-1</f>
        <v>3.6006141350106491E-2</v>
      </c>
      <c r="AH543" s="1">
        <f>(Table2[[#This Row],[Current Month High]]/Table2[[#This Row],[Close Price]])-1</f>
        <v>7.5389616598145137E-2</v>
      </c>
      <c r="AI543">
        <v>54.053924849411899</v>
      </c>
      <c r="AJ543">
        <v>25.860409145607701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-0.15</v>
      </c>
      <c r="AM543" t="s">
        <v>3174</v>
      </c>
      <c r="AN543">
        <v>-3.81</v>
      </c>
      <c r="AO543" t="s">
        <v>3174</v>
      </c>
      <c r="AP543">
        <v>4.9931347024535E-2</v>
      </c>
      <c r="AQ543">
        <f>(Table2[[#This Row],[Sharpe Ratio]]-AVERAGE(Table2[Sharpe Ratio]))/_xlfn.STDEV.P(Table2[Sharpe Ratio])</f>
        <v>-0.13525884187554205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469</v>
      </c>
      <c r="AT543">
        <f>_xlfn.RANK.AVG(Table2[[#This Row],[6M Return vs Nifty Z-Score]],Table2[6M Return vs Nifty Z-Score])</f>
        <v>647</v>
      </c>
      <c r="AU543">
        <f>_xlfn.RANK.AVG(Table2[[#This Row],[Sharpe Ratio Z-Score]],Table2[Sharpe Ratio Z-Score])</f>
        <v>376</v>
      </c>
      <c r="AV543">
        <f>(Table2[[#This Row],[Rank 1Y]]+Table2[[#This Row],[Rank 6M]]+Table2[[#This Row],[Rank Sharpe]])/3</f>
        <v>497.33333333333331</v>
      </c>
    </row>
    <row r="544" spans="1:48" x14ac:dyDescent="0.3">
      <c r="A544" t="s">
        <v>886</v>
      </c>
      <c r="B544" t="s">
        <v>887</v>
      </c>
      <c r="C544" t="s">
        <v>3129</v>
      </c>
      <c r="D544" t="s">
        <v>398</v>
      </c>
      <c r="E544">
        <v>17473.430025556001</v>
      </c>
      <c r="F544">
        <v>109.98</v>
      </c>
      <c r="G544">
        <v>-37.673973795601398</v>
      </c>
      <c r="H544">
        <f>(Table2[[#This Row],[1Y Return vs Nifty]]-AVERAGE(Table2[1Y Return vs Nifty]))/_xlfn.STDEV.P(Table2[1Y Return vs Nifty])</f>
        <v>-1.086713759310628</v>
      </c>
      <c r="I544">
        <v>-0.62973827614558797</v>
      </c>
      <c r="J544">
        <f>(Table2[[#This Row],[1M Return vs Nifty]]-AVERAGE(Table2[1M Return vs Nifty]))/_xlfn.STDEV.P(Table2[1M Return vs Nifty])</f>
        <v>0.40259864717554222</v>
      </c>
      <c r="K544">
        <v>-19.798133216478199</v>
      </c>
      <c r="L544">
        <f>(Table2[[#This Row],[6M Return vs Nifty]]-AVERAGE(Table2[6M Return vs Nifty]))/_xlfn.STDEV.P(Table2[6M Return vs Nifty])</f>
        <v>-0.92702647846725705</v>
      </c>
      <c r="M544">
        <v>-0.115313068301257</v>
      </c>
      <c r="N544">
        <f>(Table2[[#This Row],[1W Return vs Nifty]]-AVERAGE(Table2[1W Return vs Nifty]))/_xlfn.STDEV.P(Table2[1W Return vs Nifty])</f>
        <v>0.58784206666398697</v>
      </c>
      <c r="O544">
        <v>110.69</v>
      </c>
      <c r="P544">
        <v>111.45846759062501</v>
      </c>
      <c r="Q544">
        <v>113.556232866991</v>
      </c>
      <c r="R544">
        <v>40.764290340209598</v>
      </c>
      <c r="S544" s="1">
        <f>(Table2[[#This Row],[Close Price]]-Table2[[#This Row],[20D EMA]])/Table2[[#This Row],[20D EMA]]</f>
        <v>-6.414310235793602E-3</v>
      </c>
      <c r="T544" s="1">
        <f>(Table2[[#This Row],[Close Price]]-Table2[[#This Row],[50D EMA]])/Table2[[#This Row],[50D EMA]]</f>
        <v>-1.3264739975209909E-2</v>
      </c>
      <c r="U544" s="1">
        <f>(Table2[[#This Row],[Close Price]]-Table2[[#This Row],[200D EMA]])/Table2[[#This Row],[200D EMA]]</f>
        <v>-3.1493056582634724E-2</v>
      </c>
      <c r="V544">
        <v>1.8600423436423299</v>
      </c>
      <c r="W544">
        <v>108.5</v>
      </c>
      <c r="X544">
        <v>110.37</v>
      </c>
      <c r="Y544">
        <v>107.7</v>
      </c>
      <c r="Z544">
        <v>111.09</v>
      </c>
      <c r="AA544">
        <v>107.7</v>
      </c>
      <c r="AB544">
        <v>114.33</v>
      </c>
      <c r="AC544" s="1">
        <f>(Table2[[#This Row],[Close Price]]/Table2[[#This Row],[Day Low]])-1</f>
        <v>1.3640552995391797E-2</v>
      </c>
      <c r="AD544" s="1">
        <f>(Table2[[#This Row],[Day High]]/Table2[[#This Row],[Close Price]])-1</f>
        <v>3.5460992907800915E-3</v>
      </c>
      <c r="AE544" s="1">
        <f>(Table2[[#This Row],[Close Price]]/Table2[[#This Row],[Current Week Low]])-1</f>
        <v>2.116991643454047E-2</v>
      </c>
      <c r="AF544" s="1">
        <f>(Table2[[#This Row],[Current Week High]]/Table2[[#This Row],[Close Price]])-1</f>
        <v>1.0092744135297371E-2</v>
      </c>
      <c r="AG544" s="1">
        <f>(Table2[[#This Row],[Close Price]]/Table2[[#This Row],[Current Month Low]])-1</f>
        <v>2.116991643454047E-2</v>
      </c>
      <c r="AH544" s="1">
        <f>(Table2[[#This Row],[Current Month High]]/Table2[[#This Row],[Close Price]])-1</f>
        <v>3.9552645935624575E-2</v>
      </c>
      <c r="AI544">
        <v>17.9305328241498</v>
      </c>
      <c r="AJ544">
        <v>5.2440191387559798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-0.02</v>
      </c>
      <c r="AM544" t="s">
        <v>3174</v>
      </c>
      <c r="AN544">
        <v>-0.32</v>
      </c>
      <c r="AO544" t="s">
        <v>3174</v>
      </c>
      <c r="AP544">
        <v>0.11145763629458701</v>
      </c>
      <c r="AQ544">
        <f>(Table2[[#This Row],[Sharpe Ratio]]-AVERAGE(Table2[Sharpe Ratio]))/_xlfn.STDEV.P(Table2[Sharpe Ratio])</f>
        <v>0.58276242864290195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676</v>
      </c>
      <c r="AT544">
        <f>_xlfn.RANK.AVG(Table2[[#This Row],[6M Return vs Nifty Z-Score]],Table2[6M Return vs Nifty Z-Score])</f>
        <v>619</v>
      </c>
      <c r="AU544">
        <f>_xlfn.RANK.AVG(Table2[[#This Row],[Sharpe Ratio Z-Score]],Table2[Sharpe Ratio Z-Score])</f>
        <v>200</v>
      </c>
      <c r="AV544">
        <f>(Table2[[#This Row],[Rank 1Y]]+Table2[[#This Row],[Rank 6M]]+Table2[[#This Row],[Rank Sharpe]])/3</f>
        <v>498.33333333333331</v>
      </c>
    </row>
    <row r="545" spans="1:48" x14ac:dyDescent="0.3">
      <c r="A545" t="s">
        <v>434</v>
      </c>
      <c r="B545" t="s">
        <v>435</v>
      </c>
      <c r="C545" t="s">
        <v>3140</v>
      </c>
      <c r="D545" t="s">
        <v>436</v>
      </c>
      <c r="E545">
        <v>53681.878530540002</v>
      </c>
      <c r="F545">
        <v>891.7</v>
      </c>
      <c r="G545">
        <v>-1.6437779743982699</v>
      </c>
      <c r="H545">
        <f>(Table2[[#This Row],[1Y Return vs Nifty]]-AVERAGE(Table2[1Y Return vs Nifty]))/_xlfn.STDEV.P(Table2[1Y Return vs Nifty])</f>
        <v>-0.46614334870867485</v>
      </c>
      <c r="I545">
        <v>-7.8162708956874001</v>
      </c>
      <c r="J545">
        <f>(Table2[[#This Row],[1M Return vs Nifty]]-AVERAGE(Table2[1M Return vs Nifty]))/_xlfn.STDEV.P(Table2[1M Return vs Nifty])</f>
        <v>-0.4080137864230412</v>
      </c>
      <c r="K545">
        <v>-12.510059477003599</v>
      </c>
      <c r="L545">
        <f>(Table2[[#This Row],[6M Return vs Nifty]]-AVERAGE(Table2[6M Return vs Nifty]))/_xlfn.STDEV.P(Table2[6M Return vs Nifty])</f>
        <v>-0.68392845758261012</v>
      </c>
      <c r="M545">
        <v>-2.96963814738641</v>
      </c>
      <c r="N545">
        <f>(Table2[[#This Row],[1W Return vs Nifty]]-AVERAGE(Table2[1W Return vs Nifty]))/_xlfn.STDEV.P(Table2[1W Return vs Nifty])</f>
        <v>-0.11643303100995354</v>
      </c>
      <c r="O545">
        <v>911.98</v>
      </c>
      <c r="P545">
        <v>948.29420481012301</v>
      </c>
      <c r="Q545">
        <v>941.02103349759</v>
      </c>
      <c r="R545">
        <v>30.477574031487102</v>
      </c>
      <c r="S545" s="1">
        <f>(Table2[[#This Row],[Close Price]]-Table2[[#This Row],[20D EMA]])/Table2[[#This Row],[20D EMA]]</f>
        <v>-2.2237329766003611E-2</v>
      </c>
      <c r="T545" s="1">
        <f>(Table2[[#This Row],[Close Price]]-Table2[[#This Row],[50D EMA]])/Table2[[#This Row],[50D EMA]]</f>
        <v>-5.9680007030576361E-2</v>
      </c>
      <c r="U545" s="1">
        <f>(Table2[[#This Row],[Close Price]]-Table2[[#This Row],[200D EMA]])/Table2[[#This Row],[200D EMA]]</f>
        <v>-5.2412254074994877E-2</v>
      </c>
      <c r="V545">
        <v>0.76390198278198196</v>
      </c>
      <c r="W545">
        <v>867.4</v>
      </c>
      <c r="X545">
        <v>894.2</v>
      </c>
      <c r="Y545">
        <v>858</v>
      </c>
      <c r="Z545">
        <v>894.2</v>
      </c>
      <c r="AA545">
        <v>858</v>
      </c>
      <c r="AB545">
        <v>926.95</v>
      </c>
      <c r="AC545" s="1">
        <f>(Table2[[#This Row],[Close Price]]/Table2[[#This Row],[Day Low]])-1</f>
        <v>2.8014756744293434E-2</v>
      </c>
      <c r="AD545" s="1">
        <f>(Table2[[#This Row],[Day High]]/Table2[[#This Row],[Close Price]])-1</f>
        <v>2.803633509027792E-3</v>
      </c>
      <c r="AE545" s="1">
        <f>(Table2[[#This Row],[Close Price]]/Table2[[#This Row],[Current Week Low]])-1</f>
        <v>3.9277389277389441E-2</v>
      </c>
      <c r="AF545" s="1">
        <f>(Table2[[#This Row],[Current Week High]]/Table2[[#This Row],[Close Price]])-1</f>
        <v>2.803633509027792E-3</v>
      </c>
      <c r="AG545" s="1">
        <f>(Table2[[#This Row],[Close Price]]/Table2[[#This Row],[Current Month Low]])-1</f>
        <v>3.9277389277389441E-2</v>
      </c>
      <c r="AH545" s="1">
        <f>(Table2[[#This Row],[Current Month High]]/Table2[[#This Row],[Close Price]])-1</f>
        <v>3.9531232477290512E-2</v>
      </c>
      <c r="AI545">
        <v>32.331501626107404</v>
      </c>
      <c r="AJ545">
        <v>32.653972032133296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-0.12</v>
      </c>
      <c r="AM545" t="s">
        <v>3174</v>
      </c>
      <c r="AN545">
        <v>-2.34</v>
      </c>
      <c r="AO545" t="s">
        <v>3174</v>
      </c>
      <c r="AP545">
        <v>1.0051702298591E-2</v>
      </c>
      <c r="AQ545">
        <f>(Table2[[#This Row],[Sharpe Ratio]]-AVERAGE(Table2[Sharpe Ratio]))/_xlfn.STDEV.P(Table2[Sharpe Ratio])</f>
        <v>-0.600660437090619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461</v>
      </c>
      <c r="AT545">
        <f>_xlfn.RANK.AVG(Table2[[#This Row],[6M Return vs Nifty Z-Score]],Table2[6M Return vs Nifty Z-Score])</f>
        <v>550</v>
      </c>
      <c r="AU545">
        <f>_xlfn.RANK.AVG(Table2[[#This Row],[Sharpe Ratio Z-Score]],Table2[Sharpe Ratio Z-Score])</f>
        <v>485</v>
      </c>
      <c r="AV545">
        <f>(Table2[[#This Row],[Rank 1Y]]+Table2[[#This Row],[Rank 6M]]+Table2[[#This Row],[Rank Sharpe]])/3</f>
        <v>498.66666666666669</v>
      </c>
    </row>
    <row r="546" spans="1:48" x14ac:dyDescent="0.3">
      <c r="A546" t="s">
        <v>760</v>
      </c>
      <c r="B546" t="s">
        <v>761</v>
      </c>
      <c r="C546" t="s">
        <v>3139</v>
      </c>
      <c r="D546" t="s">
        <v>527</v>
      </c>
      <c r="E546">
        <v>21525.42200291</v>
      </c>
      <c r="F546">
        <v>177.5</v>
      </c>
      <c r="G546">
        <v>-45.398021412859698</v>
      </c>
      <c r="H546">
        <f>(Table2[[#This Row],[1Y Return vs Nifty]]-AVERAGE(Table2[1Y Return vs Nifty]))/_xlfn.STDEV.P(Table2[1Y Return vs Nifty])</f>
        <v>-1.2197498223155987</v>
      </c>
      <c r="I546">
        <v>-6.1275078475819198</v>
      </c>
      <c r="J546">
        <f>(Table2[[#This Row],[1M Return vs Nifty]]-AVERAGE(Table2[1M Return vs Nifty]))/_xlfn.STDEV.P(Table2[1M Return vs Nifty])</f>
        <v>-0.21752799909443332</v>
      </c>
      <c r="K546">
        <v>1.1760856518484599</v>
      </c>
      <c r="L546">
        <f>(Table2[[#This Row],[6M Return vs Nifty]]-AVERAGE(Table2[6M Return vs Nifty]))/_xlfn.STDEV.P(Table2[6M Return vs Nifty])</f>
        <v>-0.22741897190830135</v>
      </c>
      <c r="M546">
        <v>-9.2552641045760105</v>
      </c>
      <c r="N546">
        <f>(Table2[[#This Row],[1W Return vs Nifty]]-AVERAGE(Table2[1W Return vs Nifty]))/_xlfn.STDEV.P(Table2[1W Return vs Nifty])</f>
        <v>-1.667346018244193</v>
      </c>
      <c r="O546">
        <v>189.78</v>
      </c>
      <c r="P546">
        <v>185.003690567756</v>
      </c>
      <c r="Q546">
        <v>176.039721667663</v>
      </c>
      <c r="R546">
        <v>28.069468814055199</v>
      </c>
      <c r="S546" s="1">
        <f>(Table2[[#This Row],[Close Price]]-Table2[[#This Row],[20D EMA]])/Table2[[#This Row],[20D EMA]]</f>
        <v>-6.4706502265781438E-2</v>
      </c>
      <c r="T546" s="1">
        <f>(Table2[[#This Row],[Close Price]]-Table2[[#This Row],[50D EMA]])/Table2[[#This Row],[50D EMA]]</f>
        <v>-4.0559680429768694E-2</v>
      </c>
      <c r="U546" s="1">
        <f>(Table2[[#This Row],[Close Price]]-Table2[[#This Row],[200D EMA]])/Table2[[#This Row],[200D EMA]]</f>
        <v>8.2951638329319087E-3</v>
      </c>
      <c r="V546">
        <v>0.94734396410292099</v>
      </c>
      <c r="W546">
        <v>170.15</v>
      </c>
      <c r="X546">
        <v>178.04</v>
      </c>
      <c r="Y546">
        <v>169.91</v>
      </c>
      <c r="Z546">
        <v>179.85</v>
      </c>
      <c r="AA546">
        <v>169.91</v>
      </c>
      <c r="AB546">
        <v>197.99</v>
      </c>
      <c r="AC546" s="1">
        <f>(Table2[[#This Row],[Close Price]]/Table2[[#This Row],[Day Low]])-1</f>
        <v>4.31971789597414E-2</v>
      </c>
      <c r="AD546" s="1">
        <f>(Table2[[#This Row],[Day High]]/Table2[[#This Row],[Close Price]])-1</f>
        <v>3.0422535211267476E-3</v>
      </c>
      <c r="AE546" s="1">
        <f>(Table2[[#This Row],[Close Price]]/Table2[[#This Row],[Current Week Low]])-1</f>
        <v>4.467070802189399E-2</v>
      </c>
      <c r="AF546" s="1">
        <f>(Table2[[#This Row],[Current Week High]]/Table2[[#This Row],[Close Price]])-1</f>
        <v>1.3239436619718381E-2</v>
      </c>
      <c r="AG546" s="1">
        <f>(Table2[[#This Row],[Close Price]]/Table2[[#This Row],[Current Month Low]])-1</f>
        <v>4.467070802189399E-2</v>
      </c>
      <c r="AH546" s="1">
        <f>(Table2[[#This Row],[Current Month High]]/Table2[[#This Row],[Close Price]])-1</f>
        <v>0.11543661971830987</v>
      </c>
      <c r="AI546">
        <v>25.487323943661899</v>
      </c>
      <c r="AJ546">
        <v>24.780316344463898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-0.02</v>
      </c>
      <c r="AM546" t="s">
        <v>3174</v>
      </c>
      <c r="AN546">
        <v>-9.43</v>
      </c>
      <c r="AO546" t="s">
        <v>3174</v>
      </c>
      <c r="AP546">
        <v>4.4559223132417003E-2</v>
      </c>
      <c r="AQ546">
        <f>(Table2[[#This Row],[Sharpe Ratio]]-AVERAGE(Table2[Sharpe Ratio]))/_xlfn.STDEV.P(Table2[Sharpe Ratio])</f>
        <v>-0.19795235497643041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-3.5299951665389564</v>
      </c>
      <c r="AS546">
        <f>_xlfn.RANK.AVG(Table2[[#This Row],[1Y Return vs Nifty Z-Score]],Table2[1Y Return vs Nifty Z-Score])</f>
        <v>701</v>
      </c>
      <c r="AT546">
        <f>_xlfn.RANK.AVG(Table2[[#This Row],[6M Return vs Nifty Z-Score]],Table2[6M Return vs Nifty Z-Score])</f>
        <v>401</v>
      </c>
      <c r="AU546">
        <f>_xlfn.RANK.AVG(Table2[[#This Row],[Sharpe Ratio Z-Score]],Table2[Sharpe Ratio Z-Score])</f>
        <v>395</v>
      </c>
      <c r="AV546">
        <f>(Table2[[#This Row],[Rank 1Y]]+Table2[[#This Row],[Rank 6M]]+Table2[[#This Row],[Rank Sharpe]])/3</f>
        <v>499</v>
      </c>
    </row>
    <row r="547" spans="1:48" x14ac:dyDescent="0.3">
      <c r="A547" t="s">
        <v>1191</v>
      </c>
      <c r="B547" t="s">
        <v>1192</v>
      </c>
      <c r="C547" t="s">
        <v>3138</v>
      </c>
      <c r="D547" t="s">
        <v>738</v>
      </c>
      <c r="E547">
        <v>10294.946201610001</v>
      </c>
      <c r="F547">
        <v>7969.55</v>
      </c>
      <c r="G547">
        <v>-29.844049043623901</v>
      </c>
      <c r="H547">
        <f>(Table2[[#This Row],[1Y Return vs Nifty]]-AVERAGE(Table2[1Y Return vs Nifty]))/_xlfn.STDEV.P(Table2[1Y Return vs Nifty])</f>
        <v>-0.95185410874337717</v>
      </c>
      <c r="I547">
        <v>-15.364982750604799</v>
      </c>
      <c r="J547">
        <f>(Table2[[#This Row],[1M Return vs Nifty]]-AVERAGE(Table2[1M Return vs Nifty]))/_xlfn.STDEV.P(Table2[1M Return vs Nifty])</f>
        <v>-1.2594786041864652</v>
      </c>
      <c r="K547">
        <v>-2.92079737229222</v>
      </c>
      <c r="L547">
        <f>(Table2[[#This Row],[6M Return vs Nifty]]-AVERAGE(Table2[6M Return vs Nifty]))/_xlfn.STDEV.P(Table2[6M Return vs Nifty])</f>
        <v>-0.36407293433600646</v>
      </c>
      <c r="M547">
        <v>-1.3334491908756001</v>
      </c>
      <c r="N547">
        <f>(Table2[[#This Row],[1W Return vs Nifty]]-AVERAGE(Table2[1W Return vs Nifty]))/_xlfn.STDEV.P(Table2[1W Return vs Nifty])</f>
        <v>0.28727961742076014</v>
      </c>
      <c r="O547">
        <v>8301.84</v>
      </c>
      <c r="P547">
        <v>8632.0163025947895</v>
      </c>
      <c r="Q547">
        <v>8262.9948192131596</v>
      </c>
      <c r="R547">
        <v>21.559123679418299</v>
      </c>
      <c r="S547" s="1">
        <f>(Table2[[#This Row],[Close Price]]-Table2[[#This Row],[20D EMA]])/Table2[[#This Row],[20D EMA]]</f>
        <v>-4.0026066510556693E-2</v>
      </c>
      <c r="T547" s="1">
        <f>(Table2[[#This Row],[Close Price]]-Table2[[#This Row],[50D EMA]])/Table2[[#This Row],[50D EMA]]</f>
        <v>-7.6745256191841471E-2</v>
      </c>
      <c r="U547" s="1">
        <f>(Table2[[#This Row],[Close Price]]-Table2[[#This Row],[200D EMA]])/Table2[[#This Row],[200D EMA]]</f>
        <v>-3.5513131211318202E-2</v>
      </c>
      <c r="V547">
        <v>0.45545900731084699</v>
      </c>
      <c r="W547">
        <v>7670.55</v>
      </c>
      <c r="X547">
        <v>8030.9</v>
      </c>
      <c r="Y547">
        <v>7670.55</v>
      </c>
      <c r="Z547">
        <v>8030.9</v>
      </c>
      <c r="AA547">
        <v>7670.55</v>
      </c>
      <c r="AB547">
        <v>8272.7999999999993</v>
      </c>
      <c r="AC547" s="1">
        <f>(Table2[[#This Row],[Close Price]]/Table2[[#This Row],[Day Low]])-1</f>
        <v>3.8980255653114915E-2</v>
      </c>
      <c r="AD547" s="1">
        <f>(Table2[[#This Row],[Day High]]/Table2[[#This Row],[Close Price]])-1</f>
        <v>7.6980507054977831E-3</v>
      </c>
      <c r="AE547" s="1">
        <f>(Table2[[#This Row],[Close Price]]/Table2[[#This Row],[Current Week Low]])-1</f>
        <v>3.8980255653114915E-2</v>
      </c>
      <c r="AF547" s="1">
        <f>(Table2[[#This Row],[Current Week High]]/Table2[[#This Row],[Close Price]])-1</f>
        <v>7.6980507054977831E-3</v>
      </c>
      <c r="AG547" s="1">
        <f>(Table2[[#This Row],[Close Price]]/Table2[[#This Row],[Current Month Low]])-1</f>
        <v>3.8980255653114915E-2</v>
      </c>
      <c r="AH547" s="1">
        <f>(Table2[[#This Row],[Current Month High]]/Table2[[#This Row],[Close Price]])-1</f>
        <v>3.8051081930598141E-2</v>
      </c>
      <c r="AI547">
        <v>35.389702053440899</v>
      </c>
      <c r="AJ547">
        <v>20.911973540478201</v>
      </c>
      <c r="AK547" t="str">
        <f>IF(AND(Table2[[#This Row],[20D EMA]]&gt;Table2[[#This Row],[50D EMA]],Table2[[#This Row],[50D EMA]]&gt;Table2[[#This Row],[200D EMA]]),"Uptrend","Downtrend/NoTrend")</f>
        <v>Downtrend/NoTrend</v>
      </c>
      <c r="AL547">
        <v>-0.09</v>
      </c>
      <c r="AM547" t="s">
        <v>3174</v>
      </c>
      <c r="AN547">
        <v>-2.78</v>
      </c>
      <c r="AO547" t="s">
        <v>3174</v>
      </c>
      <c r="AP547">
        <v>3.4003806394232998E-2</v>
      </c>
      <c r="AQ547">
        <f>(Table2[[#This Row],[Sharpe Ratio]]-AVERAGE(Table2[Sharpe Ratio]))/_xlfn.STDEV.P(Table2[Sharpe Ratio])</f>
        <v>-0.32113569379175572</v>
      </c>
      <c r="AR5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7">
        <f>_xlfn.RANK.AVG(Table2[[#This Row],[1Y Return vs Nifty Z-Score]],Table2[1Y Return vs Nifty Z-Score])</f>
        <v>645</v>
      </c>
      <c r="AT547">
        <f>_xlfn.RANK.AVG(Table2[[#This Row],[6M Return vs Nifty Z-Score]],Table2[6M Return vs Nifty Z-Score])</f>
        <v>445</v>
      </c>
      <c r="AU547">
        <f>_xlfn.RANK.AVG(Table2[[#This Row],[Sharpe Ratio Z-Score]],Table2[Sharpe Ratio Z-Score])</f>
        <v>422</v>
      </c>
      <c r="AV547">
        <f>(Table2[[#This Row],[Rank 1Y]]+Table2[[#This Row],[Rank 6M]]+Table2[[#This Row],[Rank Sharpe]])/3</f>
        <v>504</v>
      </c>
    </row>
    <row r="548" spans="1:48" x14ac:dyDescent="0.3">
      <c r="A548" t="s">
        <v>1418</v>
      </c>
      <c r="B548" t="s">
        <v>1419</v>
      </c>
      <c r="C548" t="s">
        <v>3142</v>
      </c>
      <c r="D548" t="s">
        <v>135</v>
      </c>
      <c r="E548">
        <v>7811.0385901079999</v>
      </c>
      <c r="F548">
        <v>120.97</v>
      </c>
      <c r="G548">
        <v>27.9185087216526</v>
      </c>
      <c r="H548">
        <f>(Table2[[#This Row],[1Y Return vs Nifty]]-AVERAGE(Table2[1Y Return vs Nifty]))/_xlfn.STDEV.P(Table2[1Y Return vs Nifty])</f>
        <v>4.3026251266270445E-2</v>
      </c>
      <c r="I548">
        <v>-7.7945767442541101</v>
      </c>
      <c r="J548">
        <f>(Table2[[#This Row],[1M Return vs Nifty]]-AVERAGE(Table2[1M Return vs Nifty]))/_xlfn.STDEV.P(Table2[1M Return vs Nifty])</f>
        <v>-0.40556677201161612</v>
      </c>
      <c r="K548">
        <v>-23.042477576453098</v>
      </c>
      <c r="L548">
        <f>(Table2[[#This Row],[6M Return vs Nifty]]-AVERAGE(Table2[6M Return vs Nifty]))/_xlfn.STDEV.P(Table2[6M Return vs Nifty])</f>
        <v>-1.0352435082574938</v>
      </c>
      <c r="M548">
        <v>-3.7752369006957598</v>
      </c>
      <c r="N548">
        <f>(Table2[[#This Row],[1W Return vs Nifty]]-AVERAGE(Table2[1W Return vs Nifty]))/_xlfn.STDEV.P(Table2[1W Return vs Nifty])</f>
        <v>-0.31520616474663155</v>
      </c>
      <c r="O548">
        <v>125.92</v>
      </c>
      <c r="P548">
        <v>129.35927624736701</v>
      </c>
      <c r="Q548">
        <v>121.51193717922</v>
      </c>
      <c r="R548">
        <v>35.391066202376798</v>
      </c>
      <c r="S548" s="1">
        <f>(Table2[[#This Row],[Close Price]]-Table2[[#This Row],[20D EMA]])/Table2[[#This Row],[20D EMA]]</f>
        <v>-3.9310673443456186E-2</v>
      </c>
      <c r="T548" s="1">
        <f>(Table2[[#This Row],[Close Price]]-Table2[[#This Row],[50D EMA]])/Table2[[#This Row],[50D EMA]]</f>
        <v>-6.4852529255997313E-2</v>
      </c>
      <c r="U548" s="1">
        <f>(Table2[[#This Row],[Close Price]]-Table2[[#This Row],[200D EMA]])/Table2[[#This Row],[200D EMA]]</f>
        <v>-4.4599501234243956E-3</v>
      </c>
      <c r="V548">
        <v>0.93082586168069104</v>
      </c>
      <c r="W548">
        <v>117.15</v>
      </c>
      <c r="X548">
        <v>123</v>
      </c>
      <c r="Y548">
        <v>117.15</v>
      </c>
      <c r="Z548">
        <v>124.56</v>
      </c>
      <c r="AA548">
        <v>117.15</v>
      </c>
      <c r="AB548">
        <v>128.85</v>
      </c>
      <c r="AC548" s="1">
        <f>(Table2[[#This Row],[Close Price]]/Table2[[#This Row],[Day Low]])-1</f>
        <v>3.2607767819035294E-2</v>
      </c>
      <c r="AD548" s="1">
        <f>(Table2[[#This Row],[Day High]]/Table2[[#This Row],[Close Price]])-1</f>
        <v>1.6781020087625054E-2</v>
      </c>
      <c r="AE548" s="1">
        <f>(Table2[[#This Row],[Close Price]]/Table2[[#This Row],[Current Week Low]])-1</f>
        <v>3.2607767819035294E-2</v>
      </c>
      <c r="AF548" s="1">
        <f>(Table2[[#This Row],[Current Week High]]/Table2[[#This Row],[Close Price]])-1</f>
        <v>2.9676779366785144E-2</v>
      </c>
      <c r="AG548" s="1">
        <f>(Table2[[#This Row],[Close Price]]/Table2[[#This Row],[Current Month Low]])-1</f>
        <v>3.2607767819035294E-2</v>
      </c>
      <c r="AH548" s="1">
        <f>(Table2[[#This Row],[Current Month High]]/Table2[[#This Row],[Close Price]])-1</f>
        <v>6.5140117384475449E-2</v>
      </c>
      <c r="AI548">
        <v>35.8683971232537</v>
      </c>
      <c r="AJ548">
        <v>75.318840579710098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-0.02</v>
      </c>
      <c r="AM548" t="s">
        <v>3174</v>
      </c>
      <c r="AN548">
        <v>0.44</v>
      </c>
      <c r="AO548" t="s">
        <v>3175</v>
      </c>
      <c r="AP548">
        <v>-1.0552231099752001E-2</v>
      </c>
      <c r="AQ548">
        <f>(Table2[[#This Row],[Sharpe Ratio]]-AVERAGE(Table2[Sharpe Ratio]))/_xlfn.STDEV.P(Table2[Sharpe Ratio])</f>
        <v>-0.84111151275067297</v>
      </c>
      <c r="AR5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8">
        <f>_xlfn.RANK.AVG(Table2[[#This Row],[1Y Return vs Nifty Z-Score]],Table2[1Y Return vs Nifty Z-Score])</f>
        <v>280</v>
      </c>
      <c r="AT548">
        <f>_xlfn.RANK.AVG(Table2[[#This Row],[6M Return vs Nifty Z-Score]],Table2[6M Return vs Nifty Z-Score])</f>
        <v>651</v>
      </c>
      <c r="AU548">
        <f>_xlfn.RANK.AVG(Table2[[#This Row],[Sharpe Ratio Z-Score]],Table2[Sharpe Ratio Z-Score])</f>
        <v>583</v>
      </c>
      <c r="AV548">
        <f>(Table2[[#This Row],[Rank 1Y]]+Table2[[#This Row],[Rank 6M]]+Table2[[#This Row],[Rank Sharpe]])/3</f>
        <v>504.66666666666669</v>
      </c>
    </row>
    <row r="549" spans="1:48" x14ac:dyDescent="0.3">
      <c r="A549" t="s">
        <v>478</v>
      </c>
      <c r="B549" t="s">
        <v>479</v>
      </c>
      <c r="C549" t="s">
        <v>3141</v>
      </c>
      <c r="D549" t="s">
        <v>446</v>
      </c>
      <c r="E549">
        <v>44662.028084520003</v>
      </c>
      <c r="F549">
        <v>1544.8</v>
      </c>
      <c r="G549">
        <v>-29.147680236503501</v>
      </c>
      <c r="H549">
        <f>(Table2[[#This Row],[1Y Return vs Nifty]]-AVERAGE(Table2[1Y Return vs Nifty]))/_xlfn.STDEV.P(Table2[1Y Return vs Nifty])</f>
        <v>-0.93986011685086601</v>
      </c>
      <c r="I549">
        <v>9.4268218704322901</v>
      </c>
      <c r="J549">
        <f>(Table2[[#This Row],[1M Return vs Nifty]]-AVERAGE(Table2[1M Return vs Nifty]))/_xlfn.STDEV.P(Table2[1M Return vs Nifty])</f>
        <v>1.5369388256200063</v>
      </c>
      <c r="K549">
        <v>-13.0926947989143</v>
      </c>
      <c r="L549">
        <f>(Table2[[#This Row],[6M Return vs Nifty]]-AVERAGE(Table2[6M Return vs Nifty]))/_xlfn.STDEV.P(Table2[6M Return vs Nifty])</f>
        <v>-0.7033626042058565</v>
      </c>
      <c r="M549">
        <v>1.6314375641441501</v>
      </c>
      <c r="N549">
        <f>(Table2[[#This Row],[1W Return vs Nifty]]-AVERAGE(Table2[1W Return vs Nifty]))/_xlfn.STDEV.P(Table2[1W Return vs Nifty])</f>
        <v>1.0188346614779591</v>
      </c>
      <c r="O549">
        <v>1516.7</v>
      </c>
      <c r="P549">
        <v>1490.8607909633999</v>
      </c>
      <c r="Q549">
        <v>1503.94043376784</v>
      </c>
      <c r="R549">
        <v>79.541633454108194</v>
      </c>
      <c r="S549" s="1">
        <f>(Table2[[#This Row],[Close Price]]-Table2[[#This Row],[20D EMA]])/Table2[[#This Row],[20D EMA]]</f>
        <v>1.8527065339223252E-2</v>
      </c>
      <c r="T549" s="1">
        <f>(Table2[[#This Row],[Close Price]]-Table2[[#This Row],[50D EMA]])/Table2[[#This Row],[50D EMA]]</f>
        <v>3.6179909863847372E-2</v>
      </c>
      <c r="U549" s="1">
        <f>(Table2[[#This Row],[Close Price]]-Table2[[#This Row],[200D EMA]])/Table2[[#This Row],[200D EMA]]</f>
        <v>2.7168340789797119E-2</v>
      </c>
      <c r="V549">
        <v>1.6477922866907899</v>
      </c>
      <c r="W549">
        <v>1507</v>
      </c>
      <c r="X549">
        <v>1558.5</v>
      </c>
      <c r="Y549">
        <v>1504.2</v>
      </c>
      <c r="Z549">
        <v>1613.9</v>
      </c>
      <c r="AA549">
        <v>1504.2</v>
      </c>
      <c r="AB549">
        <v>1652.6</v>
      </c>
      <c r="AC549" s="1">
        <f>(Table2[[#This Row],[Close Price]]/Table2[[#This Row],[Day Low]])-1</f>
        <v>2.5082946250829519E-2</v>
      </c>
      <c r="AD549" s="1">
        <f>(Table2[[#This Row],[Day High]]/Table2[[#This Row],[Close Price]])-1</f>
        <v>8.8684619368202267E-3</v>
      </c>
      <c r="AE549" s="1">
        <f>(Table2[[#This Row],[Close Price]]/Table2[[#This Row],[Current Week Low]])-1</f>
        <v>2.6991091610158113E-2</v>
      </c>
      <c r="AF549" s="1">
        <f>(Table2[[#This Row],[Current Week High]]/Table2[[#This Row],[Close Price]])-1</f>
        <v>4.4730709476955122E-2</v>
      </c>
      <c r="AG549" s="1">
        <f>(Table2[[#This Row],[Close Price]]/Table2[[#This Row],[Current Month Low]])-1</f>
        <v>2.6991091610158113E-2</v>
      </c>
      <c r="AH549" s="1">
        <f>(Table2[[#This Row],[Current Month High]]/Table2[[#This Row],[Close Price]])-1</f>
        <v>6.9782496116002068E-2</v>
      </c>
      <c r="AI549">
        <v>15.765794924909301</v>
      </c>
      <c r="AJ549">
        <v>18.375478927203002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-0.02</v>
      </c>
      <c r="AM549" t="s">
        <v>3174</v>
      </c>
      <c r="AN549">
        <v>8.41</v>
      </c>
      <c r="AO549" t="s">
        <v>3175</v>
      </c>
      <c r="AP549">
        <v>6.8649051203358E-2</v>
      </c>
      <c r="AQ549">
        <f>(Table2[[#This Row],[Sharpe Ratio]]-AVERAGE(Table2[Sharpe Ratio]))/_xlfn.STDEV.P(Table2[Sharpe Ratio])</f>
        <v>8.317964832296687E-2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636</v>
      </c>
      <c r="AT549">
        <f>_xlfn.RANK.AVG(Table2[[#This Row],[6M Return vs Nifty Z-Score]],Table2[6M Return vs Nifty Z-Score])</f>
        <v>556</v>
      </c>
      <c r="AU549">
        <f>_xlfn.RANK.AVG(Table2[[#This Row],[Sharpe Ratio Z-Score]],Table2[Sharpe Ratio Z-Score])</f>
        <v>326</v>
      </c>
      <c r="AV549">
        <f>(Table2[[#This Row],[Rank 1Y]]+Table2[[#This Row],[Rank 6M]]+Table2[[#This Row],[Rank Sharpe]])/3</f>
        <v>506</v>
      </c>
    </row>
    <row r="550" spans="1:48" x14ac:dyDescent="0.3">
      <c r="A550" t="s">
        <v>1523</v>
      </c>
      <c r="B550" t="s">
        <v>1524</v>
      </c>
      <c r="C550" t="s">
        <v>607</v>
      </c>
      <c r="D550" t="s">
        <v>607</v>
      </c>
      <c r="E550">
        <v>6662.2902899999999</v>
      </c>
      <c r="F550">
        <v>324.2</v>
      </c>
      <c r="G550">
        <v>-38.667271575981701</v>
      </c>
      <c r="H550">
        <f>(Table2[[#This Row],[1Y Return vs Nifty]]-AVERAGE(Table2[1Y Return vs Nifty]))/_xlfn.STDEV.P(Table2[1Y Return vs Nifty])</f>
        <v>-1.1038219430818044</v>
      </c>
      <c r="I550">
        <v>-14.2020481416252</v>
      </c>
      <c r="J550">
        <f>(Table2[[#This Row],[1M Return vs Nifty]]-AVERAGE(Table2[1M Return vs Nifty]))/_xlfn.STDEV.P(Table2[1M Return vs Nifty])</f>
        <v>-1.1283041834459837</v>
      </c>
      <c r="K550">
        <v>-17.206381216317801</v>
      </c>
      <c r="L550">
        <f>(Table2[[#This Row],[6M Return vs Nifty]]-AVERAGE(Table2[6M Return vs Nifty]))/_xlfn.STDEV.P(Table2[6M Return vs Nifty])</f>
        <v>-0.84057705377904879</v>
      </c>
      <c r="M550">
        <v>-6.0344248977652803</v>
      </c>
      <c r="N550">
        <f>(Table2[[#This Row],[1W Return vs Nifty]]-AVERAGE(Table2[1W Return vs Nifty]))/_xlfn.STDEV.P(Table2[1W Return vs Nifty])</f>
        <v>-0.87263736239069767</v>
      </c>
      <c r="O550">
        <v>344.22</v>
      </c>
      <c r="P550">
        <v>352.65203737140803</v>
      </c>
      <c r="Q550">
        <v>348.76734833221201</v>
      </c>
      <c r="R550">
        <v>27.010002702228601</v>
      </c>
      <c r="S550" s="1">
        <f>(Table2[[#This Row],[Close Price]]-Table2[[#This Row],[20D EMA]])/Table2[[#This Row],[20D EMA]]</f>
        <v>-5.816047876358154E-2</v>
      </c>
      <c r="T550" s="1">
        <f>(Table2[[#This Row],[Close Price]]-Table2[[#This Row],[50D EMA]])/Table2[[#This Row],[50D EMA]]</f>
        <v>-8.0680201321062447E-2</v>
      </c>
      <c r="U550" s="1">
        <f>(Table2[[#This Row],[Close Price]]-Table2[[#This Row],[200D EMA]])/Table2[[#This Row],[200D EMA]]</f>
        <v>-7.0440505539557677E-2</v>
      </c>
      <c r="V550">
        <v>0.64545856042373795</v>
      </c>
      <c r="W550">
        <v>316.8</v>
      </c>
      <c r="X550">
        <v>329</v>
      </c>
      <c r="Y550">
        <v>309</v>
      </c>
      <c r="Z550">
        <v>336.9</v>
      </c>
      <c r="AA550">
        <v>309</v>
      </c>
      <c r="AB550">
        <v>350</v>
      </c>
      <c r="AC550" s="1">
        <f>(Table2[[#This Row],[Close Price]]/Table2[[#This Row],[Day Low]])-1</f>
        <v>2.3358585858585856E-2</v>
      </c>
      <c r="AD550" s="1">
        <f>(Table2[[#This Row],[Day High]]/Table2[[#This Row],[Close Price]])-1</f>
        <v>1.4805675508945182E-2</v>
      </c>
      <c r="AE550" s="1">
        <f>(Table2[[#This Row],[Close Price]]/Table2[[#This Row],[Current Week Low]])-1</f>
        <v>4.9190938511326721E-2</v>
      </c>
      <c r="AF550" s="1">
        <f>(Table2[[#This Row],[Current Week High]]/Table2[[#This Row],[Close Price]])-1</f>
        <v>3.9173349784083822E-2</v>
      </c>
      <c r="AG550" s="1">
        <f>(Table2[[#This Row],[Close Price]]/Table2[[#This Row],[Current Month Low]])-1</f>
        <v>4.9190938511326721E-2</v>
      </c>
      <c r="AH550" s="1">
        <f>(Table2[[#This Row],[Current Month High]]/Table2[[#This Row],[Close Price]])-1</f>
        <v>7.9580505860579853E-2</v>
      </c>
      <c r="AI550">
        <v>34.777914867365801</v>
      </c>
      <c r="AJ550">
        <v>21.0830999066293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-0.22</v>
      </c>
      <c r="AM550" t="s">
        <v>3174</v>
      </c>
      <c r="AN550">
        <v>-6.48</v>
      </c>
      <c r="AO550" t="s">
        <v>3174</v>
      </c>
      <c r="AP550">
        <v>9.7069817661096999E-2</v>
      </c>
      <c r="AQ550">
        <f>(Table2[[#This Row],[Sharpe Ratio]]-AVERAGE(Table2[Sharpe Ratio]))/_xlfn.STDEV.P(Table2[Sharpe Ratio])</f>
        <v>0.41485436953887361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681</v>
      </c>
      <c r="AT550">
        <f>_xlfn.RANK.AVG(Table2[[#This Row],[6M Return vs Nifty Z-Score]],Table2[6M Return vs Nifty Z-Score])</f>
        <v>602</v>
      </c>
      <c r="AU550">
        <f>_xlfn.RANK.AVG(Table2[[#This Row],[Sharpe Ratio Z-Score]],Table2[Sharpe Ratio Z-Score])</f>
        <v>236</v>
      </c>
      <c r="AV550">
        <f>(Table2[[#This Row],[Rank 1Y]]+Table2[[#This Row],[Rank 6M]]+Table2[[#This Row],[Rank Sharpe]])/3</f>
        <v>506.33333333333331</v>
      </c>
    </row>
    <row r="551" spans="1:48" x14ac:dyDescent="0.3">
      <c r="A551" t="s">
        <v>1503</v>
      </c>
      <c r="B551" t="s">
        <v>1504</v>
      </c>
      <c r="C551" t="s">
        <v>3129</v>
      </c>
      <c r="D551" t="s">
        <v>562</v>
      </c>
      <c r="E551">
        <v>6821.5451648999997</v>
      </c>
      <c r="F551">
        <v>298.45</v>
      </c>
      <c r="G551">
        <v>-18.168174470815</v>
      </c>
      <c r="H551">
        <f>(Table2[[#This Row],[1Y Return vs Nifty]]-AVERAGE(Table2[1Y Return vs Nifty]))/_xlfn.STDEV.P(Table2[1Y Return vs Nifty])</f>
        <v>-0.7507532789354816</v>
      </c>
      <c r="I551">
        <v>1.8072171352499</v>
      </c>
      <c r="J551">
        <f>(Table2[[#This Row],[1M Return vs Nifty]]-AVERAGE(Table2[1M Return vs Nifty]))/_xlfn.STDEV.P(Table2[1M Return vs Nifty])</f>
        <v>0.67747757157239263</v>
      </c>
      <c r="K551">
        <v>-22.657043959047201</v>
      </c>
      <c r="L551">
        <f>(Table2[[#This Row],[6M Return vs Nifty]]-AVERAGE(Table2[6M Return vs Nifty]))/_xlfn.STDEV.P(Table2[6M Return vs Nifty])</f>
        <v>-1.0223871414144576</v>
      </c>
      <c r="M551">
        <v>-4.9432107122313198</v>
      </c>
      <c r="N551">
        <f>(Table2[[#This Row],[1W Return vs Nifty]]-AVERAGE(Table2[1W Return vs Nifty]))/_xlfn.STDEV.P(Table2[1W Return vs Nifty])</f>
        <v>-0.60339158420959493</v>
      </c>
      <c r="O551">
        <v>311.27999999999997</v>
      </c>
      <c r="P551">
        <v>306.63901766618301</v>
      </c>
      <c r="Q551">
        <v>312.05552446889197</v>
      </c>
      <c r="R551">
        <v>44.218113560349202</v>
      </c>
      <c r="S551" s="1">
        <f>(Table2[[#This Row],[Close Price]]-Table2[[#This Row],[20D EMA]])/Table2[[#This Row],[20D EMA]]</f>
        <v>-4.1216910819840608E-2</v>
      </c>
      <c r="T551" s="1">
        <f>(Table2[[#This Row],[Close Price]]-Table2[[#This Row],[50D EMA]])/Table2[[#This Row],[50D EMA]]</f>
        <v>-2.6705726259199817E-2</v>
      </c>
      <c r="U551" s="1">
        <f>(Table2[[#This Row],[Close Price]]-Table2[[#This Row],[200D EMA]])/Table2[[#This Row],[200D EMA]]</f>
        <v>-4.359969108718114E-2</v>
      </c>
      <c r="V551">
        <v>1.18049388334835</v>
      </c>
      <c r="W551">
        <v>295</v>
      </c>
      <c r="X551">
        <v>302.75</v>
      </c>
      <c r="Y551">
        <v>294.64999999999998</v>
      </c>
      <c r="Z551">
        <v>319</v>
      </c>
      <c r="AA551">
        <v>294.64999999999998</v>
      </c>
      <c r="AB551">
        <v>328.95</v>
      </c>
      <c r="AC551" s="1">
        <f>(Table2[[#This Row],[Close Price]]/Table2[[#This Row],[Day Low]])-1</f>
        <v>1.1694915254237159E-2</v>
      </c>
      <c r="AD551" s="1">
        <f>(Table2[[#This Row],[Day High]]/Table2[[#This Row],[Close Price]])-1</f>
        <v>1.4407773496398102E-2</v>
      </c>
      <c r="AE551" s="1">
        <f>(Table2[[#This Row],[Close Price]]/Table2[[#This Row],[Current Week Low]])-1</f>
        <v>1.2896657050738281E-2</v>
      </c>
      <c r="AF551" s="1">
        <f>(Table2[[#This Row],[Current Week High]]/Table2[[#This Row],[Close Price]])-1</f>
        <v>6.8855754732786156E-2</v>
      </c>
      <c r="AG551" s="1">
        <f>(Table2[[#This Row],[Close Price]]/Table2[[#This Row],[Current Month Low]])-1</f>
        <v>1.2896657050738281E-2</v>
      </c>
      <c r="AH551" s="1">
        <f>(Table2[[#This Row],[Current Month High]]/Table2[[#This Row],[Close Price]])-1</f>
        <v>0.10219467247445135</v>
      </c>
      <c r="AI551">
        <v>35.794940526051199</v>
      </c>
      <c r="AJ551">
        <v>10.721572992023701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0</v>
      </c>
      <c r="AM551" t="s">
        <v>3176</v>
      </c>
      <c r="AN551">
        <v>-0.32</v>
      </c>
      <c r="AO551" t="s">
        <v>3174</v>
      </c>
      <c r="AP551">
        <v>7.4276716507822999E-2</v>
      </c>
      <c r="AQ551">
        <f>(Table2[[#This Row],[Sharpe Ratio]]-AVERAGE(Table2[Sharpe Ratio]))/_xlfn.STDEV.P(Table2[Sharpe Ratio])</f>
        <v>0.14885536905802801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566</v>
      </c>
      <c r="AT551">
        <f>_xlfn.RANK.AVG(Table2[[#This Row],[6M Return vs Nifty Z-Score]],Table2[6M Return vs Nifty Z-Score])</f>
        <v>648</v>
      </c>
      <c r="AU551">
        <f>_xlfn.RANK.AVG(Table2[[#This Row],[Sharpe Ratio Z-Score]],Table2[Sharpe Ratio Z-Score])</f>
        <v>306</v>
      </c>
      <c r="AV551">
        <f>(Table2[[#This Row],[Rank 1Y]]+Table2[[#This Row],[Rank 6M]]+Table2[[#This Row],[Rank Sharpe]])/3</f>
        <v>506.66666666666669</v>
      </c>
    </row>
    <row r="552" spans="1:48" x14ac:dyDescent="0.3">
      <c r="A552" t="s">
        <v>736</v>
      </c>
      <c r="B552" t="s">
        <v>737</v>
      </c>
      <c r="C552" t="s">
        <v>3138</v>
      </c>
      <c r="D552" t="s">
        <v>738</v>
      </c>
      <c r="E552">
        <v>23179.249273500001</v>
      </c>
      <c r="F552">
        <v>1407.25</v>
      </c>
      <c r="G552">
        <v>-17.3078317641376</v>
      </c>
      <c r="H552">
        <f>(Table2[[#This Row],[1Y Return vs Nifty]]-AVERAGE(Table2[1Y Return vs Nifty]))/_xlfn.STDEV.P(Table2[1Y Return vs Nifty])</f>
        <v>-0.73593506286497667</v>
      </c>
      <c r="I552">
        <v>-1.04033171221387</v>
      </c>
      <c r="J552">
        <f>(Table2[[#This Row],[1M Return vs Nifty]]-AVERAGE(Table2[1M Return vs Nifty]))/_xlfn.STDEV.P(Table2[1M Return vs Nifty])</f>
        <v>0.35628533280668112</v>
      </c>
      <c r="K552">
        <v>1.9251745435088701</v>
      </c>
      <c r="L552">
        <f>(Table2[[#This Row],[6M Return vs Nifty]]-AVERAGE(Table2[6M Return vs Nifty]))/_xlfn.STDEV.P(Table2[6M Return vs Nifty])</f>
        <v>-0.20243266777103736</v>
      </c>
      <c r="M552">
        <v>-0.75944113870992902</v>
      </c>
      <c r="N552">
        <f>(Table2[[#This Row],[1W Return vs Nifty]]-AVERAGE(Table2[1W Return vs Nifty]))/_xlfn.STDEV.P(Table2[1W Return vs Nifty])</f>
        <v>0.42891014856340648</v>
      </c>
      <c r="O552">
        <v>1458.02</v>
      </c>
      <c r="P552">
        <v>1433.9798038388501</v>
      </c>
      <c r="Q552">
        <v>1353.17934490209</v>
      </c>
      <c r="R552">
        <v>40.704651562122002</v>
      </c>
      <c r="S552" s="1">
        <f>(Table2[[#This Row],[Close Price]]-Table2[[#This Row],[20D EMA]])/Table2[[#This Row],[20D EMA]]</f>
        <v>-3.4821195868369417E-2</v>
      </c>
      <c r="T552" s="1">
        <f>(Table2[[#This Row],[Close Price]]-Table2[[#This Row],[50D EMA]])/Table2[[#This Row],[50D EMA]]</f>
        <v>-1.8640293097080454E-2</v>
      </c>
      <c r="U552" s="1">
        <f>(Table2[[#This Row],[Close Price]]-Table2[[#This Row],[200D EMA]])/Table2[[#This Row],[200D EMA]]</f>
        <v>3.9958232662664801E-2</v>
      </c>
      <c r="V552">
        <v>1.09281479464635</v>
      </c>
      <c r="W552">
        <v>1398</v>
      </c>
      <c r="X552">
        <v>1416.1</v>
      </c>
      <c r="Y552">
        <v>1394.1</v>
      </c>
      <c r="Z552">
        <v>1469.6</v>
      </c>
      <c r="AA552">
        <v>1394.1</v>
      </c>
      <c r="AB552">
        <v>1501.65</v>
      </c>
      <c r="AC552" s="1">
        <f>(Table2[[#This Row],[Close Price]]/Table2[[#This Row],[Day Low]])-1</f>
        <v>6.6165951359085096E-3</v>
      </c>
      <c r="AD552" s="1">
        <f>(Table2[[#This Row],[Day High]]/Table2[[#This Row],[Close Price]])-1</f>
        <v>6.2888612542191247E-3</v>
      </c>
      <c r="AE552" s="1">
        <f>(Table2[[#This Row],[Close Price]]/Table2[[#This Row],[Current Week Low]])-1</f>
        <v>9.4326088515888085E-3</v>
      </c>
      <c r="AF552" s="1">
        <f>(Table2[[#This Row],[Current Week High]]/Table2[[#This Row],[Close Price]])-1</f>
        <v>4.4306271096109295E-2</v>
      </c>
      <c r="AG552" s="1">
        <f>(Table2[[#This Row],[Close Price]]/Table2[[#This Row],[Current Month Low]])-1</f>
        <v>9.4326088515888085E-3</v>
      </c>
      <c r="AH552" s="1">
        <f>(Table2[[#This Row],[Current Month High]]/Table2[[#This Row],[Close Price]])-1</f>
        <v>6.7081186711671847E-2</v>
      </c>
      <c r="AI552">
        <v>12.183336294190701</v>
      </c>
      <c r="AJ552">
        <v>26.7393164317557</v>
      </c>
      <c r="AK552" t="str">
        <f>IF(AND(Table2[[#This Row],[20D EMA]]&gt;Table2[[#This Row],[50D EMA]],Table2[[#This Row],[50D EMA]]&gt;Table2[[#This Row],[200D EMA]]),"Uptrend","Downtrend/NoTrend")</f>
        <v>Uptrend</v>
      </c>
      <c r="AL552">
        <v>0.02</v>
      </c>
      <c r="AM552" t="s">
        <v>3175</v>
      </c>
      <c r="AN552">
        <v>-5.62</v>
      </c>
      <c r="AO552" t="s">
        <v>3174</v>
      </c>
      <c r="AP552">
        <v>-6.7514582063680001E-3</v>
      </c>
      <c r="AQ552">
        <f>(Table2[[#This Row],[Sharpe Ratio]]-AVERAGE(Table2[Sharpe Ratio]))/_xlfn.STDEV.P(Table2[Sharpe Ratio])</f>
        <v>-0.79675590778510574</v>
      </c>
      <c r="AR5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-0.94992815705103217</v>
      </c>
      <c r="AS552">
        <f>_xlfn.RANK.AVG(Table2[[#This Row],[1Y Return vs Nifty Z-Score]],Table2[1Y Return vs Nifty Z-Score])</f>
        <v>562</v>
      </c>
      <c r="AT552">
        <f>_xlfn.RANK.AVG(Table2[[#This Row],[6M Return vs Nifty Z-Score]],Table2[6M Return vs Nifty Z-Score])</f>
        <v>387</v>
      </c>
      <c r="AU552">
        <f>_xlfn.RANK.AVG(Table2[[#This Row],[Sharpe Ratio Z-Score]],Table2[Sharpe Ratio Z-Score])</f>
        <v>574</v>
      </c>
      <c r="AV552">
        <f>(Table2[[#This Row],[Rank 1Y]]+Table2[[#This Row],[Rank 6M]]+Table2[[#This Row],[Rank Sharpe]])/3</f>
        <v>507.66666666666669</v>
      </c>
    </row>
    <row r="553" spans="1:48" x14ac:dyDescent="0.3">
      <c r="A553" t="s">
        <v>1823</v>
      </c>
      <c r="B553" t="s">
        <v>1824</v>
      </c>
      <c r="C553" t="s">
        <v>3139</v>
      </c>
      <c r="D553" t="s">
        <v>292</v>
      </c>
      <c r="E553">
        <v>4307.5303497000004</v>
      </c>
      <c r="F553">
        <v>200.56</v>
      </c>
      <c r="G553">
        <v>1.95608898391436</v>
      </c>
      <c r="H553">
        <f>(Table2[[#This Row],[1Y Return vs Nifty]]-AVERAGE(Table2[1Y Return vs Nifty]))/_xlfn.STDEV.P(Table2[1Y Return vs Nifty])</f>
        <v>-0.40414060724375561</v>
      </c>
      <c r="I553">
        <v>-11.244075405610699</v>
      </c>
      <c r="J553">
        <f>(Table2[[#This Row],[1M Return vs Nifty]]-AVERAGE(Table2[1M Return vs Nifty]))/_xlfn.STDEV.P(Table2[1M Return vs Nifty])</f>
        <v>-0.79465656713392596</v>
      </c>
      <c r="K553">
        <v>-12.112428388690599</v>
      </c>
      <c r="L553">
        <f>(Table2[[#This Row],[6M Return vs Nifty]]-AVERAGE(Table2[6M Return vs Nifty]))/_xlfn.STDEV.P(Table2[6M Return vs Nifty])</f>
        <v>-0.67066523686524315</v>
      </c>
      <c r="M553">
        <v>-1.5894798513419</v>
      </c>
      <c r="N553">
        <f>(Table2[[#This Row],[1W Return vs Nifty]]-AVERAGE(Table2[1W Return vs Nifty]))/_xlfn.STDEV.P(Table2[1W Return vs Nifty])</f>
        <v>0.22410670844529743</v>
      </c>
      <c r="O553">
        <v>202.37</v>
      </c>
      <c r="P553">
        <v>200.92480100730799</v>
      </c>
      <c r="Q553">
        <v>190.45047043084799</v>
      </c>
      <c r="R553">
        <v>28.8855376872317</v>
      </c>
      <c r="S553" s="1">
        <f>(Table2[[#This Row],[Close Price]]-Table2[[#This Row],[20D EMA]])/Table2[[#This Row],[20D EMA]]</f>
        <v>-8.944013440727391E-3</v>
      </c>
      <c r="T553" s="1">
        <f>(Table2[[#This Row],[Close Price]]-Table2[[#This Row],[50D EMA]])/Table2[[#This Row],[50D EMA]]</f>
        <v>-1.8156096483814377E-3</v>
      </c>
      <c r="U553" s="1">
        <f>(Table2[[#This Row],[Close Price]]-Table2[[#This Row],[200D EMA]])/Table2[[#This Row],[200D EMA]]</f>
        <v>5.3082197939872025E-2</v>
      </c>
      <c r="V553">
        <v>0.761860634406055</v>
      </c>
      <c r="W553">
        <v>188</v>
      </c>
      <c r="X553">
        <v>202.85</v>
      </c>
      <c r="Y553">
        <v>188</v>
      </c>
      <c r="Z553">
        <v>202.85</v>
      </c>
      <c r="AA553">
        <v>188</v>
      </c>
      <c r="AB553">
        <v>202.9</v>
      </c>
      <c r="AC553" s="1">
        <f>(Table2[[#This Row],[Close Price]]/Table2[[#This Row],[Day Low]])-1</f>
        <v>6.6808510638297847E-2</v>
      </c>
      <c r="AD553" s="1">
        <f>(Table2[[#This Row],[Day High]]/Table2[[#This Row],[Close Price]])-1</f>
        <v>1.141802951735138E-2</v>
      </c>
      <c r="AE553" s="1">
        <f>(Table2[[#This Row],[Close Price]]/Table2[[#This Row],[Current Week Low]])-1</f>
        <v>6.6808510638297847E-2</v>
      </c>
      <c r="AF553" s="1">
        <f>(Table2[[#This Row],[Current Week High]]/Table2[[#This Row],[Close Price]])-1</f>
        <v>1.141802951735138E-2</v>
      </c>
      <c r="AG553" s="1">
        <f>(Table2[[#This Row],[Close Price]]/Table2[[#This Row],[Current Month Low]])-1</f>
        <v>6.6808510638297847E-2</v>
      </c>
      <c r="AH553" s="1">
        <f>(Table2[[#This Row],[Current Month High]]/Table2[[#This Row],[Close Price]])-1</f>
        <v>1.1667331471878706E-2</v>
      </c>
      <c r="AI553">
        <v>18.5929397686477</v>
      </c>
      <c r="AJ553">
        <v>46.394160583941598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0.12</v>
      </c>
      <c r="AM553" t="s">
        <v>3175</v>
      </c>
      <c r="AN553">
        <v>-2.67</v>
      </c>
      <c r="AO553" t="s">
        <v>3174</v>
      </c>
      <c r="AQ553">
        <f>(Table2[[#This Row],[Sharpe Ratio]]-AVERAGE(Table2[Sharpe Ratio]))/_xlfn.STDEV.P(Table2[Sharpe Ratio])</f>
        <v>-0.71796535082642143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-2.3633210536240488</v>
      </c>
      <c r="AS553">
        <f>_xlfn.RANK.AVG(Table2[[#This Row],[1Y Return vs Nifty Z-Score]],Table2[1Y Return vs Nifty Z-Score])</f>
        <v>439</v>
      </c>
      <c r="AT553">
        <f>_xlfn.RANK.AVG(Table2[[#This Row],[6M Return vs Nifty Z-Score]],Table2[6M Return vs Nifty Z-Score])</f>
        <v>544</v>
      </c>
      <c r="AU553">
        <f>_xlfn.RANK.AVG(Table2[[#This Row],[Sharpe Ratio Z-Score]],Table2[Sharpe Ratio Z-Score])</f>
        <v>540.5</v>
      </c>
      <c r="AV553">
        <f>(Table2[[#This Row],[Rank 1Y]]+Table2[[#This Row],[Rank 6M]]+Table2[[#This Row],[Rank Sharpe]])/3</f>
        <v>507.83333333333331</v>
      </c>
    </row>
    <row r="554" spans="1:48" x14ac:dyDescent="0.3">
      <c r="A554" t="s">
        <v>546</v>
      </c>
      <c r="B554" t="s">
        <v>547</v>
      </c>
      <c r="C554" t="s">
        <v>3127</v>
      </c>
      <c r="D554" t="s">
        <v>176</v>
      </c>
      <c r="E554">
        <v>38454.543947999999</v>
      </c>
      <c r="F554">
        <v>532.95000000000005</v>
      </c>
      <c r="G554">
        <v>-11.5252487482235</v>
      </c>
      <c r="H554">
        <f>(Table2[[#This Row],[1Y Return vs Nifty]]-AVERAGE(Table2[1Y Return vs Nifty]))/_xlfn.STDEV.P(Table2[1Y Return vs Nifty])</f>
        <v>-0.6363380488955459</v>
      </c>
      <c r="I554">
        <v>-0.43526195807402801</v>
      </c>
      <c r="J554">
        <f>(Table2[[#This Row],[1M Return vs Nifty]]-AVERAGE(Table2[1M Return vs Nifty]))/_xlfn.STDEV.P(Table2[1M Return vs Nifty])</f>
        <v>0.42453480607373006</v>
      </c>
      <c r="K554">
        <v>1.7634696985457401</v>
      </c>
      <c r="L554">
        <f>(Table2[[#This Row],[6M Return vs Nifty]]-AVERAGE(Table2[6M Return vs Nifty]))/_xlfn.STDEV.P(Table2[6M Return vs Nifty])</f>
        <v>-0.20782642875414581</v>
      </c>
      <c r="M554">
        <v>-0.596753602052989</v>
      </c>
      <c r="N554">
        <f>(Table2[[#This Row],[1W Return vs Nifty]]-AVERAGE(Table2[1W Return vs Nifty]))/_xlfn.STDEV.P(Table2[1W Return vs Nifty])</f>
        <v>0.46905161023816522</v>
      </c>
      <c r="O554">
        <v>544.78</v>
      </c>
      <c r="P554">
        <v>537.31240178179496</v>
      </c>
      <c r="Q554">
        <v>492.00295813567999</v>
      </c>
      <c r="R554">
        <v>51.575475302246403</v>
      </c>
      <c r="S554" s="1">
        <f>(Table2[[#This Row],[Close Price]]-Table2[[#This Row],[20D EMA]])/Table2[[#This Row],[20D EMA]]</f>
        <v>-2.1715187782223883E-2</v>
      </c>
      <c r="T554" s="1">
        <f>(Table2[[#This Row],[Close Price]]-Table2[[#This Row],[50D EMA]])/Table2[[#This Row],[50D EMA]]</f>
        <v>-8.1189300066937722E-3</v>
      </c>
      <c r="U554" s="1">
        <f>(Table2[[#This Row],[Close Price]]-Table2[[#This Row],[200D EMA]])/Table2[[#This Row],[200D EMA]]</f>
        <v>8.3225194457119636E-2</v>
      </c>
      <c r="V554">
        <v>1.02296034829561</v>
      </c>
      <c r="W554">
        <v>530.79999999999995</v>
      </c>
      <c r="X554">
        <v>549.20000000000005</v>
      </c>
      <c r="Y554">
        <v>530.79999999999995</v>
      </c>
      <c r="Z554">
        <v>553.04999999999995</v>
      </c>
      <c r="AA554">
        <v>530.79999999999995</v>
      </c>
      <c r="AB554">
        <v>569.54999999999995</v>
      </c>
      <c r="AC554" s="1">
        <f>(Table2[[#This Row],[Close Price]]/Table2[[#This Row],[Day Low]])-1</f>
        <v>4.0504898266768841E-3</v>
      </c>
      <c r="AD554" s="1">
        <f>(Table2[[#This Row],[Day High]]/Table2[[#This Row],[Close Price]])-1</f>
        <v>3.0490665165587849E-2</v>
      </c>
      <c r="AE554" s="1">
        <f>(Table2[[#This Row],[Close Price]]/Table2[[#This Row],[Current Week Low]])-1</f>
        <v>4.0504898266768841E-3</v>
      </c>
      <c r="AF554" s="1">
        <f>(Table2[[#This Row],[Current Week High]]/Table2[[#This Row],[Close Price]])-1</f>
        <v>3.7714607374049969E-2</v>
      </c>
      <c r="AG554" s="1">
        <f>(Table2[[#This Row],[Close Price]]/Table2[[#This Row],[Current Month Low]])-1</f>
        <v>4.0504898266768841E-3</v>
      </c>
      <c r="AH554" s="1">
        <f>(Table2[[#This Row],[Current Month High]]/Table2[[#This Row],[Close Price]])-1</f>
        <v>6.8674359696031306E-2</v>
      </c>
      <c r="AI554">
        <v>7.0175438596491198</v>
      </c>
      <c r="AJ554">
        <v>41.855203619909503</v>
      </c>
      <c r="AK554" t="str">
        <f>IF(AND(Table2[[#This Row],[20D EMA]]&gt;Table2[[#This Row],[50D EMA]],Table2[[#This Row],[50D EMA]]&gt;Table2[[#This Row],[200D EMA]]),"Uptrend","Downtrend/NoTrend")</f>
        <v>Uptrend</v>
      </c>
      <c r="AL554">
        <v>0.02</v>
      </c>
      <c r="AM554" t="s">
        <v>3175</v>
      </c>
      <c r="AN554">
        <v>-1.78</v>
      </c>
      <c r="AO554" t="s">
        <v>3174</v>
      </c>
      <c r="AP554">
        <v>-2.2613998236729001E-2</v>
      </c>
      <c r="AQ554">
        <f>(Table2[[#This Row],[Sharpe Ratio]]-AVERAGE(Table2[Sharpe Ratio]))/_xlfn.STDEV.P(Table2[Sharpe Ratio])</f>
        <v>-0.9818741926902449</v>
      </c>
      <c r="AR5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-0.93245225402804133</v>
      </c>
      <c r="AS554">
        <f>_xlfn.RANK.AVG(Table2[[#This Row],[1Y Return vs Nifty Z-Score]],Table2[1Y Return vs Nifty Z-Score])</f>
        <v>521</v>
      </c>
      <c r="AT554">
        <f>_xlfn.RANK.AVG(Table2[[#This Row],[6M Return vs Nifty Z-Score]],Table2[6M Return vs Nifty Z-Score])</f>
        <v>390</v>
      </c>
      <c r="AU554">
        <f>_xlfn.RANK.AVG(Table2[[#This Row],[Sharpe Ratio Z-Score]],Table2[Sharpe Ratio Z-Score])</f>
        <v>613</v>
      </c>
      <c r="AV554">
        <f>(Table2[[#This Row],[Rank 1Y]]+Table2[[#This Row],[Rank 6M]]+Table2[[#This Row],[Rank Sharpe]])/3</f>
        <v>508</v>
      </c>
    </row>
    <row r="555" spans="1:48" x14ac:dyDescent="0.3">
      <c r="A555" t="s">
        <v>726</v>
      </c>
      <c r="B555" t="s">
        <v>727</v>
      </c>
      <c r="C555" t="s">
        <v>3130</v>
      </c>
      <c r="D555" t="s">
        <v>728</v>
      </c>
      <c r="E555">
        <v>23964.520233719999</v>
      </c>
      <c r="F555">
        <v>243.4</v>
      </c>
      <c r="G555">
        <v>-18.200947697936499</v>
      </c>
      <c r="H555">
        <f>(Table2[[#This Row],[1Y Return vs Nifty]]-AVERAGE(Table2[1Y Return vs Nifty]))/_xlfn.STDEV.P(Table2[1Y Return vs Nifty])</f>
        <v>-0.75131775255401168</v>
      </c>
      <c r="I555">
        <v>-19.210081664848101</v>
      </c>
      <c r="J555">
        <f>(Table2[[#This Row],[1M Return vs Nifty]]-AVERAGE(Table2[1M Return vs Nifty]))/_xlfn.STDEV.P(Table2[1M Return vs Nifty])</f>
        <v>-1.6931905419610904</v>
      </c>
      <c r="K555">
        <v>-20.305822780259799</v>
      </c>
      <c r="L555">
        <f>(Table2[[#This Row],[6M Return vs Nifty]]-AVERAGE(Table2[6M Return vs Nifty]))/_xlfn.STDEV.P(Table2[6M Return vs Nifty])</f>
        <v>-0.9439607648906535</v>
      </c>
      <c r="M555">
        <v>-6.5434906763556899</v>
      </c>
      <c r="N555">
        <f>(Table2[[#This Row],[1W Return vs Nifty]]-AVERAGE(Table2[1W Return vs Nifty]))/_xlfn.STDEV.P(Table2[1W Return vs Nifty])</f>
        <v>-0.9982440613495045</v>
      </c>
      <c r="O555">
        <v>269.02999999999997</v>
      </c>
      <c r="P555">
        <v>282.74109869269603</v>
      </c>
      <c r="Q555">
        <v>277.99322217887197</v>
      </c>
      <c r="R555">
        <v>22.086178178148</v>
      </c>
      <c r="S555" s="1">
        <f>(Table2[[#This Row],[Close Price]]-Table2[[#This Row],[20D EMA]])/Table2[[#This Row],[20D EMA]]</f>
        <v>-9.5268185704196442E-2</v>
      </c>
      <c r="T555" s="1">
        <f>(Table2[[#This Row],[Close Price]]-Table2[[#This Row],[50D EMA]])/Table2[[#This Row],[50D EMA]]</f>
        <v>-0.13914177625607532</v>
      </c>
      <c r="U555" s="1">
        <f>(Table2[[#This Row],[Close Price]]-Table2[[#This Row],[200D EMA]])/Table2[[#This Row],[200D EMA]]</f>
        <v>-0.12443908490910366</v>
      </c>
      <c r="V555">
        <v>0.49728031479248902</v>
      </c>
      <c r="W555">
        <v>227.1</v>
      </c>
      <c r="X555">
        <v>244.9</v>
      </c>
      <c r="Y555">
        <v>227.1</v>
      </c>
      <c r="Z555">
        <v>253</v>
      </c>
      <c r="AA555">
        <v>227.1</v>
      </c>
      <c r="AB555">
        <v>269</v>
      </c>
      <c r="AC555" s="1">
        <f>(Table2[[#This Row],[Close Price]]/Table2[[#This Row],[Day Low]])-1</f>
        <v>7.1774548656979409E-2</v>
      </c>
      <c r="AD555" s="1">
        <f>(Table2[[#This Row],[Day High]]/Table2[[#This Row],[Close Price]])-1</f>
        <v>6.1626951520130646E-3</v>
      </c>
      <c r="AE555" s="1">
        <f>(Table2[[#This Row],[Close Price]]/Table2[[#This Row],[Current Week Low]])-1</f>
        <v>7.1774548656979409E-2</v>
      </c>
      <c r="AF555" s="1">
        <f>(Table2[[#This Row],[Current Week High]]/Table2[[#This Row],[Close Price]])-1</f>
        <v>3.9441248972884146E-2</v>
      </c>
      <c r="AG555" s="1">
        <f>(Table2[[#This Row],[Close Price]]/Table2[[#This Row],[Current Month Low]])-1</f>
        <v>7.1774548656979409E-2</v>
      </c>
      <c r="AH555" s="1">
        <f>(Table2[[#This Row],[Current Month High]]/Table2[[#This Row],[Close Price]])-1</f>
        <v>0.10517666392769098</v>
      </c>
      <c r="AI555">
        <v>57.888249794576801</v>
      </c>
      <c r="AJ555">
        <v>32.1389793702497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-0.19</v>
      </c>
      <c r="AM555" t="s">
        <v>3174</v>
      </c>
      <c r="AN555">
        <v>-13.2</v>
      </c>
      <c r="AO555" t="s">
        <v>3174</v>
      </c>
      <c r="AP555">
        <v>6.7852676856124006E-2</v>
      </c>
      <c r="AQ555">
        <f>(Table2[[#This Row],[Sharpe Ratio]]-AVERAGE(Table2[Sharpe Ratio]))/_xlfn.STDEV.P(Table2[Sharpe Ratio])</f>
        <v>7.3885837053130066E-2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567</v>
      </c>
      <c r="AT555">
        <f>_xlfn.RANK.AVG(Table2[[#This Row],[6M Return vs Nifty Z-Score]],Table2[6M Return vs Nifty Z-Score])</f>
        <v>627</v>
      </c>
      <c r="AU555">
        <f>_xlfn.RANK.AVG(Table2[[#This Row],[Sharpe Ratio Z-Score]],Table2[Sharpe Ratio Z-Score])</f>
        <v>330</v>
      </c>
      <c r="AV555">
        <f>(Table2[[#This Row],[Rank 1Y]]+Table2[[#This Row],[Rank 6M]]+Table2[[#This Row],[Rank Sharpe]])/3</f>
        <v>508</v>
      </c>
    </row>
    <row r="556" spans="1:48" x14ac:dyDescent="0.3">
      <c r="A556" t="s">
        <v>2153</v>
      </c>
      <c r="B556" t="s">
        <v>2154</v>
      </c>
      <c r="C556" t="s">
        <v>3135</v>
      </c>
      <c r="D556" t="s">
        <v>271</v>
      </c>
      <c r="E556">
        <v>2825.7784029999998</v>
      </c>
      <c r="F556">
        <v>280.10000000000002</v>
      </c>
      <c r="G556">
        <v>-22.088589717341101</v>
      </c>
      <c r="H556">
        <f>(Table2[[#This Row],[1Y Return vs Nifty]]-AVERAGE(Table2[1Y Return vs Nifty]))/_xlfn.STDEV.P(Table2[1Y Return vs Nifty])</f>
        <v>-0.81827702239055156</v>
      </c>
      <c r="I556">
        <v>-13.9191491036127</v>
      </c>
      <c r="J556">
        <f>(Table2[[#This Row],[1M Return vs Nifty]]-AVERAGE(Table2[1M Return vs Nifty]))/_xlfn.STDEV.P(Table2[1M Return vs Nifty])</f>
        <v>-1.0963942917351421</v>
      </c>
      <c r="K556">
        <v>-20.434174311671601</v>
      </c>
      <c r="L556">
        <f>(Table2[[#This Row],[6M Return vs Nifty]]-AVERAGE(Table2[6M Return vs Nifty]))/_xlfn.STDEV.P(Table2[6M Return vs Nifty])</f>
        <v>-0.94824200632413713</v>
      </c>
      <c r="M556">
        <v>-4.0536894610411398</v>
      </c>
      <c r="N556">
        <f>(Table2[[#This Row],[1W Return vs Nifty]]-AVERAGE(Table2[1W Return vs Nifty]))/_xlfn.STDEV.P(Table2[1W Return vs Nifty])</f>
        <v>-0.3839114448745895</v>
      </c>
      <c r="O556">
        <v>302.89999999999998</v>
      </c>
      <c r="P556">
        <v>312.12747090003</v>
      </c>
      <c r="Q556">
        <v>306.85871192699898</v>
      </c>
      <c r="R556">
        <v>16.864815717834301</v>
      </c>
      <c r="S556" s="1">
        <f>(Table2[[#This Row],[Close Price]]-Table2[[#This Row],[20D EMA]])/Table2[[#This Row],[20D EMA]]</f>
        <v>-7.5272367117860534E-2</v>
      </c>
      <c r="T556" s="1">
        <f>(Table2[[#This Row],[Close Price]]-Table2[[#This Row],[50D EMA]])/Table2[[#This Row],[50D EMA]]</f>
        <v>-0.10261022782671995</v>
      </c>
      <c r="U556" s="1">
        <f>(Table2[[#This Row],[Close Price]]-Table2[[#This Row],[200D EMA]])/Table2[[#This Row],[200D EMA]]</f>
        <v>-8.7202060384600696E-2</v>
      </c>
      <c r="V556">
        <v>1.4148477988155299</v>
      </c>
      <c r="W556">
        <v>276.55</v>
      </c>
      <c r="X556">
        <v>284.14999999999998</v>
      </c>
      <c r="Y556">
        <v>276.45</v>
      </c>
      <c r="Z556">
        <v>295.64999999999998</v>
      </c>
      <c r="AA556">
        <v>276.45</v>
      </c>
      <c r="AB556">
        <v>302.60000000000002</v>
      </c>
      <c r="AC556" s="1">
        <f>(Table2[[#This Row],[Close Price]]/Table2[[#This Row],[Day Low]])-1</f>
        <v>1.2836738383655844E-2</v>
      </c>
      <c r="AD556" s="1">
        <f>(Table2[[#This Row],[Day High]]/Table2[[#This Row],[Close Price]])-1</f>
        <v>1.4459121742234737E-2</v>
      </c>
      <c r="AE556" s="1">
        <f>(Table2[[#This Row],[Close Price]]/Table2[[#This Row],[Current Week Low]])-1</f>
        <v>1.3203110869958623E-2</v>
      </c>
      <c r="AF556" s="1">
        <f>(Table2[[#This Row],[Current Week High]]/Table2[[#This Row],[Close Price]])-1</f>
        <v>5.5515887183148704E-2</v>
      </c>
      <c r="AG556" s="1">
        <f>(Table2[[#This Row],[Close Price]]/Table2[[#This Row],[Current Month Low]])-1</f>
        <v>1.3203110869958623E-2</v>
      </c>
      <c r="AH556" s="1">
        <f>(Table2[[#This Row],[Current Month High]]/Table2[[#This Row],[Close Price]])-1</f>
        <v>8.0328454123527404E-2</v>
      </c>
      <c r="AI556">
        <v>43.359514459121698</v>
      </c>
      <c r="AJ556">
        <v>14.2565776055476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-0.15</v>
      </c>
      <c r="AM556" t="s">
        <v>3174</v>
      </c>
      <c r="AN556">
        <v>-10.38</v>
      </c>
      <c r="AO556" t="s">
        <v>3174</v>
      </c>
      <c r="AP556">
        <v>7.3542807548229006E-2</v>
      </c>
      <c r="AQ556">
        <f>(Table2[[#This Row],[Sharpe Ratio]]-AVERAGE(Table2[Sharpe Ratio]))/_xlfn.STDEV.P(Table2[Sharpe Ratio])</f>
        <v>0.14029053848130335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588</v>
      </c>
      <c r="AT556">
        <f>_xlfn.RANK.AVG(Table2[[#This Row],[6M Return vs Nifty Z-Score]],Table2[6M Return vs Nifty Z-Score])</f>
        <v>629</v>
      </c>
      <c r="AU556">
        <f>_xlfn.RANK.AVG(Table2[[#This Row],[Sharpe Ratio Z-Score]],Table2[Sharpe Ratio Z-Score])</f>
        <v>309</v>
      </c>
      <c r="AV556">
        <f>(Table2[[#This Row],[Rank 1Y]]+Table2[[#This Row],[Rank 6M]]+Table2[[#This Row],[Rank Sharpe]])/3</f>
        <v>508.66666666666669</v>
      </c>
    </row>
    <row r="557" spans="1:48" x14ac:dyDescent="0.3">
      <c r="A557" t="s">
        <v>118</v>
      </c>
      <c r="B557" t="s">
        <v>119</v>
      </c>
      <c r="C557" t="s">
        <v>3131</v>
      </c>
      <c r="D557" t="s">
        <v>120</v>
      </c>
      <c r="E557">
        <v>250502.49252540001</v>
      </c>
      <c r="F557">
        <v>2581.75</v>
      </c>
      <c r="G557">
        <v>-14.4411143863614</v>
      </c>
      <c r="H557">
        <f>(Table2[[#This Row],[1Y Return vs Nifty]]-AVERAGE(Table2[1Y Return vs Nifty]))/_xlfn.STDEV.P(Table2[1Y Return vs Nifty])</f>
        <v>-0.68655981136663702</v>
      </c>
      <c r="I557">
        <v>2.1273399279529701</v>
      </c>
      <c r="J557">
        <f>(Table2[[#This Row],[1M Return vs Nifty]]-AVERAGE(Table2[1M Return vs Nifty]))/_xlfn.STDEV.P(Table2[1M Return vs Nifty])</f>
        <v>0.71358615547247584</v>
      </c>
      <c r="K557">
        <v>-7.0033040113285203</v>
      </c>
      <c r="L557">
        <f>(Table2[[#This Row],[6M Return vs Nifty]]-AVERAGE(Table2[6M Return vs Nifty]))/_xlfn.STDEV.P(Table2[6M Return vs Nifty])</f>
        <v>-0.50024736391439084</v>
      </c>
      <c r="M557">
        <v>-1.11221851246323</v>
      </c>
      <c r="N557">
        <f>(Table2[[#This Row],[1W Return vs Nifty]]-AVERAGE(Table2[1W Return vs Nifty]))/_xlfn.STDEV.P(Table2[1W Return vs Nifty])</f>
        <v>0.34186599189821887</v>
      </c>
      <c r="O557">
        <v>2625.99</v>
      </c>
      <c r="P557">
        <v>2584.2599163896598</v>
      </c>
      <c r="Q557">
        <v>2505.9651133912298</v>
      </c>
      <c r="R557">
        <v>37.252459408540702</v>
      </c>
      <c r="S557" s="1">
        <f>(Table2[[#This Row],[Close Price]]-Table2[[#This Row],[20D EMA]])/Table2[[#This Row],[20D EMA]]</f>
        <v>-1.6846979615306908E-2</v>
      </c>
      <c r="T557" s="1">
        <f>(Table2[[#This Row],[Close Price]]-Table2[[#This Row],[50D EMA]])/Table2[[#This Row],[50D EMA]]</f>
        <v>-9.7123217898541399E-4</v>
      </c>
      <c r="U557" s="1">
        <f>(Table2[[#This Row],[Close Price]]-Table2[[#This Row],[200D EMA]])/Table2[[#This Row],[200D EMA]]</f>
        <v>3.0241796345765289E-2</v>
      </c>
      <c r="V557">
        <v>1.03822956758045</v>
      </c>
      <c r="W557">
        <v>2551.6</v>
      </c>
      <c r="X557">
        <v>2594</v>
      </c>
      <c r="Y557">
        <v>2551.6</v>
      </c>
      <c r="Z557">
        <v>2620</v>
      </c>
      <c r="AA557">
        <v>2551.6</v>
      </c>
      <c r="AB557">
        <v>2710</v>
      </c>
      <c r="AC557" s="1">
        <f>(Table2[[#This Row],[Close Price]]/Table2[[#This Row],[Day Low]])-1</f>
        <v>1.1816115378586067E-2</v>
      </c>
      <c r="AD557" s="1">
        <f>(Table2[[#This Row],[Day High]]/Table2[[#This Row],[Close Price]])-1</f>
        <v>4.744843613827765E-3</v>
      </c>
      <c r="AE557" s="1">
        <f>(Table2[[#This Row],[Close Price]]/Table2[[#This Row],[Current Week Low]])-1</f>
        <v>1.1816115378586067E-2</v>
      </c>
      <c r="AF557" s="1">
        <f>(Table2[[#This Row],[Current Week High]]/Table2[[#This Row],[Close Price]])-1</f>
        <v>1.4815532100319606E-2</v>
      </c>
      <c r="AG557" s="1">
        <f>(Table2[[#This Row],[Close Price]]/Table2[[#This Row],[Current Month Low]])-1</f>
        <v>1.1816115378586067E-2</v>
      </c>
      <c r="AH557" s="1">
        <f>(Table2[[#This Row],[Current Month High]]/Table2[[#This Row],[Close Price]])-1</f>
        <v>4.9675607630483176E-2</v>
      </c>
      <c r="AI557">
        <v>7.6014331364384597</v>
      </c>
      <c r="AJ557">
        <v>13.234649122806999</v>
      </c>
      <c r="AK557" t="str">
        <f>IF(AND(Table2[[#This Row],[20D EMA]]&gt;Table2[[#This Row],[50D EMA]],Table2[[#This Row],[50D EMA]]&gt;Table2[[#This Row],[200D EMA]]),"Uptrend","Downtrend/NoTrend")</f>
        <v>Uptrend</v>
      </c>
      <c r="AL557">
        <v>-0.04</v>
      </c>
      <c r="AM557" t="s">
        <v>3174</v>
      </c>
      <c r="AN557">
        <v>-1.99</v>
      </c>
      <c r="AO557" t="s">
        <v>3174</v>
      </c>
      <c r="AP557">
        <v>7.1307402260609998E-3</v>
      </c>
      <c r="AQ557">
        <f>(Table2[[#This Row],[Sharpe Ratio]]-AVERAGE(Table2[Sharpe Ratio]))/_xlfn.STDEV.P(Table2[Sharpe Ratio])</f>
        <v>-0.63474851429040957</v>
      </c>
      <c r="AR5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-0.76610354220074284</v>
      </c>
      <c r="AS557">
        <f>_xlfn.RANK.AVG(Table2[[#This Row],[1Y Return vs Nifty Z-Score]],Table2[1Y Return vs Nifty Z-Score])</f>
        <v>544</v>
      </c>
      <c r="AT557">
        <f>_xlfn.RANK.AVG(Table2[[#This Row],[6M Return vs Nifty Z-Score]],Table2[6M Return vs Nifty Z-Score])</f>
        <v>492</v>
      </c>
      <c r="AU557">
        <f>_xlfn.RANK.AVG(Table2[[#This Row],[Sharpe Ratio Z-Score]],Table2[Sharpe Ratio Z-Score])</f>
        <v>493</v>
      </c>
      <c r="AV557">
        <f>(Table2[[#This Row],[Rank 1Y]]+Table2[[#This Row],[Rank 6M]]+Table2[[#This Row],[Rank Sharpe]])/3</f>
        <v>509.66666666666669</v>
      </c>
    </row>
    <row r="558" spans="1:48" x14ac:dyDescent="0.3">
      <c r="A558" t="s">
        <v>1805</v>
      </c>
      <c r="B558" t="s">
        <v>1806</v>
      </c>
      <c r="C558" t="s">
        <v>3141</v>
      </c>
      <c r="D558" t="s">
        <v>117</v>
      </c>
      <c r="E558">
        <v>4376.9639500499998</v>
      </c>
      <c r="F558">
        <v>216.27</v>
      </c>
      <c r="G558">
        <v>-32.932656252119699</v>
      </c>
      <c r="H558">
        <f>(Table2[[#This Row],[1Y Return vs Nifty]]-AVERAGE(Table2[1Y Return vs Nifty]))/_xlfn.STDEV.P(Table2[1Y Return vs Nifty])</f>
        <v>-1.0050511064248733</v>
      </c>
      <c r="I558">
        <v>-12.366980210325501</v>
      </c>
      <c r="J558">
        <f>(Table2[[#This Row],[1M Return vs Nifty]]-AVERAGE(Table2[1M Return vs Nifty]))/_xlfn.STDEV.P(Table2[1M Return vs Nifty])</f>
        <v>-0.92131578440015782</v>
      </c>
      <c r="K558">
        <v>-10.483217882360799</v>
      </c>
      <c r="L558">
        <f>(Table2[[#This Row],[6M Return vs Nifty]]-AVERAGE(Table2[6M Return vs Nifty]))/_xlfn.STDEV.P(Table2[6M Return vs Nifty])</f>
        <v>-0.61632195442175342</v>
      </c>
      <c r="M558">
        <v>-8.9618442526039903</v>
      </c>
      <c r="N558">
        <f>(Table2[[#This Row],[1W Return vs Nifty]]-AVERAGE(Table2[1W Return vs Nifty]))/_xlfn.STDEV.P(Table2[1W Return vs Nifty])</f>
        <v>-1.5949477142033299</v>
      </c>
      <c r="O558">
        <v>227.09</v>
      </c>
      <c r="P558">
        <v>225.78271867823599</v>
      </c>
      <c r="Q558">
        <v>220.42431201101101</v>
      </c>
      <c r="R558">
        <v>39.145530777007501</v>
      </c>
      <c r="S558" s="1">
        <f>(Table2[[#This Row],[Close Price]]-Table2[[#This Row],[20D EMA]])/Table2[[#This Row],[20D EMA]]</f>
        <v>-4.7646307631335566E-2</v>
      </c>
      <c r="T558" s="1">
        <f>(Table2[[#This Row],[Close Price]]-Table2[[#This Row],[50D EMA]])/Table2[[#This Row],[50D EMA]]</f>
        <v>-4.213218236508439E-2</v>
      </c>
      <c r="U558" s="1">
        <f>(Table2[[#This Row],[Close Price]]-Table2[[#This Row],[200D EMA]])/Table2[[#This Row],[200D EMA]]</f>
        <v>-1.8846886593904748E-2</v>
      </c>
      <c r="V558">
        <v>1.3794688307663401</v>
      </c>
      <c r="W558">
        <v>203.72</v>
      </c>
      <c r="X558">
        <v>217.95</v>
      </c>
      <c r="Y558">
        <v>203.72</v>
      </c>
      <c r="Z558">
        <v>226.02</v>
      </c>
      <c r="AA558">
        <v>203.72</v>
      </c>
      <c r="AB558">
        <v>247.49</v>
      </c>
      <c r="AC558" s="1">
        <f>(Table2[[#This Row],[Close Price]]/Table2[[#This Row],[Day Low]])-1</f>
        <v>6.1604162576084809E-2</v>
      </c>
      <c r="AD558" s="1">
        <f>(Table2[[#This Row],[Day High]]/Table2[[#This Row],[Close Price]])-1</f>
        <v>7.7680676931612958E-3</v>
      </c>
      <c r="AE558" s="1">
        <f>(Table2[[#This Row],[Close Price]]/Table2[[#This Row],[Current Week Low]])-1</f>
        <v>6.1604162576084809E-2</v>
      </c>
      <c r="AF558" s="1">
        <f>(Table2[[#This Row],[Current Week High]]/Table2[[#This Row],[Close Price]])-1</f>
        <v>4.5082535719239925E-2</v>
      </c>
      <c r="AG558" s="1">
        <f>(Table2[[#This Row],[Close Price]]/Table2[[#This Row],[Current Month Low]])-1</f>
        <v>6.1604162576084809E-2</v>
      </c>
      <c r="AH558" s="1">
        <f>(Table2[[#This Row],[Current Month High]]/Table2[[#This Row],[Close Price]])-1</f>
        <v>0.14435659129791456</v>
      </c>
      <c r="AI558">
        <v>28.543024922550501</v>
      </c>
      <c r="AJ558">
        <v>29.5805871779508</v>
      </c>
      <c r="AK558" t="str">
        <f>IF(AND(Table2[[#This Row],[20D EMA]]&gt;Table2[[#This Row],[50D EMA]],Table2[[#This Row],[50D EMA]]&gt;Table2[[#This Row],[200D EMA]]),"Uptrend","Downtrend/NoTrend")</f>
        <v>Uptrend</v>
      </c>
      <c r="AL558">
        <v>-0.08</v>
      </c>
      <c r="AM558" t="s">
        <v>3174</v>
      </c>
      <c r="AN558">
        <v>-0.51</v>
      </c>
      <c r="AO558" t="s">
        <v>3174</v>
      </c>
      <c r="AP558">
        <v>6.5406611660621006E-2</v>
      </c>
      <c r="AQ558">
        <f>(Table2[[#This Row],[Sharpe Ratio]]-AVERAGE(Table2[Sharpe Ratio]))/_xlfn.STDEV.P(Table2[Sharpe Ratio])</f>
        <v>4.5339879539958466E-2</v>
      </c>
      <c r="AR5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-4.0922966799101559</v>
      </c>
      <c r="AS558">
        <f>_xlfn.RANK.AVG(Table2[[#This Row],[1Y Return vs Nifty Z-Score]],Table2[1Y Return vs Nifty Z-Score])</f>
        <v>661</v>
      </c>
      <c r="AT558">
        <f>_xlfn.RANK.AVG(Table2[[#This Row],[6M Return vs Nifty Z-Score]],Table2[6M Return vs Nifty Z-Score])</f>
        <v>528</v>
      </c>
      <c r="AU558">
        <f>_xlfn.RANK.AVG(Table2[[#This Row],[Sharpe Ratio Z-Score]],Table2[Sharpe Ratio Z-Score])</f>
        <v>340</v>
      </c>
      <c r="AV558">
        <f>(Table2[[#This Row],[Rank 1Y]]+Table2[[#This Row],[Rank 6M]]+Table2[[#This Row],[Rank Sharpe]])/3</f>
        <v>509.66666666666669</v>
      </c>
    </row>
    <row r="559" spans="1:48" x14ac:dyDescent="0.3">
      <c r="A559" t="s">
        <v>1867</v>
      </c>
      <c r="B559" t="s">
        <v>1868</v>
      </c>
      <c r="C559" t="s">
        <v>3147</v>
      </c>
      <c r="D559" t="s">
        <v>634</v>
      </c>
      <c r="E559">
        <v>4018.4155627199998</v>
      </c>
      <c r="F559">
        <v>603</v>
      </c>
      <c r="G559">
        <v>-38.476723091497703</v>
      </c>
      <c r="H559">
        <f>(Table2[[#This Row],[1Y Return vs Nifty]]-AVERAGE(Table2[1Y Return vs Nifty]))/_xlfn.STDEV.P(Table2[1Y Return vs Nifty])</f>
        <v>-1.1005400083445462</v>
      </c>
      <c r="I559">
        <v>-1.4530652952927501</v>
      </c>
      <c r="J559">
        <f>(Table2[[#This Row],[1M Return vs Nifty]]-AVERAGE(Table2[1M Return vs Nifty]))/_xlfn.STDEV.P(Table2[1M Return vs Nifty])</f>
        <v>0.30973061832619991</v>
      </c>
      <c r="K559">
        <v>-16.274816155884299</v>
      </c>
      <c r="L559">
        <f>(Table2[[#This Row],[6M Return vs Nifty]]-AVERAGE(Table2[6M Return vs Nifty]))/_xlfn.STDEV.P(Table2[6M Return vs Nifty])</f>
        <v>-0.80950414883709132</v>
      </c>
      <c r="M559">
        <v>-1.2047592323610801</v>
      </c>
      <c r="N559">
        <f>(Table2[[#This Row],[1W Return vs Nifty]]-AVERAGE(Table2[1W Return vs Nifty]))/_xlfn.STDEV.P(Table2[1W Return vs Nifty])</f>
        <v>0.31903252943718613</v>
      </c>
      <c r="O559">
        <v>611.84</v>
      </c>
      <c r="P559">
        <v>617.39835957970797</v>
      </c>
      <c r="Q559">
        <v>631.23842047516405</v>
      </c>
      <c r="R559">
        <v>42.264241139633299</v>
      </c>
      <c r="S559" s="1">
        <f>(Table2[[#This Row],[Close Price]]-Table2[[#This Row],[20D EMA]])/Table2[[#This Row],[20D EMA]]</f>
        <v>-1.4448221757322226E-2</v>
      </c>
      <c r="T559" s="1">
        <f>(Table2[[#This Row],[Close Price]]-Table2[[#This Row],[50D EMA]])/Table2[[#This Row],[50D EMA]]</f>
        <v>-2.3321020142505092E-2</v>
      </c>
      <c r="U559" s="1">
        <f>(Table2[[#This Row],[Close Price]]-Table2[[#This Row],[200D EMA]])/Table2[[#This Row],[200D EMA]]</f>
        <v>-4.4734952054894896E-2</v>
      </c>
      <c r="V559">
        <v>0.88016411493666902</v>
      </c>
      <c r="W559">
        <v>581.6</v>
      </c>
      <c r="X559">
        <v>607.5</v>
      </c>
      <c r="Y559">
        <v>581.6</v>
      </c>
      <c r="Z559">
        <v>614.5</v>
      </c>
      <c r="AA559">
        <v>581.6</v>
      </c>
      <c r="AB559">
        <v>629.95000000000005</v>
      </c>
      <c r="AC559" s="1">
        <f>(Table2[[#This Row],[Close Price]]/Table2[[#This Row],[Day Low]])-1</f>
        <v>3.6795048143053677E-2</v>
      </c>
      <c r="AD559" s="1">
        <f>(Table2[[#This Row],[Day High]]/Table2[[#This Row],[Close Price]])-1</f>
        <v>7.4626865671640896E-3</v>
      </c>
      <c r="AE559" s="1">
        <f>(Table2[[#This Row],[Close Price]]/Table2[[#This Row],[Current Week Low]])-1</f>
        <v>3.6795048143053677E-2</v>
      </c>
      <c r="AF559" s="1">
        <f>(Table2[[#This Row],[Current Week High]]/Table2[[#This Row],[Close Price]])-1</f>
        <v>1.9071310116086204E-2</v>
      </c>
      <c r="AG559" s="1">
        <f>(Table2[[#This Row],[Close Price]]/Table2[[#This Row],[Current Month Low]])-1</f>
        <v>3.6795048143053677E-2</v>
      </c>
      <c r="AH559" s="1">
        <f>(Table2[[#This Row],[Current Month High]]/Table2[[#This Row],[Close Price]])-1</f>
        <v>4.469320066335003E-2</v>
      </c>
      <c r="AI559">
        <v>35.157545605306701</v>
      </c>
      <c r="AJ559">
        <v>9.3183466279912892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-0.16</v>
      </c>
      <c r="AM559" t="s">
        <v>3174</v>
      </c>
      <c r="AN559">
        <v>-2.46</v>
      </c>
      <c r="AO559" t="s">
        <v>3174</v>
      </c>
      <c r="AP559">
        <v>8.7832029153763994E-2</v>
      </c>
      <c r="AQ559">
        <f>(Table2[[#This Row],[Sharpe Ratio]]-AVERAGE(Table2[Sharpe Ratio]))/_xlfn.STDEV.P(Table2[Sharpe Ratio])</f>
        <v>0.30704795508565369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679</v>
      </c>
      <c r="AT559">
        <f>_xlfn.RANK.AVG(Table2[[#This Row],[6M Return vs Nifty Z-Score]],Table2[6M Return vs Nifty Z-Score])</f>
        <v>588</v>
      </c>
      <c r="AU559">
        <f>_xlfn.RANK.AVG(Table2[[#This Row],[Sharpe Ratio Z-Score]],Table2[Sharpe Ratio Z-Score])</f>
        <v>264</v>
      </c>
      <c r="AV559">
        <f>(Table2[[#This Row],[Rank 1Y]]+Table2[[#This Row],[Rank 6M]]+Table2[[#This Row],[Rank Sharpe]])/3</f>
        <v>510.33333333333331</v>
      </c>
    </row>
    <row r="560" spans="1:48" x14ac:dyDescent="0.3">
      <c r="A560" t="s">
        <v>442</v>
      </c>
      <c r="B560" t="s">
        <v>443</v>
      </c>
      <c r="C560" t="s">
        <v>3129</v>
      </c>
      <c r="D560" t="s">
        <v>54</v>
      </c>
      <c r="E560">
        <v>53456.613464549999</v>
      </c>
      <c r="F560">
        <v>727.35</v>
      </c>
      <c r="G560">
        <v>-24.9711370807252</v>
      </c>
      <c r="H560">
        <f>(Table2[[#This Row],[1Y Return vs Nifty]]-AVERAGE(Table2[1Y Return vs Nifty]))/_xlfn.STDEV.P(Table2[1Y Return vs Nifty])</f>
        <v>-0.86792492354967221</v>
      </c>
      <c r="I560">
        <v>3.8202083467382502</v>
      </c>
      <c r="J560">
        <f>(Table2[[#This Row],[1M Return vs Nifty]]-AVERAGE(Table2[1M Return vs Nifty]))/_xlfn.STDEV.P(Table2[1M Return vs Nifty])</f>
        <v>0.90453501236380007</v>
      </c>
      <c r="K560">
        <v>4.3881553923163104</v>
      </c>
      <c r="L560">
        <f>(Table2[[#This Row],[6M Return vs Nifty]]-AVERAGE(Table2[6M Return vs Nifty]))/_xlfn.STDEV.P(Table2[6M Return vs Nifty])</f>
        <v>-0.12027848118825447</v>
      </c>
      <c r="M560">
        <v>1.7586944679347201</v>
      </c>
      <c r="N560">
        <f>(Table2[[#This Row],[1W Return vs Nifty]]-AVERAGE(Table2[1W Return vs Nifty]))/_xlfn.STDEV.P(Table2[1W Return vs Nifty])</f>
        <v>1.0502339821101809</v>
      </c>
      <c r="O560">
        <v>721.3</v>
      </c>
      <c r="P560">
        <v>694.17648174343503</v>
      </c>
      <c r="Q560">
        <v>667.86698506216999</v>
      </c>
      <c r="R560">
        <v>42.450457381084</v>
      </c>
      <c r="S560" s="1">
        <f>(Table2[[#This Row],[Close Price]]-Table2[[#This Row],[20D EMA]])/Table2[[#This Row],[20D EMA]]</f>
        <v>8.387633439622998E-3</v>
      </c>
      <c r="T560" s="1">
        <f>(Table2[[#This Row],[Close Price]]-Table2[[#This Row],[50D EMA]])/Table2[[#This Row],[50D EMA]]</f>
        <v>4.7788306185840783E-2</v>
      </c>
      <c r="U560" s="1">
        <f>(Table2[[#This Row],[Close Price]]-Table2[[#This Row],[200D EMA]])/Table2[[#This Row],[200D EMA]]</f>
        <v>8.9064164374426921E-2</v>
      </c>
      <c r="V560">
        <v>0.75325434627986299</v>
      </c>
      <c r="W560">
        <v>721.5</v>
      </c>
      <c r="X560">
        <v>735.6</v>
      </c>
      <c r="Y560">
        <v>721.5</v>
      </c>
      <c r="Z560">
        <v>742.45</v>
      </c>
      <c r="AA560">
        <v>716.9</v>
      </c>
      <c r="AB560">
        <v>748.15</v>
      </c>
      <c r="AC560" s="1">
        <f>(Table2[[#This Row],[Close Price]]/Table2[[#This Row],[Day Low]])-1</f>
        <v>8.1081081081082473E-3</v>
      </c>
      <c r="AD560" s="1">
        <f>(Table2[[#This Row],[Day High]]/Table2[[#This Row],[Close Price]])-1</f>
        <v>1.1342544854609171E-2</v>
      </c>
      <c r="AE560" s="1">
        <f>(Table2[[#This Row],[Close Price]]/Table2[[#This Row],[Current Week Low]])-1</f>
        <v>8.1081081081082473E-3</v>
      </c>
      <c r="AF560" s="1">
        <f>(Table2[[#This Row],[Current Week High]]/Table2[[#This Row],[Close Price]])-1</f>
        <v>2.0760294218739261E-2</v>
      </c>
      <c r="AG560" s="1">
        <f>(Table2[[#This Row],[Close Price]]/Table2[[#This Row],[Current Month Low]])-1</f>
        <v>1.4576649462965552E-2</v>
      </c>
      <c r="AH560" s="1">
        <f>(Table2[[#This Row],[Current Month High]]/Table2[[#This Row],[Close Price]])-1</f>
        <v>2.8596961572832758E-2</v>
      </c>
      <c r="AI560">
        <v>11.8306179968378</v>
      </c>
      <c r="AJ560">
        <v>31.361748239118601</v>
      </c>
      <c r="AK560" t="str">
        <f>IF(AND(Table2[[#This Row],[20D EMA]]&gt;Table2[[#This Row],[50D EMA]],Table2[[#This Row],[50D EMA]]&gt;Table2[[#This Row],[200D EMA]]),"Uptrend","Downtrend/NoTrend")</f>
        <v>Uptrend</v>
      </c>
      <c r="AL560">
        <v>0.18</v>
      </c>
      <c r="AM560" t="s">
        <v>3175</v>
      </c>
      <c r="AN560">
        <v>-3.34</v>
      </c>
      <c r="AO560" t="s">
        <v>3174</v>
      </c>
      <c r="AP560">
        <v>-5.2361127930199997E-3</v>
      </c>
      <c r="AQ560">
        <f>(Table2[[#This Row],[Sharpe Ratio]]-AVERAGE(Table2[Sharpe Ratio]))/_xlfn.STDEV.P(Table2[Sharpe Ratio])</f>
        <v>-0.77907159345581567</v>
      </c>
      <c r="AR5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0.18749399628023866</v>
      </c>
      <c r="AS560">
        <f>_xlfn.RANK.AVG(Table2[[#This Row],[1Y Return vs Nifty Z-Score]],Table2[1Y Return vs Nifty Z-Score])</f>
        <v>604</v>
      </c>
      <c r="AT560">
        <f>_xlfn.RANK.AVG(Table2[[#This Row],[6M Return vs Nifty Z-Score]],Table2[6M Return vs Nifty Z-Score])</f>
        <v>356</v>
      </c>
      <c r="AU560">
        <f>_xlfn.RANK.AVG(Table2[[#This Row],[Sharpe Ratio Z-Score]],Table2[Sharpe Ratio Z-Score])</f>
        <v>572</v>
      </c>
      <c r="AV560">
        <f>(Table2[[#This Row],[Rank 1Y]]+Table2[[#This Row],[Rank 6M]]+Table2[[#This Row],[Rank Sharpe]])/3</f>
        <v>510.66666666666669</v>
      </c>
    </row>
    <row r="561" spans="1:48" x14ac:dyDescent="0.3">
      <c r="A561" t="s">
        <v>1558</v>
      </c>
      <c r="B561" t="s">
        <v>1559</v>
      </c>
      <c r="C561" t="s">
        <v>3129</v>
      </c>
      <c r="D561" t="s">
        <v>24</v>
      </c>
      <c r="E561">
        <v>6286.9156999830002</v>
      </c>
      <c r="F561">
        <v>23.86</v>
      </c>
      <c r="G561">
        <v>-26.399435683121599</v>
      </c>
      <c r="H561">
        <f>(Table2[[#This Row],[1Y Return vs Nifty]]-AVERAGE(Table2[1Y Return vs Nifty]))/_xlfn.STDEV.P(Table2[1Y Return vs Nifty])</f>
        <v>-0.89252539629064243</v>
      </c>
      <c r="I561">
        <v>-7.4349798685328503</v>
      </c>
      <c r="J561">
        <f>(Table2[[#This Row],[1M Return vs Nifty]]-AVERAGE(Table2[1M Return vs Nifty]))/_xlfn.STDEV.P(Table2[1M Return vs Nifty])</f>
        <v>-0.36500566779423316</v>
      </c>
      <c r="K561">
        <v>-26.7812379802095</v>
      </c>
      <c r="L561">
        <f>(Table2[[#This Row],[6M Return vs Nifty]]-AVERAGE(Table2[6M Return vs Nifty]))/_xlfn.STDEV.P(Table2[6M Return vs Nifty])</f>
        <v>-1.1599520783412791</v>
      </c>
      <c r="M561">
        <v>-2.76541568117542</v>
      </c>
      <c r="N561">
        <f>(Table2[[#This Row],[1W Return vs Nifty]]-AVERAGE(Table2[1W Return vs Nifty]))/_xlfn.STDEV.P(Table2[1W Return vs Nifty])</f>
        <v>-6.604325642125923E-2</v>
      </c>
      <c r="O561">
        <v>24.58</v>
      </c>
      <c r="P561">
        <v>25.2296876805392</v>
      </c>
      <c r="Q561">
        <v>25.801751287513898</v>
      </c>
      <c r="R561">
        <v>23.573248570178801</v>
      </c>
      <c r="S561" s="1">
        <f>(Table2[[#This Row],[Close Price]]-Table2[[#This Row],[20D EMA]])/Table2[[#This Row],[20D EMA]]</f>
        <v>-2.9292107404393773E-2</v>
      </c>
      <c r="T561" s="1">
        <f>(Table2[[#This Row],[Close Price]]-Table2[[#This Row],[50D EMA]])/Table2[[#This Row],[50D EMA]]</f>
        <v>-5.4288729130630618E-2</v>
      </c>
      <c r="U561" s="1">
        <f>(Table2[[#This Row],[Close Price]]-Table2[[#This Row],[200D EMA]])/Table2[[#This Row],[200D EMA]]</f>
        <v>-7.5256569442771121E-2</v>
      </c>
      <c r="V561">
        <v>0.65670982326495297</v>
      </c>
      <c r="W561">
        <v>23</v>
      </c>
      <c r="X561">
        <v>24.03</v>
      </c>
      <c r="Y561">
        <v>23</v>
      </c>
      <c r="Z561">
        <v>24.2</v>
      </c>
      <c r="AA561">
        <v>23</v>
      </c>
      <c r="AB561">
        <v>24.8</v>
      </c>
      <c r="AC561" s="1">
        <f>(Table2[[#This Row],[Close Price]]/Table2[[#This Row],[Day Low]])-1</f>
        <v>3.7391304347826004E-2</v>
      </c>
      <c r="AD561" s="1">
        <f>(Table2[[#This Row],[Day High]]/Table2[[#This Row],[Close Price]])-1</f>
        <v>7.1248952221292239E-3</v>
      </c>
      <c r="AE561" s="1">
        <f>(Table2[[#This Row],[Close Price]]/Table2[[#This Row],[Current Week Low]])-1</f>
        <v>3.7391304347826004E-2</v>
      </c>
      <c r="AF561" s="1">
        <f>(Table2[[#This Row],[Current Week High]]/Table2[[#This Row],[Close Price]])-1</f>
        <v>1.4249790444258226E-2</v>
      </c>
      <c r="AG561" s="1">
        <f>(Table2[[#This Row],[Close Price]]/Table2[[#This Row],[Current Month Low]])-1</f>
        <v>3.7391304347826004E-2</v>
      </c>
      <c r="AH561" s="1">
        <f>(Table2[[#This Row],[Current Month High]]/Table2[[#This Row],[Close Price]])-1</f>
        <v>3.9396479463537304E-2</v>
      </c>
      <c r="AI561">
        <v>54.575545127348903</v>
      </c>
      <c r="AJ561">
        <v>12.6870041652663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-0.1</v>
      </c>
      <c r="AM561" t="s">
        <v>3174</v>
      </c>
      <c r="AN561">
        <v>-3.05</v>
      </c>
      <c r="AO561" t="s">
        <v>3174</v>
      </c>
      <c r="AP561">
        <v>9.7031371704514993E-2</v>
      </c>
      <c r="AQ561">
        <f>(Table2[[#This Row],[Sharpe Ratio]]-AVERAGE(Table2[Sharpe Ratio]))/_xlfn.STDEV.P(Table2[Sharpe Ratio])</f>
        <v>0.41440569930507903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618</v>
      </c>
      <c r="AT561">
        <f>_xlfn.RANK.AVG(Table2[[#This Row],[6M Return vs Nifty Z-Score]],Table2[6M Return vs Nifty Z-Score])</f>
        <v>677</v>
      </c>
      <c r="AU561">
        <f>_xlfn.RANK.AVG(Table2[[#This Row],[Sharpe Ratio Z-Score]],Table2[Sharpe Ratio Z-Score])</f>
        <v>237</v>
      </c>
      <c r="AV561">
        <f>(Table2[[#This Row],[Rank 1Y]]+Table2[[#This Row],[Rank 6M]]+Table2[[#This Row],[Rank Sharpe]])/3</f>
        <v>510.66666666666669</v>
      </c>
    </row>
    <row r="562" spans="1:48" x14ac:dyDescent="0.3">
      <c r="A562" t="s">
        <v>1270</v>
      </c>
      <c r="B562" t="s">
        <v>1271</v>
      </c>
      <c r="C562" t="s">
        <v>3137</v>
      </c>
      <c r="D562" t="s">
        <v>77</v>
      </c>
      <c r="E562">
        <v>9177.6767976699994</v>
      </c>
      <c r="F562">
        <v>804.45</v>
      </c>
      <c r="G562">
        <v>-6.9971111927236498</v>
      </c>
      <c r="H562">
        <f>(Table2[[#This Row],[1Y Return vs Nifty]]-AVERAGE(Table2[1Y Return vs Nifty]))/_xlfn.STDEV.P(Table2[1Y Return vs Nifty])</f>
        <v>-0.55834712716913626</v>
      </c>
      <c r="I562">
        <v>1.3358920218771999</v>
      </c>
      <c r="J562">
        <f>(Table2[[#This Row],[1M Return vs Nifty]]-AVERAGE(Table2[1M Return vs Nifty]))/_xlfn.STDEV.P(Table2[1M Return vs Nifty])</f>
        <v>0.62431396439300557</v>
      </c>
      <c r="K562">
        <v>-12.316016082249201</v>
      </c>
      <c r="L562">
        <f>(Table2[[#This Row],[6M Return vs Nifty]]-AVERAGE(Table2[6M Return vs Nifty]))/_xlfn.STDEV.P(Table2[6M Return vs Nifty])</f>
        <v>-0.67745602509677572</v>
      </c>
      <c r="M562">
        <v>6.75622881561456</v>
      </c>
      <c r="N562">
        <f>(Table2[[#This Row],[1W Return vs Nifty]]-AVERAGE(Table2[1W Return vs Nifty]))/_xlfn.STDEV.P(Table2[1W Return vs Nifty])</f>
        <v>2.28332372953628</v>
      </c>
      <c r="O562">
        <v>785.73</v>
      </c>
      <c r="P562">
        <v>797.27171940256801</v>
      </c>
      <c r="Q562">
        <v>809.68960262541395</v>
      </c>
      <c r="R562">
        <v>50.326529729296801</v>
      </c>
      <c r="S562" s="1">
        <f>(Table2[[#This Row],[Close Price]]-Table2[[#This Row],[20D EMA]])/Table2[[#This Row],[20D EMA]]</f>
        <v>2.3824978045893661E-2</v>
      </c>
      <c r="T562" s="1">
        <f>(Table2[[#This Row],[Close Price]]-Table2[[#This Row],[50D EMA]])/Table2[[#This Row],[50D EMA]]</f>
        <v>9.0035560308235289E-3</v>
      </c>
      <c r="U562" s="1">
        <f>(Table2[[#This Row],[Close Price]]-Table2[[#This Row],[200D EMA]])/Table2[[#This Row],[200D EMA]]</f>
        <v>-6.4711249945961103E-3</v>
      </c>
      <c r="V562">
        <v>1.93110906932516</v>
      </c>
      <c r="W562">
        <v>785.3</v>
      </c>
      <c r="X562">
        <v>812</v>
      </c>
      <c r="Y562">
        <v>785.3</v>
      </c>
      <c r="Z562">
        <v>818.3</v>
      </c>
      <c r="AA562">
        <v>771.8</v>
      </c>
      <c r="AB562">
        <v>818.3</v>
      </c>
      <c r="AC562" s="1">
        <f>(Table2[[#This Row],[Close Price]]/Table2[[#This Row],[Day Low]])-1</f>
        <v>2.4385585126703191E-2</v>
      </c>
      <c r="AD562" s="1">
        <f>(Table2[[#This Row],[Day High]]/Table2[[#This Row],[Close Price]])-1</f>
        <v>9.3852943004537615E-3</v>
      </c>
      <c r="AE562" s="1">
        <f>(Table2[[#This Row],[Close Price]]/Table2[[#This Row],[Current Week Low]])-1</f>
        <v>2.4385585126703191E-2</v>
      </c>
      <c r="AF562" s="1">
        <f>(Table2[[#This Row],[Current Week High]]/Table2[[#This Row],[Close Price]])-1</f>
        <v>1.72167319286467E-2</v>
      </c>
      <c r="AG562" s="1">
        <f>(Table2[[#This Row],[Close Price]]/Table2[[#This Row],[Current Month Low]])-1</f>
        <v>4.2303705623218502E-2</v>
      </c>
      <c r="AH562" s="1">
        <f>(Table2[[#This Row],[Current Month High]]/Table2[[#This Row],[Close Price]])-1</f>
        <v>1.72167319286467E-2</v>
      </c>
      <c r="AI562">
        <v>24.296102927465899</v>
      </c>
      <c r="AJ562">
        <v>23.847278885382199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-0.05</v>
      </c>
      <c r="AM562" t="s">
        <v>3174</v>
      </c>
      <c r="AN562">
        <v>4.01</v>
      </c>
      <c r="AO562" t="s">
        <v>3175</v>
      </c>
      <c r="AP562">
        <v>7.655169971919E-3</v>
      </c>
      <c r="AQ562">
        <f>(Table2[[#This Row],[Sharpe Ratio]]-AVERAGE(Table2[Sharpe Ratio]))/_xlfn.STDEV.P(Table2[Sharpe Ratio])</f>
        <v>-0.62862833839672194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501</v>
      </c>
      <c r="AT562">
        <f>_xlfn.RANK.AVG(Table2[[#This Row],[6M Return vs Nifty Z-Score]],Table2[6M Return vs Nifty Z-Score])</f>
        <v>547</v>
      </c>
      <c r="AU562">
        <f>_xlfn.RANK.AVG(Table2[[#This Row],[Sharpe Ratio Z-Score]],Table2[Sharpe Ratio Z-Score])</f>
        <v>489</v>
      </c>
      <c r="AV562">
        <f>(Table2[[#This Row],[Rank 1Y]]+Table2[[#This Row],[Rank 6M]]+Table2[[#This Row],[Rank Sharpe]])/3</f>
        <v>512.33333333333337</v>
      </c>
    </row>
    <row r="563" spans="1:48" x14ac:dyDescent="0.3">
      <c r="A563" t="s">
        <v>1228</v>
      </c>
      <c r="B563" t="s">
        <v>1229</v>
      </c>
      <c r="C563" t="s">
        <v>3129</v>
      </c>
      <c r="D563" t="s">
        <v>143</v>
      </c>
      <c r="E563">
        <v>9718.6541976799999</v>
      </c>
      <c r="F563">
        <v>90.37</v>
      </c>
      <c r="G563">
        <v>-18.3911970675078</v>
      </c>
      <c r="H563">
        <f>(Table2[[#This Row],[1Y Return vs Nifty]]-AVERAGE(Table2[1Y Return vs Nifty]))/_xlfn.STDEV.P(Table2[1Y Return vs Nifty])</f>
        <v>-0.75459453544960009</v>
      </c>
      <c r="I563">
        <v>4.36552148136784</v>
      </c>
      <c r="J563">
        <f>(Table2[[#This Row],[1M Return vs Nifty]]-AVERAGE(Table2[1M Return vs Nifty]))/_xlfn.STDEV.P(Table2[1M Return vs Nifty])</f>
        <v>0.96604417548001031</v>
      </c>
      <c r="K563">
        <v>-1.34306103628325</v>
      </c>
      <c r="L563">
        <f>(Table2[[#This Row],[6M Return vs Nifty]]-AVERAGE(Table2[6M Return vs Nifty]))/_xlfn.STDEV.P(Table2[6M Return vs Nifty])</f>
        <v>-0.3114466033640555</v>
      </c>
      <c r="M563">
        <v>-5.5619499050075802</v>
      </c>
      <c r="N563">
        <f>(Table2[[#This Row],[1W Return vs Nifty]]-AVERAGE(Table2[1W Return vs Nifty]))/_xlfn.STDEV.P(Table2[1W Return vs Nifty])</f>
        <v>-0.75605906018148505</v>
      </c>
      <c r="O563">
        <v>89.87</v>
      </c>
      <c r="P563">
        <v>87.357311593367896</v>
      </c>
      <c r="Q563">
        <v>85.763805486586605</v>
      </c>
      <c r="R563">
        <v>47.989872349725204</v>
      </c>
      <c r="S563" s="1">
        <f>(Table2[[#This Row],[Close Price]]-Table2[[#This Row],[20D EMA]])/Table2[[#This Row],[20D EMA]]</f>
        <v>5.5635918549015242E-3</v>
      </c>
      <c r="T563" s="1">
        <f>(Table2[[#This Row],[Close Price]]-Table2[[#This Row],[50D EMA]])/Table2[[#This Row],[50D EMA]]</f>
        <v>3.448696338842952E-2</v>
      </c>
      <c r="U563" s="1">
        <f>(Table2[[#This Row],[Close Price]]-Table2[[#This Row],[200D EMA]])/Table2[[#This Row],[200D EMA]]</f>
        <v>5.3707907284195833E-2</v>
      </c>
      <c r="V563">
        <v>2.1668916537918301</v>
      </c>
      <c r="W563">
        <v>85.1</v>
      </c>
      <c r="X563">
        <v>91.06</v>
      </c>
      <c r="Y563">
        <v>85.1</v>
      </c>
      <c r="Z563">
        <v>91.91</v>
      </c>
      <c r="AA563">
        <v>85.1</v>
      </c>
      <c r="AB563">
        <v>96</v>
      </c>
      <c r="AC563" s="1">
        <f>(Table2[[#This Row],[Close Price]]/Table2[[#This Row],[Day Low]])-1</f>
        <v>6.1927144535840251E-2</v>
      </c>
      <c r="AD563" s="1">
        <f>(Table2[[#This Row],[Day High]]/Table2[[#This Row],[Close Price]])-1</f>
        <v>7.6352771937588937E-3</v>
      </c>
      <c r="AE563" s="1">
        <f>(Table2[[#This Row],[Close Price]]/Table2[[#This Row],[Current Week Low]])-1</f>
        <v>6.1927144535840251E-2</v>
      </c>
      <c r="AF563" s="1">
        <f>(Table2[[#This Row],[Current Week High]]/Table2[[#This Row],[Close Price]])-1</f>
        <v>1.7041053446940291E-2</v>
      </c>
      <c r="AG563" s="1">
        <f>(Table2[[#This Row],[Close Price]]/Table2[[#This Row],[Current Month Low]])-1</f>
        <v>6.1927144535840251E-2</v>
      </c>
      <c r="AH563" s="1">
        <f>(Table2[[#This Row],[Current Month High]]/Table2[[#This Row],[Close Price]])-1</f>
        <v>6.2299435653424773E-2</v>
      </c>
      <c r="AI563">
        <v>17.085315923425899</v>
      </c>
      <c r="AJ563">
        <v>24.820441988950201</v>
      </c>
      <c r="AK563" t="str">
        <f>IF(AND(Table2[[#This Row],[20D EMA]]&gt;Table2[[#This Row],[50D EMA]],Table2[[#This Row],[50D EMA]]&gt;Table2[[#This Row],[200D EMA]]),"Uptrend","Downtrend/NoTrend")</f>
        <v>Uptrend</v>
      </c>
      <c r="AL563">
        <v>0.12</v>
      </c>
      <c r="AM563" t="s">
        <v>3175</v>
      </c>
      <c r="AN563">
        <v>3.23</v>
      </c>
      <c r="AO563" t="s">
        <v>3175</v>
      </c>
      <c r="AQ563">
        <f>(Table2[[#This Row],[Sharpe Ratio]]-AVERAGE(Table2[Sharpe Ratio]))/_xlfn.STDEV.P(Table2[Sharpe Ratio])</f>
        <v>-0.71796535082642143</v>
      </c>
      <c r="AR5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-1.5740213743415516</v>
      </c>
      <c r="AS563">
        <f>_xlfn.RANK.AVG(Table2[[#This Row],[1Y Return vs Nifty Z-Score]],Table2[1Y Return vs Nifty Z-Score])</f>
        <v>570</v>
      </c>
      <c r="AT563">
        <f>_xlfn.RANK.AVG(Table2[[#This Row],[6M Return vs Nifty Z-Score]],Table2[6M Return vs Nifty Z-Score])</f>
        <v>428</v>
      </c>
      <c r="AU563">
        <f>_xlfn.RANK.AVG(Table2[[#This Row],[Sharpe Ratio Z-Score]],Table2[Sharpe Ratio Z-Score])</f>
        <v>540.5</v>
      </c>
      <c r="AV563">
        <f>(Table2[[#This Row],[Rank 1Y]]+Table2[[#This Row],[Rank 6M]]+Table2[[#This Row],[Rank Sharpe]])/3</f>
        <v>512.83333333333337</v>
      </c>
    </row>
    <row r="564" spans="1:48" x14ac:dyDescent="0.3">
      <c r="A564" t="s">
        <v>399</v>
      </c>
      <c r="B564" t="s">
        <v>400</v>
      </c>
      <c r="C564" t="s">
        <v>3130</v>
      </c>
      <c r="D564" t="s">
        <v>27</v>
      </c>
      <c r="E564">
        <v>59338.425000000003</v>
      </c>
      <c r="F564">
        <v>2004.15</v>
      </c>
      <c r="G564">
        <v>-16.375708914869598</v>
      </c>
      <c r="H564">
        <f>(Table2[[#This Row],[1Y Return vs Nifty]]-AVERAGE(Table2[1Y Return vs Nifty]))/_xlfn.STDEV.P(Table2[1Y Return vs Nifty])</f>
        <v>-0.71988053287651343</v>
      </c>
      <c r="I564">
        <v>2.0332868091304399</v>
      </c>
      <c r="J564">
        <f>(Table2[[#This Row],[1M Return vs Nifty]]-AVERAGE(Table2[1M Return vs Nifty]))/_xlfn.STDEV.P(Table2[1M Return vs Nifty])</f>
        <v>0.70297733595234291</v>
      </c>
      <c r="K564">
        <v>-12.506974977941301</v>
      </c>
      <c r="L564">
        <f>(Table2[[#This Row],[6M Return vs Nifty]]-AVERAGE(Table2[6M Return vs Nifty]))/_xlfn.STDEV.P(Table2[6M Return vs Nifty])</f>
        <v>-0.68382557228750074</v>
      </c>
      <c r="M564">
        <v>-4.6433922185673904</v>
      </c>
      <c r="N564">
        <f>(Table2[[#This Row],[1W Return vs Nifty]]-AVERAGE(Table2[1W Return vs Nifty]))/_xlfn.STDEV.P(Table2[1W Return vs Nifty])</f>
        <v>-0.52941448172157168</v>
      </c>
      <c r="O564">
        <v>2044.45</v>
      </c>
      <c r="P564">
        <v>1984.4050743947801</v>
      </c>
      <c r="Q564">
        <v>1858.18502022647</v>
      </c>
      <c r="R564">
        <v>50.853896966023697</v>
      </c>
      <c r="S564" s="1">
        <f>(Table2[[#This Row],[Close Price]]-Table2[[#This Row],[20D EMA]])/Table2[[#This Row],[20D EMA]]</f>
        <v>-1.9711902956785422E-2</v>
      </c>
      <c r="T564" s="1">
        <f>(Table2[[#This Row],[Close Price]]-Table2[[#This Row],[50D EMA]])/Table2[[#This Row],[50D EMA]]</f>
        <v>9.9500479312380312E-3</v>
      </c>
      <c r="U564" s="1">
        <f>(Table2[[#This Row],[Close Price]]-Table2[[#This Row],[200D EMA]])/Table2[[#This Row],[200D EMA]]</f>
        <v>7.8552446707239265E-2</v>
      </c>
      <c r="V564">
        <v>1.58057170997011</v>
      </c>
      <c r="W564">
        <v>1970</v>
      </c>
      <c r="X564">
        <v>2024</v>
      </c>
      <c r="Y564">
        <v>1968.6</v>
      </c>
      <c r="Z564">
        <v>2096.4</v>
      </c>
      <c r="AA564">
        <v>1968.6</v>
      </c>
      <c r="AB564">
        <v>2175</v>
      </c>
      <c r="AC564" s="1">
        <f>(Table2[[#This Row],[Close Price]]/Table2[[#This Row],[Day Low]])-1</f>
        <v>1.7335025380710745E-2</v>
      </c>
      <c r="AD564" s="1">
        <f>(Table2[[#This Row],[Day High]]/Table2[[#This Row],[Close Price]])-1</f>
        <v>9.9044482698400493E-3</v>
      </c>
      <c r="AE564" s="1">
        <f>(Table2[[#This Row],[Close Price]]/Table2[[#This Row],[Current Week Low]])-1</f>
        <v>1.8058518744285434E-2</v>
      </c>
      <c r="AF564" s="1">
        <f>(Table2[[#This Row],[Current Week High]]/Table2[[#This Row],[Close Price]])-1</f>
        <v>4.6029488810717778E-2</v>
      </c>
      <c r="AG564" s="1">
        <f>(Table2[[#This Row],[Close Price]]/Table2[[#This Row],[Current Month Low]])-1</f>
        <v>1.8058518744285434E-2</v>
      </c>
      <c r="AH564" s="1">
        <f>(Table2[[#This Row],[Current Month High]]/Table2[[#This Row],[Close Price]])-1</f>
        <v>8.524811017139422E-2</v>
      </c>
      <c r="AI564">
        <v>8.5248110171394202</v>
      </c>
      <c r="AJ564">
        <v>29.852922119994801</v>
      </c>
      <c r="AK564" t="str">
        <f>IF(AND(Table2[[#This Row],[20D EMA]]&gt;Table2[[#This Row],[50D EMA]],Table2[[#This Row],[50D EMA]]&gt;Table2[[#This Row],[200D EMA]]),"Uptrend","Downtrend/NoTrend")</f>
        <v>Uptrend</v>
      </c>
      <c r="AL564">
        <v>0.09</v>
      </c>
      <c r="AM564" t="s">
        <v>3175</v>
      </c>
      <c r="AN564">
        <v>1.46</v>
      </c>
      <c r="AO564" t="s">
        <v>3175</v>
      </c>
      <c r="AP564">
        <v>2.83760111064E-2</v>
      </c>
      <c r="AQ564">
        <f>(Table2[[#This Row],[Sharpe Ratio]]-AVERAGE(Table2[Sharpe Ratio]))/_xlfn.STDEV.P(Table2[Sharpe Ratio])</f>
        <v>-0.38681293145273821</v>
      </c>
      <c r="AR5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-1.616956182385981</v>
      </c>
      <c r="AS564">
        <f>_xlfn.RANK.AVG(Table2[[#This Row],[1Y Return vs Nifty Z-Score]],Table2[1Y Return vs Nifty Z-Score])</f>
        <v>554</v>
      </c>
      <c r="AT564">
        <f>_xlfn.RANK.AVG(Table2[[#This Row],[6M Return vs Nifty Z-Score]],Table2[6M Return vs Nifty Z-Score])</f>
        <v>549</v>
      </c>
      <c r="AU564">
        <f>_xlfn.RANK.AVG(Table2[[#This Row],[Sharpe Ratio Z-Score]],Table2[Sharpe Ratio Z-Score])</f>
        <v>438</v>
      </c>
      <c r="AV564">
        <f>(Table2[[#This Row],[Rank 1Y]]+Table2[[#This Row],[Rank 6M]]+Table2[[#This Row],[Rank Sharpe]])/3</f>
        <v>513.66666666666663</v>
      </c>
    </row>
    <row r="565" spans="1:48" x14ac:dyDescent="0.3">
      <c r="A565" t="s">
        <v>558</v>
      </c>
      <c r="B565" t="s">
        <v>559</v>
      </c>
      <c r="C565" t="s">
        <v>3129</v>
      </c>
      <c r="D565" t="s">
        <v>54</v>
      </c>
      <c r="E565">
        <v>37088.144453339999</v>
      </c>
      <c r="F565">
        <v>288.89999999999998</v>
      </c>
      <c r="G565">
        <v>-26.132959144697999</v>
      </c>
      <c r="H565">
        <f>(Table2[[#This Row],[1Y Return vs Nifty]]-AVERAGE(Table2[1Y Return vs Nifty]))/_xlfn.STDEV.P(Table2[1Y Return vs Nifty])</f>
        <v>-0.88793570558549206</v>
      </c>
      <c r="I565">
        <v>-10.5953945067278</v>
      </c>
      <c r="J565">
        <f>(Table2[[#This Row],[1M Return vs Nifty]]-AVERAGE(Table2[1M Return vs Nifty]))/_xlfn.STDEV.P(Table2[1M Return vs Nifty])</f>
        <v>-0.72148792936241768</v>
      </c>
      <c r="K565">
        <v>-13.699518025137801</v>
      </c>
      <c r="L565">
        <f>(Table2[[#This Row],[6M Return vs Nifty]]-AVERAGE(Table2[6M Return vs Nifty]))/_xlfn.STDEV.P(Table2[6M Return vs Nifty])</f>
        <v>-0.72360355271914689</v>
      </c>
      <c r="M565">
        <v>-11.043657083681101</v>
      </c>
      <c r="N565">
        <f>(Table2[[#This Row],[1W Return vs Nifty]]-AVERAGE(Table2[1W Return vs Nifty]))/_xlfn.STDEV.P(Table2[1W Return vs Nifty])</f>
        <v>-2.1086134300283899</v>
      </c>
      <c r="O565">
        <v>318.54000000000002</v>
      </c>
      <c r="P565">
        <v>314.64738476663803</v>
      </c>
      <c r="Q565">
        <v>295.16084004026999</v>
      </c>
      <c r="R565">
        <v>25.5685160096602</v>
      </c>
      <c r="S565" s="1">
        <f>(Table2[[#This Row],[Close Price]]-Table2[[#This Row],[20D EMA]])/Table2[[#This Row],[20D EMA]]</f>
        <v>-9.3049538519495323E-2</v>
      </c>
      <c r="T565" s="1">
        <f>(Table2[[#This Row],[Close Price]]-Table2[[#This Row],[50D EMA]])/Table2[[#This Row],[50D EMA]]</f>
        <v>-8.1829330269927086E-2</v>
      </c>
      <c r="U565" s="1">
        <f>(Table2[[#This Row],[Close Price]]-Table2[[#This Row],[200D EMA]])/Table2[[#This Row],[200D EMA]]</f>
        <v>-2.1211621566789889E-2</v>
      </c>
      <c r="V565">
        <v>1.44417444521361</v>
      </c>
      <c r="W565">
        <v>285</v>
      </c>
      <c r="X565">
        <v>298.75</v>
      </c>
      <c r="Y565">
        <v>285</v>
      </c>
      <c r="Z565">
        <v>304.95</v>
      </c>
      <c r="AA565">
        <v>285</v>
      </c>
      <c r="AB565">
        <v>339.9</v>
      </c>
      <c r="AC565" s="1">
        <f>(Table2[[#This Row],[Close Price]]/Table2[[#This Row],[Day Low]])-1</f>
        <v>1.3684210526315743E-2</v>
      </c>
      <c r="AD565" s="1">
        <f>(Table2[[#This Row],[Day High]]/Table2[[#This Row],[Close Price]])-1</f>
        <v>3.4094842506057432E-2</v>
      </c>
      <c r="AE565" s="1">
        <f>(Table2[[#This Row],[Close Price]]/Table2[[#This Row],[Current Week Low]])-1</f>
        <v>1.3684210526315743E-2</v>
      </c>
      <c r="AF565" s="1">
        <f>(Table2[[#This Row],[Current Week High]]/Table2[[#This Row],[Close Price]])-1</f>
        <v>5.555555555555558E-2</v>
      </c>
      <c r="AG565" s="1">
        <f>(Table2[[#This Row],[Close Price]]/Table2[[#This Row],[Current Month Low]])-1</f>
        <v>1.3684210526315743E-2</v>
      </c>
      <c r="AH565" s="1">
        <f>(Table2[[#This Row],[Current Month High]]/Table2[[#This Row],[Close Price]])-1</f>
        <v>0.17653167185877461</v>
      </c>
      <c r="AI565">
        <v>18.7262028383523</v>
      </c>
      <c r="AJ565">
        <v>21.718980408679101</v>
      </c>
      <c r="AK565" t="str">
        <f>IF(AND(Table2[[#This Row],[20D EMA]]&gt;Table2[[#This Row],[50D EMA]],Table2[[#This Row],[50D EMA]]&gt;Table2[[#This Row],[200D EMA]]),"Uptrend","Downtrend/NoTrend")</f>
        <v>Uptrend</v>
      </c>
      <c r="AL565">
        <v>0</v>
      </c>
      <c r="AM565" t="s">
        <v>3176</v>
      </c>
      <c r="AN565">
        <v>-10.74</v>
      </c>
      <c r="AO565" t="s">
        <v>3174</v>
      </c>
      <c r="AP565">
        <v>5.2008488560872E-2</v>
      </c>
      <c r="AQ565">
        <f>(Table2[[#This Row],[Sharpe Ratio]]-AVERAGE(Table2[Sharpe Ratio]))/_xlfn.STDEV.P(Table2[Sharpe Ratio])</f>
        <v>-0.11101828027721269</v>
      </c>
      <c r="AR5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-4.552658897972659</v>
      </c>
      <c r="AS565">
        <f>_xlfn.RANK.AVG(Table2[[#This Row],[1Y Return vs Nifty Z-Score]],Table2[1Y Return vs Nifty Z-Score])</f>
        <v>617</v>
      </c>
      <c r="AT565">
        <f>_xlfn.RANK.AVG(Table2[[#This Row],[6M Return vs Nifty Z-Score]],Table2[6M Return vs Nifty Z-Score])</f>
        <v>560</v>
      </c>
      <c r="AU565">
        <f>_xlfn.RANK.AVG(Table2[[#This Row],[Sharpe Ratio Z-Score]],Table2[Sharpe Ratio Z-Score])</f>
        <v>367</v>
      </c>
      <c r="AV565">
        <f>(Table2[[#This Row],[Rank 1Y]]+Table2[[#This Row],[Rank 6M]]+Table2[[#This Row],[Rank Sharpe]])/3</f>
        <v>514.66666666666663</v>
      </c>
    </row>
    <row r="566" spans="1:48" x14ac:dyDescent="0.3">
      <c r="A566" t="s">
        <v>425</v>
      </c>
      <c r="B566" t="s">
        <v>426</v>
      </c>
      <c r="C566" t="s">
        <v>3139</v>
      </c>
      <c r="D566" t="s">
        <v>427</v>
      </c>
      <c r="E566">
        <v>54949.5707150909</v>
      </c>
      <c r="F566">
        <v>193.59</v>
      </c>
      <c r="G566">
        <v>4.37838380613975</v>
      </c>
      <c r="H566">
        <f>(Table2[[#This Row],[1Y Return vs Nifty]]-AVERAGE(Table2[1Y Return vs Nifty]))/_xlfn.STDEV.P(Table2[1Y Return vs Nifty])</f>
        <v>-0.36241992107577242</v>
      </c>
      <c r="I566">
        <v>-11.4294404695576</v>
      </c>
      <c r="J566">
        <f>(Table2[[#This Row],[1M Return vs Nifty]]-AVERAGE(Table2[1M Return vs Nifty]))/_xlfn.STDEV.P(Table2[1M Return vs Nifty])</f>
        <v>-0.81556501263121139</v>
      </c>
      <c r="K566">
        <v>-2.3840346119834201</v>
      </c>
      <c r="L566">
        <f>(Table2[[#This Row],[6M Return vs Nifty]]-AVERAGE(Table2[6M Return vs Nifty]))/_xlfn.STDEV.P(Table2[6M Return vs Nifty])</f>
        <v>-0.34616889420412716</v>
      </c>
      <c r="M566">
        <v>2.0432577882123302</v>
      </c>
      <c r="N566">
        <f>(Table2[[#This Row],[1W Return vs Nifty]]-AVERAGE(Table2[1W Return vs Nifty]))/_xlfn.STDEV.P(Table2[1W Return vs Nifty])</f>
        <v>1.1204470288480701</v>
      </c>
      <c r="O566">
        <v>199.26</v>
      </c>
      <c r="P566">
        <v>198.058345950903</v>
      </c>
      <c r="Q566">
        <v>180.58859256374899</v>
      </c>
      <c r="R566">
        <v>30.126275386181899</v>
      </c>
      <c r="S566" s="1">
        <f>(Table2[[#This Row],[Close Price]]-Table2[[#This Row],[20D EMA]])/Table2[[#This Row],[20D EMA]]</f>
        <v>-2.8455284552845468E-2</v>
      </c>
      <c r="T566" s="1">
        <f>(Table2[[#This Row],[Close Price]]-Table2[[#This Row],[50D EMA]])/Table2[[#This Row],[50D EMA]]</f>
        <v>-2.2560755667477228E-2</v>
      </c>
      <c r="U566" s="1">
        <f>(Table2[[#This Row],[Close Price]]-Table2[[#This Row],[200D EMA]])/Table2[[#This Row],[200D EMA]]</f>
        <v>7.1994621873258308E-2</v>
      </c>
      <c r="V566">
        <v>0.46009364070315101</v>
      </c>
      <c r="W566">
        <v>188.6</v>
      </c>
      <c r="X566">
        <v>196.79</v>
      </c>
      <c r="Y566">
        <v>188.6</v>
      </c>
      <c r="Z566">
        <v>196.79</v>
      </c>
      <c r="AA566">
        <v>188.6</v>
      </c>
      <c r="AB566">
        <v>197.9</v>
      </c>
      <c r="AC566" s="1">
        <f>(Table2[[#This Row],[Close Price]]/Table2[[#This Row],[Day Low]])-1</f>
        <v>2.6458112407211187E-2</v>
      </c>
      <c r="AD566" s="1">
        <f>(Table2[[#This Row],[Day High]]/Table2[[#This Row],[Close Price]])-1</f>
        <v>1.6529779430755731E-2</v>
      </c>
      <c r="AE566" s="1">
        <f>(Table2[[#This Row],[Close Price]]/Table2[[#This Row],[Current Week Low]])-1</f>
        <v>2.6458112407211187E-2</v>
      </c>
      <c r="AF566" s="1">
        <f>(Table2[[#This Row],[Current Week High]]/Table2[[#This Row],[Close Price]])-1</f>
        <v>1.6529779430755731E-2</v>
      </c>
      <c r="AG566" s="1">
        <f>(Table2[[#This Row],[Close Price]]/Table2[[#This Row],[Current Month Low]])-1</f>
        <v>2.6458112407211187E-2</v>
      </c>
      <c r="AH566" s="1">
        <f>(Table2[[#This Row],[Current Month High]]/Table2[[#This Row],[Close Price]])-1</f>
        <v>2.2263546670799217E-2</v>
      </c>
      <c r="AI566">
        <v>18.7044785371145</v>
      </c>
      <c r="AJ566">
        <v>41.824175824175803</v>
      </c>
      <c r="AK566" t="str">
        <f>IF(AND(Table2[[#This Row],[20D EMA]]&gt;Table2[[#This Row],[50D EMA]],Table2[[#This Row],[50D EMA]]&gt;Table2[[#This Row],[200D EMA]]),"Uptrend","Downtrend/NoTrend")</f>
        <v>Uptrend</v>
      </c>
      <c r="AL566">
        <v>0.03</v>
      </c>
      <c r="AM566" t="s">
        <v>3175</v>
      </c>
      <c r="AN566">
        <v>-3.73</v>
      </c>
      <c r="AO566" t="s">
        <v>3174</v>
      </c>
      <c r="AP566">
        <v>-7.6733847517056003E-2</v>
      </c>
      <c r="AQ566">
        <f>(Table2[[#This Row],[Sharpe Ratio]]-AVERAGE(Table2[Sharpe Ratio]))/_xlfn.STDEV.P(Table2[Sharpe Ratio])</f>
        <v>-1.6134611679743507</v>
      </c>
      <c r="AR5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-2.0171679670373917</v>
      </c>
      <c r="AS566">
        <f>_xlfn.RANK.AVG(Table2[[#This Row],[1Y Return vs Nifty Z-Score]],Table2[1Y Return vs Nifty Z-Score])</f>
        <v>417</v>
      </c>
      <c r="AT566">
        <f>_xlfn.RANK.AVG(Table2[[#This Row],[6M Return vs Nifty Z-Score]],Table2[6M Return vs Nifty Z-Score])</f>
        <v>440</v>
      </c>
      <c r="AU566">
        <f>_xlfn.RANK.AVG(Table2[[#This Row],[Sharpe Ratio Z-Score]],Table2[Sharpe Ratio Z-Score])</f>
        <v>690</v>
      </c>
      <c r="AV566">
        <f>(Table2[[#This Row],[Rank 1Y]]+Table2[[#This Row],[Rank 6M]]+Table2[[#This Row],[Rank Sharpe]])/3</f>
        <v>515.66666666666663</v>
      </c>
    </row>
    <row r="567" spans="1:48" x14ac:dyDescent="0.3">
      <c r="A567" t="s">
        <v>734</v>
      </c>
      <c r="B567" t="s">
        <v>735</v>
      </c>
      <c r="C567" t="s">
        <v>3129</v>
      </c>
      <c r="D567" t="s">
        <v>54</v>
      </c>
      <c r="E567">
        <v>23372.59581545</v>
      </c>
      <c r="F567">
        <v>805.55</v>
      </c>
      <c r="G567">
        <v>-14.7794429711054</v>
      </c>
      <c r="H567">
        <f>(Table2[[#This Row],[1Y Return vs Nifty]]-AVERAGE(Table2[1Y Return vs Nifty]))/_xlfn.STDEV.P(Table2[1Y Return vs Nifty])</f>
        <v>-0.69238705443228266</v>
      </c>
      <c r="I567">
        <v>4.2874921089292197</v>
      </c>
      <c r="J567">
        <f>(Table2[[#This Row],[1M Return vs Nifty]]-AVERAGE(Table2[1M Return vs Nifty]))/_xlfn.STDEV.P(Table2[1M Return vs Nifty])</f>
        <v>0.95724277112644984</v>
      </c>
      <c r="K567">
        <v>-4.4301831045689104</v>
      </c>
      <c r="L567">
        <f>(Table2[[#This Row],[6M Return vs Nifty]]-AVERAGE(Table2[6M Return vs Nifty]))/_xlfn.STDEV.P(Table2[6M Return vs Nifty])</f>
        <v>-0.41441939039346659</v>
      </c>
      <c r="M567">
        <v>4.0405820020250403</v>
      </c>
      <c r="N567">
        <f>(Table2[[#This Row],[1W Return vs Nifty]]-AVERAGE(Table2[1W Return vs Nifty]))/_xlfn.STDEV.P(Table2[1W Return vs Nifty])</f>
        <v>1.6132660549907851</v>
      </c>
      <c r="O567">
        <v>786.06</v>
      </c>
      <c r="P567">
        <v>769.63424747413205</v>
      </c>
      <c r="Q567">
        <v>742.92794026380795</v>
      </c>
      <c r="R567">
        <v>53.702340385588499</v>
      </c>
      <c r="S567" s="1">
        <f>(Table2[[#This Row],[Close Price]]-Table2[[#This Row],[20D EMA]])/Table2[[#This Row],[20D EMA]]</f>
        <v>2.4794544945678461E-2</v>
      </c>
      <c r="T567" s="1">
        <f>(Table2[[#This Row],[Close Price]]-Table2[[#This Row],[50D EMA]])/Table2[[#This Row],[50D EMA]]</f>
        <v>4.6666000952712353E-2</v>
      </c>
      <c r="U567" s="1">
        <f>(Table2[[#This Row],[Close Price]]-Table2[[#This Row],[200D EMA]])/Table2[[#This Row],[200D EMA]]</f>
        <v>8.4290893291690427E-2</v>
      </c>
      <c r="V567">
        <v>3.51729916772896</v>
      </c>
      <c r="W567">
        <v>780</v>
      </c>
      <c r="X567">
        <v>812.05</v>
      </c>
      <c r="Y567">
        <v>780</v>
      </c>
      <c r="Z567">
        <v>812.05</v>
      </c>
      <c r="AA567">
        <v>777</v>
      </c>
      <c r="AB567">
        <v>832</v>
      </c>
      <c r="AC567" s="1">
        <f>(Table2[[#This Row],[Close Price]]/Table2[[#This Row],[Day Low]])-1</f>
        <v>3.2756410256410184E-2</v>
      </c>
      <c r="AD567" s="1">
        <f>(Table2[[#This Row],[Day High]]/Table2[[#This Row],[Close Price]])-1</f>
        <v>8.0690211656631039E-3</v>
      </c>
      <c r="AE567" s="1">
        <f>(Table2[[#This Row],[Close Price]]/Table2[[#This Row],[Current Week Low]])-1</f>
        <v>3.2756410256410184E-2</v>
      </c>
      <c r="AF567" s="1">
        <f>(Table2[[#This Row],[Current Week High]]/Table2[[#This Row],[Close Price]])-1</f>
        <v>8.0690211656631039E-3</v>
      </c>
      <c r="AG567" s="1">
        <f>(Table2[[#This Row],[Close Price]]/Table2[[#This Row],[Current Month Low]])-1</f>
        <v>3.6743886743886733E-2</v>
      </c>
      <c r="AH567" s="1">
        <f>(Table2[[#This Row],[Current Month High]]/Table2[[#This Row],[Close Price]])-1</f>
        <v>3.2834709204891066E-2</v>
      </c>
      <c r="AI567">
        <v>7.1007386257836398</v>
      </c>
      <c r="AJ567">
        <v>34.247146071160699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0.06</v>
      </c>
      <c r="AM567" t="s">
        <v>3175</v>
      </c>
      <c r="AN567">
        <v>4.5199999999999996</v>
      </c>
      <c r="AO567" t="s">
        <v>3175</v>
      </c>
      <c r="AQ567">
        <f>(Table2[[#This Row],[Sharpe Ratio]]-AVERAGE(Table2[Sharpe Ratio]))/_xlfn.STDEV.P(Table2[Sharpe Ratio])</f>
        <v>-0.71796535082642143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0.74573703046506434</v>
      </c>
      <c r="AS567">
        <f>_xlfn.RANK.AVG(Table2[[#This Row],[1Y Return vs Nifty Z-Score]],Table2[1Y Return vs Nifty Z-Score])</f>
        <v>545</v>
      </c>
      <c r="AT567">
        <f>_xlfn.RANK.AVG(Table2[[#This Row],[6M Return vs Nifty Z-Score]],Table2[6M Return vs Nifty Z-Score])</f>
        <v>466</v>
      </c>
      <c r="AU567">
        <f>_xlfn.RANK.AVG(Table2[[#This Row],[Sharpe Ratio Z-Score]],Table2[Sharpe Ratio Z-Score])</f>
        <v>540.5</v>
      </c>
      <c r="AV567">
        <f>(Table2[[#This Row],[Rank 1Y]]+Table2[[#This Row],[Rank 6M]]+Table2[[#This Row],[Rank Sharpe]])/3</f>
        <v>517.16666666666663</v>
      </c>
    </row>
    <row r="568" spans="1:48" x14ac:dyDescent="0.3">
      <c r="A568" t="s">
        <v>501</v>
      </c>
      <c r="B568" t="s">
        <v>502</v>
      </c>
      <c r="C568" t="s">
        <v>3135</v>
      </c>
      <c r="D568" t="s">
        <v>190</v>
      </c>
      <c r="E568">
        <v>43289.0546712</v>
      </c>
      <c r="F568">
        <v>673.45</v>
      </c>
      <c r="G568">
        <v>-5.9502323439043501</v>
      </c>
      <c r="H568">
        <f>(Table2[[#This Row],[1Y Return vs Nifty]]-AVERAGE(Table2[1Y Return vs Nifty]))/_xlfn.STDEV.P(Table2[1Y Return vs Nifty])</f>
        <v>-0.54031608342221393</v>
      </c>
      <c r="I568">
        <v>-6.0469909380208904</v>
      </c>
      <c r="J568">
        <f>(Table2[[#This Row],[1M Return vs Nifty]]-AVERAGE(Table2[1M Return vs Nifty]))/_xlfn.STDEV.P(Table2[1M Return vs Nifty])</f>
        <v>-0.20844601039968719</v>
      </c>
      <c r="K568">
        <v>-6.0724061860325103</v>
      </c>
      <c r="L568">
        <f>(Table2[[#This Row],[6M Return vs Nifty]]-AVERAGE(Table2[6M Return vs Nifty]))/_xlfn.STDEV.P(Table2[6M Return vs Nifty])</f>
        <v>-0.46919671499606691</v>
      </c>
      <c r="M568">
        <v>-5.6663113743178499</v>
      </c>
      <c r="N568">
        <f>(Table2[[#This Row],[1W Return vs Nifty]]-AVERAGE(Table2[1W Return vs Nifty]))/_xlfn.STDEV.P(Table2[1W Return vs Nifty])</f>
        <v>-0.78180916991160854</v>
      </c>
      <c r="O568">
        <v>714.56</v>
      </c>
      <c r="P568">
        <v>705.61693667923703</v>
      </c>
      <c r="Q568">
        <v>657.45706413785103</v>
      </c>
      <c r="R568">
        <v>32.533728577055903</v>
      </c>
      <c r="S568" s="1">
        <f>(Table2[[#This Row],[Close Price]]-Table2[[#This Row],[20D EMA]])/Table2[[#This Row],[20D EMA]]</f>
        <v>-5.7531907747424851E-2</v>
      </c>
      <c r="T568" s="1">
        <f>(Table2[[#This Row],[Close Price]]-Table2[[#This Row],[50D EMA]])/Table2[[#This Row],[50D EMA]]</f>
        <v>-4.5586967952640847E-2</v>
      </c>
      <c r="U568" s="1">
        <f>(Table2[[#This Row],[Close Price]]-Table2[[#This Row],[200D EMA]])/Table2[[#This Row],[200D EMA]]</f>
        <v>2.432544531728649E-2</v>
      </c>
      <c r="V568">
        <v>0.95287460900465903</v>
      </c>
      <c r="W568">
        <v>666.15</v>
      </c>
      <c r="X568">
        <v>680.95</v>
      </c>
      <c r="Y568">
        <v>664.3</v>
      </c>
      <c r="Z568">
        <v>694.5</v>
      </c>
      <c r="AA568">
        <v>664.3</v>
      </c>
      <c r="AB568">
        <v>745.7</v>
      </c>
      <c r="AC568" s="1">
        <f>(Table2[[#This Row],[Close Price]]/Table2[[#This Row],[Day Low]])-1</f>
        <v>1.0958492831944833E-2</v>
      </c>
      <c r="AD568" s="1">
        <f>(Table2[[#This Row],[Day High]]/Table2[[#This Row],[Close Price]])-1</f>
        <v>1.1136684237879502E-2</v>
      </c>
      <c r="AE568" s="1">
        <f>(Table2[[#This Row],[Close Price]]/Table2[[#This Row],[Current Week Low]])-1</f>
        <v>1.3773897335541241E-2</v>
      </c>
      <c r="AF568" s="1">
        <f>(Table2[[#This Row],[Current Week High]]/Table2[[#This Row],[Close Price]])-1</f>
        <v>3.1256960427648695E-2</v>
      </c>
      <c r="AG568" s="1">
        <f>(Table2[[#This Row],[Close Price]]/Table2[[#This Row],[Current Month Low]])-1</f>
        <v>1.3773897335541241E-2</v>
      </c>
      <c r="AH568" s="1">
        <f>(Table2[[#This Row],[Current Month High]]/Table2[[#This Row],[Close Price]])-1</f>
        <v>0.10728339149157318</v>
      </c>
      <c r="AI568">
        <v>14.1361645259484</v>
      </c>
      <c r="AJ568">
        <v>37.973775865601297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-0.08</v>
      </c>
      <c r="AM568" t="s">
        <v>3174</v>
      </c>
      <c r="AN568">
        <v>-7.56</v>
      </c>
      <c r="AO568" t="s">
        <v>3174</v>
      </c>
      <c r="AP568">
        <v>-8.6390032800759999E-3</v>
      </c>
      <c r="AQ568">
        <f>(Table2[[#This Row],[Sharpe Ratio]]-AVERAGE(Table2[Sharpe Ratio]))/_xlfn.STDEV.P(Table2[Sharpe Ratio])</f>
        <v>-0.8187838494676597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-2.8185518281972364</v>
      </c>
      <c r="AS568">
        <f>_xlfn.RANK.AVG(Table2[[#This Row],[1Y Return vs Nifty Z-Score]],Table2[1Y Return vs Nifty Z-Score])</f>
        <v>492</v>
      </c>
      <c r="AT568">
        <f>_xlfn.RANK.AVG(Table2[[#This Row],[6M Return vs Nifty Z-Score]],Table2[6M Return vs Nifty Z-Score])</f>
        <v>484</v>
      </c>
      <c r="AU568">
        <f>_xlfn.RANK.AVG(Table2[[#This Row],[Sharpe Ratio Z-Score]],Table2[Sharpe Ratio Z-Score])</f>
        <v>580</v>
      </c>
      <c r="AV568">
        <f>(Table2[[#This Row],[Rank 1Y]]+Table2[[#This Row],[Rank 6M]]+Table2[[#This Row],[Rank Sharpe]])/3</f>
        <v>518.66666666666663</v>
      </c>
    </row>
    <row r="569" spans="1:48" x14ac:dyDescent="0.3">
      <c r="A569" t="s">
        <v>107</v>
      </c>
      <c r="B569" t="s">
        <v>108</v>
      </c>
      <c r="C569" t="s">
        <v>3128</v>
      </c>
      <c r="D569" t="s">
        <v>21</v>
      </c>
      <c r="E569">
        <v>278800.03822798497</v>
      </c>
      <c r="F569">
        <v>526.95000000000005</v>
      </c>
      <c r="G569">
        <v>2.6479239134574502</v>
      </c>
      <c r="H569">
        <f>(Table2[[#This Row],[1Y Return vs Nifty]]-AVERAGE(Table2[1Y Return vs Nifty]))/_xlfn.STDEV.P(Table2[1Y Return vs Nifty])</f>
        <v>-0.39222470513692675</v>
      </c>
      <c r="I569">
        <v>2.12726058428595</v>
      </c>
      <c r="J569">
        <f>(Table2[[#This Row],[1M Return vs Nifty]]-AVERAGE(Table2[1M Return vs Nifty]))/_xlfn.STDEV.P(Table2[1M Return vs Nifty])</f>
        <v>0.71357720582089579</v>
      </c>
      <c r="K569">
        <v>-0.54979163028766798</v>
      </c>
      <c r="L569">
        <f>(Table2[[#This Row],[6M Return vs Nifty]]-AVERAGE(Table2[6M Return vs Nifty]))/_xlfn.STDEV.P(Table2[6M Return vs Nifty])</f>
        <v>-0.2849866319752688</v>
      </c>
      <c r="M569">
        <v>0.417908381385935</v>
      </c>
      <c r="N569">
        <f>(Table2[[#This Row],[1W Return vs Nifty]]-AVERAGE(Table2[1W Return vs Nifty]))/_xlfn.STDEV.P(Table2[1W Return vs Nifty])</f>
        <v>0.71940892683418556</v>
      </c>
      <c r="O569">
        <v>534.29999999999995</v>
      </c>
      <c r="P569">
        <v>526.59792037298303</v>
      </c>
      <c r="Q569">
        <v>492.60309573519697</v>
      </c>
      <c r="R569">
        <v>45.587747893366299</v>
      </c>
      <c r="S569" s="1">
        <f>(Table2[[#This Row],[Close Price]]-Table2[[#This Row],[20D EMA]])/Table2[[#This Row],[20D EMA]]</f>
        <v>-1.3756316676024536E-2</v>
      </c>
      <c r="T569" s="1">
        <f>(Table2[[#This Row],[Close Price]]-Table2[[#This Row],[50D EMA]])/Table2[[#This Row],[50D EMA]]</f>
        <v>6.6859289297543304E-4</v>
      </c>
      <c r="U569" s="1">
        <f>(Table2[[#This Row],[Close Price]]-Table2[[#This Row],[200D EMA]])/Table2[[#This Row],[200D EMA]]</f>
        <v>6.9725311436667353E-2</v>
      </c>
      <c r="V569">
        <v>0.77153363126519103</v>
      </c>
      <c r="W569">
        <v>520.29999999999995</v>
      </c>
      <c r="X569">
        <v>533.79999999999995</v>
      </c>
      <c r="Y569">
        <v>520.29999999999995</v>
      </c>
      <c r="Z569">
        <v>541.70000000000005</v>
      </c>
      <c r="AA569">
        <v>520.29999999999995</v>
      </c>
      <c r="AB569">
        <v>549.6</v>
      </c>
      <c r="AC569" s="1">
        <f>(Table2[[#This Row],[Close Price]]/Table2[[#This Row],[Day Low]])-1</f>
        <v>1.2781087833942051E-2</v>
      </c>
      <c r="AD569" s="1">
        <f>(Table2[[#This Row],[Day High]]/Table2[[#This Row],[Close Price]])-1</f>
        <v>1.299933580036039E-2</v>
      </c>
      <c r="AE569" s="1">
        <f>(Table2[[#This Row],[Close Price]]/Table2[[#This Row],[Current Week Low]])-1</f>
        <v>1.2781087833942051E-2</v>
      </c>
      <c r="AF569" s="1">
        <f>(Table2[[#This Row],[Current Week High]]/Table2[[#This Row],[Close Price]])-1</f>
        <v>2.7991270519024614E-2</v>
      </c>
      <c r="AG569" s="1">
        <f>(Table2[[#This Row],[Close Price]]/Table2[[#This Row],[Current Month Low]])-1</f>
        <v>1.2781087833942051E-2</v>
      </c>
      <c r="AH569" s="1">
        <f>(Table2[[#This Row],[Current Month High]]/Table2[[#This Row],[Close Price]])-1</f>
        <v>4.2983205237688615E-2</v>
      </c>
      <c r="AI569">
        <v>10.048391688015901</v>
      </c>
      <c r="AJ569">
        <v>40.501266497800302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-0.11</v>
      </c>
      <c r="AM569" t="s">
        <v>3174</v>
      </c>
      <c r="AN569">
        <v>-1.2</v>
      </c>
      <c r="AO569" t="s">
        <v>3174</v>
      </c>
      <c r="AP569">
        <v>-0.101873663786144</v>
      </c>
      <c r="AQ569">
        <f>(Table2[[#This Row],[Sharpe Ratio]]-AVERAGE(Table2[Sharpe Ratio]))/_xlfn.STDEV.P(Table2[Sharpe Ratio])</f>
        <v>-1.9068466952389882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-1.1510718996961025</v>
      </c>
      <c r="AS569">
        <f>_xlfn.RANK.AVG(Table2[[#This Row],[1Y Return vs Nifty Z-Score]],Table2[1Y Return vs Nifty Z-Score])</f>
        <v>430</v>
      </c>
      <c r="AT569">
        <f>_xlfn.RANK.AVG(Table2[[#This Row],[6M Return vs Nifty Z-Score]],Table2[6M Return vs Nifty Z-Score])</f>
        <v>417</v>
      </c>
      <c r="AU569">
        <f>_xlfn.RANK.AVG(Table2[[#This Row],[Sharpe Ratio Z-Score]],Table2[Sharpe Ratio Z-Score])</f>
        <v>714</v>
      </c>
      <c r="AV569">
        <f>(Table2[[#This Row],[Rank 1Y]]+Table2[[#This Row],[Rank 6M]]+Table2[[#This Row],[Rank Sharpe]])/3</f>
        <v>520.33333333333337</v>
      </c>
    </row>
    <row r="570" spans="1:48" x14ac:dyDescent="0.3">
      <c r="A570" t="s">
        <v>937</v>
      </c>
      <c r="B570" t="s">
        <v>938</v>
      </c>
      <c r="C570" t="s">
        <v>3130</v>
      </c>
      <c r="D570" t="s">
        <v>27</v>
      </c>
      <c r="E570">
        <v>15922.886336415</v>
      </c>
      <c r="F570">
        <v>79.540000000000006</v>
      </c>
      <c r="G570">
        <v>-43.323485588345697</v>
      </c>
      <c r="H570">
        <f>(Table2[[#This Row],[1Y Return vs Nifty]]-AVERAGE(Table2[1Y Return vs Nifty]))/_xlfn.STDEV.P(Table2[1Y Return vs Nifty])</f>
        <v>-1.1840188050650762</v>
      </c>
      <c r="I570">
        <v>-16.394744179848701</v>
      </c>
      <c r="J570">
        <f>(Table2[[#This Row],[1M Return vs Nifty]]-AVERAGE(Table2[1M Return vs Nifty]))/_xlfn.STDEV.P(Table2[1M Return vs Nifty])</f>
        <v>-1.3756316173816623</v>
      </c>
      <c r="K570">
        <v>-11.974201967269</v>
      </c>
      <c r="L570">
        <f>(Table2[[#This Row],[6M Return vs Nifty]]-AVERAGE(Table2[6M Return vs Nifty]))/_xlfn.STDEV.P(Table2[6M Return vs Nifty])</f>
        <v>-0.6660546126203819</v>
      </c>
      <c r="M570">
        <v>-6.3731942702282502</v>
      </c>
      <c r="N570">
        <f>(Table2[[#This Row],[1W Return vs Nifty]]-AVERAGE(Table2[1W Return vs Nifty]))/_xlfn.STDEV.P(Table2[1W Return vs Nifty])</f>
        <v>-0.95622519008016593</v>
      </c>
      <c r="O570">
        <v>85.46</v>
      </c>
      <c r="P570">
        <v>87.891095905382997</v>
      </c>
      <c r="Q570">
        <v>86.229071898995898</v>
      </c>
      <c r="R570">
        <v>19.933134889789802</v>
      </c>
      <c r="S570" s="1">
        <f>(Table2[[#This Row],[Close Price]]-Table2[[#This Row],[20D EMA]])/Table2[[#This Row],[20D EMA]]</f>
        <v>-6.9272174116545612E-2</v>
      </c>
      <c r="T570" s="1">
        <f>(Table2[[#This Row],[Close Price]]-Table2[[#This Row],[50D EMA]])/Table2[[#This Row],[50D EMA]]</f>
        <v>-9.5016404328069348E-2</v>
      </c>
      <c r="U570" s="1">
        <f>(Table2[[#This Row],[Close Price]]-Table2[[#This Row],[200D EMA]])/Table2[[#This Row],[200D EMA]]</f>
        <v>-7.7573279541163456E-2</v>
      </c>
      <c r="V570">
        <v>0.165485234863785</v>
      </c>
      <c r="W570">
        <v>75.91</v>
      </c>
      <c r="X570">
        <v>79.989999999999995</v>
      </c>
      <c r="Y570">
        <v>75.91</v>
      </c>
      <c r="Z570">
        <v>82.5</v>
      </c>
      <c r="AA570">
        <v>75.91</v>
      </c>
      <c r="AB570">
        <v>86.26</v>
      </c>
      <c r="AC570" s="1">
        <f>(Table2[[#This Row],[Close Price]]/Table2[[#This Row],[Day Low]])-1</f>
        <v>4.7819786589382351E-2</v>
      </c>
      <c r="AD570" s="1">
        <f>(Table2[[#This Row],[Day High]]/Table2[[#This Row],[Close Price]])-1</f>
        <v>5.6575308021120652E-3</v>
      </c>
      <c r="AE570" s="1">
        <f>(Table2[[#This Row],[Close Price]]/Table2[[#This Row],[Current Week Low]])-1</f>
        <v>4.7819786589382351E-2</v>
      </c>
      <c r="AF570" s="1">
        <f>(Table2[[#This Row],[Current Week High]]/Table2[[#This Row],[Close Price]])-1</f>
        <v>3.7213980387226453E-2</v>
      </c>
      <c r="AG570" s="1">
        <f>(Table2[[#This Row],[Close Price]]/Table2[[#This Row],[Current Month Low]])-1</f>
        <v>4.7819786589382351E-2</v>
      </c>
      <c r="AH570" s="1">
        <f>(Table2[[#This Row],[Current Month High]]/Table2[[#This Row],[Close Price]])-1</f>
        <v>8.4485793311541268E-2</v>
      </c>
      <c r="AI570">
        <v>40.055318078953903</v>
      </c>
      <c r="AJ570">
        <v>22.275172943889299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-0.24</v>
      </c>
      <c r="AM570" t="s">
        <v>3174</v>
      </c>
      <c r="AN570">
        <v>-8.69</v>
      </c>
      <c r="AO570" t="s">
        <v>3174</v>
      </c>
      <c r="AP570">
        <v>6.8249772018143001E-2</v>
      </c>
      <c r="AQ570">
        <f>(Table2[[#This Row],[Sharpe Ratio]]-AVERAGE(Table2[Sharpe Ratio]))/_xlfn.STDEV.P(Table2[Sharpe Ratio])</f>
        <v>7.8519998744535538E-2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692</v>
      </c>
      <c r="AT570">
        <f>_xlfn.RANK.AVG(Table2[[#This Row],[6M Return vs Nifty Z-Score]],Table2[6M Return vs Nifty Z-Score])</f>
        <v>542</v>
      </c>
      <c r="AU570">
        <f>_xlfn.RANK.AVG(Table2[[#This Row],[Sharpe Ratio Z-Score]],Table2[Sharpe Ratio Z-Score])</f>
        <v>327</v>
      </c>
      <c r="AV570">
        <f>(Table2[[#This Row],[Rank 1Y]]+Table2[[#This Row],[Rank 6M]]+Table2[[#This Row],[Rank Sharpe]])/3</f>
        <v>520.33333333333337</v>
      </c>
    </row>
    <row r="571" spans="1:48" x14ac:dyDescent="0.3">
      <c r="A571" t="s">
        <v>823</v>
      </c>
      <c r="B571" t="s">
        <v>824</v>
      </c>
      <c r="C571" t="s">
        <v>3138</v>
      </c>
      <c r="D571" t="s">
        <v>37</v>
      </c>
      <c r="E571">
        <v>19719.511410349998</v>
      </c>
      <c r="F571">
        <v>873.55</v>
      </c>
      <c r="G571">
        <v>-16.932203077147001</v>
      </c>
      <c r="H571">
        <f>(Table2[[#This Row],[1Y Return vs Nifty]]-AVERAGE(Table2[1Y Return vs Nifty]))/_xlfn.STDEV.P(Table2[1Y Return vs Nifty])</f>
        <v>-0.72946537700269631</v>
      </c>
      <c r="I571">
        <v>-2.8493695642010501</v>
      </c>
      <c r="J571">
        <f>(Table2[[#This Row],[1M Return vs Nifty]]-AVERAGE(Table2[1M Return vs Nifty]))/_xlfn.STDEV.P(Table2[1M Return vs Nifty])</f>
        <v>0.15223302367449545</v>
      </c>
      <c r="K571">
        <v>-4.1407738336924496</v>
      </c>
      <c r="L571">
        <f>(Table2[[#This Row],[6M Return vs Nifty]]-AVERAGE(Table2[6M Return vs Nifty]))/_xlfn.STDEV.P(Table2[6M Return vs Nifty])</f>
        <v>-0.40476597256446312</v>
      </c>
      <c r="M571">
        <v>-3.8512392241646598E-2</v>
      </c>
      <c r="N571">
        <f>(Table2[[#This Row],[1W Return vs Nifty]]-AVERAGE(Table2[1W Return vs Nifty]))/_xlfn.STDEV.P(Table2[1W Return vs Nifty])</f>
        <v>0.6067918366217393</v>
      </c>
      <c r="O571">
        <v>890.11</v>
      </c>
      <c r="P571">
        <v>899.061854022332</v>
      </c>
      <c r="Q571">
        <v>867.34099121905501</v>
      </c>
      <c r="R571">
        <v>50.6597805158043</v>
      </c>
      <c r="S571" s="1">
        <f>(Table2[[#This Row],[Close Price]]-Table2[[#This Row],[20D EMA]])/Table2[[#This Row],[20D EMA]]</f>
        <v>-1.8604442147599803E-2</v>
      </c>
      <c r="T571" s="1">
        <f>(Table2[[#This Row],[Close Price]]-Table2[[#This Row],[50D EMA]])/Table2[[#This Row],[50D EMA]]</f>
        <v>-2.8376083256334388E-2</v>
      </c>
      <c r="U571" s="1">
        <f>(Table2[[#This Row],[Close Price]]-Table2[[#This Row],[200D EMA]])/Table2[[#This Row],[200D EMA]]</f>
        <v>7.1586709769339138E-3</v>
      </c>
      <c r="V571">
        <v>0.77970991044009996</v>
      </c>
      <c r="W571">
        <v>866.9</v>
      </c>
      <c r="X571">
        <v>879.75</v>
      </c>
      <c r="Y571">
        <v>864</v>
      </c>
      <c r="Z571">
        <v>893.95</v>
      </c>
      <c r="AA571">
        <v>864</v>
      </c>
      <c r="AB571">
        <v>913.35</v>
      </c>
      <c r="AC571" s="1">
        <f>(Table2[[#This Row],[Close Price]]/Table2[[#This Row],[Day Low]])-1</f>
        <v>7.6710116507094916E-3</v>
      </c>
      <c r="AD571" s="1">
        <f>(Table2[[#This Row],[Day High]]/Table2[[#This Row],[Close Price]])-1</f>
        <v>7.0974758170683216E-3</v>
      </c>
      <c r="AE571" s="1">
        <f>(Table2[[#This Row],[Close Price]]/Table2[[#This Row],[Current Week Low]])-1</f>
        <v>1.1053240740740655E-2</v>
      </c>
      <c r="AF571" s="1">
        <f>(Table2[[#This Row],[Current Week High]]/Table2[[#This Row],[Close Price]])-1</f>
        <v>2.3352984946482858E-2</v>
      </c>
      <c r="AG571" s="1">
        <f>(Table2[[#This Row],[Close Price]]/Table2[[#This Row],[Current Month Low]])-1</f>
        <v>1.1053240740740655E-2</v>
      </c>
      <c r="AH571" s="1">
        <f>(Table2[[#This Row],[Current Month High]]/Table2[[#This Row],[Close Price]])-1</f>
        <v>4.5561215728922244E-2</v>
      </c>
      <c r="AI571">
        <v>17.3373018144353</v>
      </c>
      <c r="AJ571">
        <v>22.8276152980877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-0.1</v>
      </c>
      <c r="AM571" t="s">
        <v>3174</v>
      </c>
      <c r="AN571">
        <v>-1.68</v>
      </c>
      <c r="AO571" t="s">
        <v>3174</v>
      </c>
      <c r="AQ571">
        <f>(Table2[[#This Row],[Sharpe Ratio]]-AVERAGE(Table2[Sharpe Ratio]))/_xlfn.STDEV.P(Table2[Sharpe Ratio])</f>
        <v>-0.71796535082642143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558</v>
      </c>
      <c r="AT571">
        <f>_xlfn.RANK.AVG(Table2[[#This Row],[6M Return vs Nifty Z-Score]],Table2[6M Return vs Nifty Z-Score])</f>
        <v>464</v>
      </c>
      <c r="AU571">
        <f>_xlfn.RANK.AVG(Table2[[#This Row],[Sharpe Ratio Z-Score]],Table2[Sharpe Ratio Z-Score])</f>
        <v>540.5</v>
      </c>
      <c r="AV571">
        <f>(Table2[[#This Row],[Rank 1Y]]+Table2[[#This Row],[Rank 6M]]+Table2[[#This Row],[Rank Sharpe]])/3</f>
        <v>520.83333333333337</v>
      </c>
    </row>
    <row r="572" spans="1:48" x14ac:dyDescent="0.3">
      <c r="A572" t="s">
        <v>81</v>
      </c>
      <c r="B572" t="s">
        <v>82</v>
      </c>
      <c r="C572" t="s">
        <v>3138</v>
      </c>
      <c r="D572" t="s">
        <v>83</v>
      </c>
      <c r="E572">
        <v>325560.46313559997</v>
      </c>
      <c r="F572">
        <v>3493.35</v>
      </c>
      <c r="G572">
        <v>-20.3587028980219</v>
      </c>
      <c r="H572">
        <f>(Table2[[#This Row],[1Y Return vs Nifty]]-AVERAGE(Table2[1Y Return vs Nifty]))/_xlfn.STDEV.P(Table2[1Y Return vs Nifty])</f>
        <v>-0.78848210872738256</v>
      </c>
      <c r="I572">
        <v>-3.1191643538792699</v>
      </c>
      <c r="J572">
        <f>(Table2[[#This Row],[1M Return vs Nifty]]-AVERAGE(Table2[1M Return vs Nifty]))/_xlfn.STDEV.P(Table2[1M Return vs Nifty])</f>
        <v>0.12180123930624706</v>
      </c>
      <c r="K572">
        <v>-17.170583711933499</v>
      </c>
      <c r="L572">
        <f>(Table2[[#This Row],[6M Return vs Nifty]]-AVERAGE(Table2[6M Return vs Nifty]))/_xlfn.STDEV.P(Table2[6M Return vs Nifty])</f>
        <v>-0.83938300679496047</v>
      </c>
      <c r="M572">
        <v>-3.0994768053308799</v>
      </c>
      <c r="N572">
        <f>(Table2[[#This Row],[1W Return vs Nifty]]-AVERAGE(Table2[1W Return vs Nifty]))/_xlfn.STDEV.P(Table2[1W Return vs Nifty])</f>
        <v>-0.1484693726921712</v>
      </c>
      <c r="O572">
        <v>3689.83</v>
      </c>
      <c r="P572">
        <v>3617.6733137894798</v>
      </c>
      <c r="Q572">
        <v>3476.1547615160798</v>
      </c>
      <c r="R572">
        <v>35.945031152088099</v>
      </c>
      <c r="S572" s="1">
        <f>(Table2[[#This Row],[Close Price]]-Table2[[#This Row],[20D EMA]])/Table2[[#This Row],[20D EMA]]</f>
        <v>-5.3249065675112409E-2</v>
      </c>
      <c r="T572" s="1">
        <f>(Table2[[#This Row],[Close Price]]-Table2[[#This Row],[50D EMA]])/Table2[[#This Row],[50D EMA]]</f>
        <v>-3.436554464871025E-2</v>
      </c>
      <c r="U572" s="1">
        <f>(Table2[[#This Row],[Close Price]]-Table2[[#This Row],[200D EMA]])/Table2[[#This Row],[200D EMA]]</f>
        <v>4.9466262763343174E-3</v>
      </c>
      <c r="V572">
        <v>1.0431276406066601</v>
      </c>
      <c r="W572">
        <v>3480</v>
      </c>
      <c r="X572">
        <v>3595</v>
      </c>
      <c r="Y572">
        <v>3480</v>
      </c>
      <c r="Z572">
        <v>3748</v>
      </c>
      <c r="AA572">
        <v>3480</v>
      </c>
      <c r="AB572">
        <v>3837.95</v>
      </c>
      <c r="AC572" s="1">
        <f>(Table2[[#This Row],[Close Price]]/Table2[[#This Row],[Day Low]])-1</f>
        <v>3.8362068965516194E-3</v>
      </c>
      <c r="AD572" s="1">
        <f>(Table2[[#This Row],[Day High]]/Table2[[#This Row],[Close Price]])-1</f>
        <v>2.9098143615727157E-2</v>
      </c>
      <c r="AE572" s="1">
        <f>(Table2[[#This Row],[Close Price]]/Table2[[#This Row],[Current Week Low]])-1</f>
        <v>3.8362068965516194E-3</v>
      </c>
      <c r="AF572" s="1">
        <f>(Table2[[#This Row],[Current Week High]]/Table2[[#This Row],[Close Price]])-1</f>
        <v>7.2895644581848495E-2</v>
      </c>
      <c r="AG572" s="1">
        <f>(Table2[[#This Row],[Close Price]]/Table2[[#This Row],[Current Month Low]])-1</f>
        <v>3.8362068965516194E-3</v>
      </c>
      <c r="AH572" s="1">
        <f>(Table2[[#This Row],[Current Month High]]/Table2[[#This Row],[Close Price]])-1</f>
        <v>9.8644567535460137E-2</v>
      </c>
      <c r="AI572">
        <v>11.2671218171668</v>
      </c>
      <c r="AJ572">
        <v>14.3242845221147</v>
      </c>
      <c r="AK572" t="str">
        <f>IF(AND(Table2[[#This Row],[20D EMA]]&gt;Table2[[#This Row],[50D EMA]],Table2[[#This Row],[50D EMA]]&gt;Table2[[#This Row],[200D EMA]]),"Uptrend","Downtrend/NoTrend")</f>
        <v>Uptrend</v>
      </c>
      <c r="AL572">
        <v>-0.02</v>
      </c>
      <c r="AM572" t="s">
        <v>3174</v>
      </c>
      <c r="AN572">
        <v>-7.61</v>
      </c>
      <c r="AO572" t="s">
        <v>3174</v>
      </c>
      <c r="AP572">
        <v>4.7326880176904999E-2</v>
      </c>
      <c r="AQ572">
        <f>(Table2[[#This Row],[Sharpe Ratio]]-AVERAGE(Table2[Sharpe Ratio]))/_xlfn.STDEV.P(Table2[Sharpe Ratio])</f>
        <v>-0.16565337106208791</v>
      </c>
      <c r="AR5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-1.8201866199703551</v>
      </c>
      <c r="AS572">
        <f>_xlfn.RANK.AVG(Table2[[#This Row],[1Y Return vs Nifty Z-Score]],Table2[1Y Return vs Nifty Z-Score])</f>
        <v>581</v>
      </c>
      <c r="AT572">
        <f>_xlfn.RANK.AVG(Table2[[#This Row],[6M Return vs Nifty Z-Score]],Table2[6M Return vs Nifty Z-Score])</f>
        <v>601</v>
      </c>
      <c r="AU572">
        <f>_xlfn.RANK.AVG(Table2[[#This Row],[Sharpe Ratio Z-Score]],Table2[Sharpe Ratio Z-Score])</f>
        <v>383</v>
      </c>
      <c r="AV572">
        <f>(Table2[[#This Row],[Rank 1Y]]+Table2[[#This Row],[Rank 6M]]+Table2[[#This Row],[Rank Sharpe]])/3</f>
        <v>521.66666666666663</v>
      </c>
    </row>
    <row r="573" spans="1:48" x14ac:dyDescent="0.3">
      <c r="A573" t="s">
        <v>608</v>
      </c>
      <c r="B573" t="s">
        <v>609</v>
      </c>
      <c r="C573" t="s">
        <v>3129</v>
      </c>
      <c r="D573" t="s">
        <v>422</v>
      </c>
      <c r="E573">
        <v>32169.733035000001</v>
      </c>
      <c r="F573">
        <v>4471.1499999999996</v>
      </c>
      <c r="G573">
        <v>-12.555249212046499</v>
      </c>
      <c r="H573">
        <f>(Table2[[#This Row],[1Y Return vs Nifty]]-AVERAGE(Table2[1Y Return vs Nifty]))/_xlfn.STDEV.P(Table2[1Y Return vs Nifty])</f>
        <v>-0.65407838574874422</v>
      </c>
      <c r="I573">
        <v>-7.3378457396393797</v>
      </c>
      <c r="J573">
        <f>(Table2[[#This Row],[1M Return vs Nifty]]-AVERAGE(Table2[1M Return vs Nifty]))/_xlfn.STDEV.P(Table2[1M Return vs Nifty])</f>
        <v>-0.35404932253341742</v>
      </c>
      <c r="K573">
        <v>-19.013686031531801</v>
      </c>
      <c r="L573">
        <f>(Table2[[#This Row],[6M Return vs Nifty]]-AVERAGE(Table2[6M Return vs Nifty]))/_xlfn.STDEV.P(Table2[6M Return vs Nifty])</f>
        <v>-0.90086077749250959</v>
      </c>
      <c r="M573">
        <v>-4.6419010701743799</v>
      </c>
      <c r="N573">
        <f>(Table2[[#This Row],[1W Return vs Nifty]]-AVERAGE(Table2[1W Return vs Nifty]))/_xlfn.STDEV.P(Table2[1W Return vs Nifty])</f>
        <v>-0.52904655632728881</v>
      </c>
      <c r="O573">
        <v>4546.04</v>
      </c>
      <c r="P573">
        <v>4516.83742706262</v>
      </c>
      <c r="Q573">
        <v>4374.2447162928802</v>
      </c>
      <c r="R573">
        <v>27.514022168414201</v>
      </c>
      <c r="S573" s="1">
        <f>(Table2[[#This Row],[Close Price]]-Table2[[#This Row],[20D EMA]])/Table2[[#This Row],[20D EMA]]</f>
        <v>-1.6473678190249169E-2</v>
      </c>
      <c r="T573" s="1">
        <f>(Table2[[#This Row],[Close Price]]-Table2[[#This Row],[50D EMA]])/Table2[[#This Row],[50D EMA]]</f>
        <v>-1.0114915092778029E-2</v>
      </c>
      <c r="U573" s="1">
        <f>(Table2[[#This Row],[Close Price]]-Table2[[#This Row],[200D EMA]])/Table2[[#This Row],[200D EMA]]</f>
        <v>2.215360364868784E-2</v>
      </c>
      <c r="V573">
        <v>0.99615965562635</v>
      </c>
      <c r="W573">
        <v>4260</v>
      </c>
      <c r="X573">
        <v>4497.45</v>
      </c>
      <c r="Y573">
        <v>4260</v>
      </c>
      <c r="Z573">
        <v>4497.45</v>
      </c>
      <c r="AA573">
        <v>4260</v>
      </c>
      <c r="AB573">
        <v>4688</v>
      </c>
      <c r="AC573" s="1">
        <f>(Table2[[#This Row],[Close Price]]/Table2[[#This Row],[Day Low]])-1</f>
        <v>4.9565727699530493E-2</v>
      </c>
      <c r="AD573" s="1">
        <f>(Table2[[#This Row],[Day High]]/Table2[[#This Row],[Close Price]])-1</f>
        <v>5.8821555975532291E-3</v>
      </c>
      <c r="AE573" s="1">
        <f>(Table2[[#This Row],[Close Price]]/Table2[[#This Row],[Current Week Low]])-1</f>
        <v>4.9565727699530493E-2</v>
      </c>
      <c r="AF573" s="1">
        <f>(Table2[[#This Row],[Current Week High]]/Table2[[#This Row],[Close Price]])-1</f>
        <v>5.8821555975532291E-3</v>
      </c>
      <c r="AG573" s="1">
        <f>(Table2[[#This Row],[Close Price]]/Table2[[#This Row],[Current Month Low]])-1</f>
        <v>4.9565727699530493E-2</v>
      </c>
      <c r="AH573" s="1">
        <f>(Table2[[#This Row],[Current Month High]]/Table2[[#This Row],[Close Price]])-1</f>
        <v>4.8499826666517754E-2</v>
      </c>
      <c r="AI573">
        <v>17.8332196414792</v>
      </c>
      <c r="AJ573">
        <v>22.139208348130101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0.05</v>
      </c>
      <c r="AM573" t="s">
        <v>3175</v>
      </c>
      <c r="AN573">
        <v>-3.78</v>
      </c>
      <c r="AO573" t="s">
        <v>3174</v>
      </c>
      <c r="AP573">
        <v>3.4243884859252997E-2</v>
      </c>
      <c r="AQ573">
        <f>(Table2[[#This Row],[Sharpe Ratio]]-AVERAGE(Table2[Sharpe Ratio]))/_xlfn.STDEV.P(Table2[Sharpe Ratio])</f>
        <v>-0.31833394113410463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-2.7563689832360647</v>
      </c>
      <c r="AS573">
        <f>_xlfn.RANK.AVG(Table2[[#This Row],[1Y Return vs Nifty Z-Score]],Table2[1Y Return vs Nifty Z-Score])</f>
        <v>531</v>
      </c>
      <c r="AT573">
        <f>_xlfn.RANK.AVG(Table2[[#This Row],[6M Return vs Nifty Z-Score]],Table2[6M Return vs Nifty Z-Score])</f>
        <v>616</v>
      </c>
      <c r="AU573">
        <f>_xlfn.RANK.AVG(Table2[[#This Row],[Sharpe Ratio Z-Score]],Table2[Sharpe Ratio Z-Score])</f>
        <v>421</v>
      </c>
      <c r="AV573">
        <f>(Table2[[#This Row],[Rank 1Y]]+Table2[[#This Row],[Rank 6M]]+Table2[[#This Row],[Rank Sharpe]])/3</f>
        <v>522.66666666666663</v>
      </c>
    </row>
    <row r="574" spans="1:48" x14ac:dyDescent="0.3">
      <c r="A574" t="s">
        <v>789</v>
      </c>
      <c r="B574" t="s">
        <v>790</v>
      </c>
      <c r="C574" t="s">
        <v>3128</v>
      </c>
      <c r="D574" t="s">
        <v>287</v>
      </c>
      <c r="E574">
        <v>20727.910135149999</v>
      </c>
      <c r="F574">
        <v>1832.15</v>
      </c>
      <c r="G574">
        <v>-16.1269133866349</v>
      </c>
      <c r="H574">
        <f>(Table2[[#This Row],[1Y Return vs Nifty]]-AVERAGE(Table2[1Y Return vs Nifty]))/_xlfn.STDEV.P(Table2[1Y Return vs Nifty])</f>
        <v>-0.71559537317661315</v>
      </c>
      <c r="I574">
        <v>-7.29388217144826</v>
      </c>
      <c r="J574">
        <f>(Table2[[#This Row],[1M Return vs Nifty]]-AVERAGE(Table2[1M Return vs Nifty]))/_xlfn.STDEV.P(Table2[1M Return vs Nifty])</f>
        <v>-0.3490904060589865</v>
      </c>
      <c r="K574">
        <v>-23.218635821470802</v>
      </c>
      <c r="L574">
        <f>(Table2[[#This Row],[6M Return vs Nifty]]-AVERAGE(Table2[6M Return vs Nifty]))/_xlfn.STDEV.P(Table2[6M Return vs Nifty])</f>
        <v>-1.041119370969251</v>
      </c>
      <c r="M574">
        <v>1.53530721629704E-2</v>
      </c>
      <c r="N574">
        <f>(Table2[[#This Row],[1W Return vs Nifty]]-AVERAGE(Table2[1W Return vs Nifty]))/_xlfn.STDEV.P(Table2[1W Return vs Nifty])</f>
        <v>0.62008258107225322</v>
      </c>
      <c r="O574">
        <v>1944.06</v>
      </c>
      <c r="P574">
        <v>1933.5138237127101</v>
      </c>
      <c r="Q574">
        <v>1869.8372291042999</v>
      </c>
      <c r="R574">
        <v>29.797986670916899</v>
      </c>
      <c r="S574" s="1">
        <f>(Table2[[#This Row],[Close Price]]-Table2[[#This Row],[20D EMA]])/Table2[[#This Row],[20D EMA]]</f>
        <v>-5.7565095727498052E-2</v>
      </c>
      <c r="T574" s="1">
        <f>(Table2[[#This Row],[Close Price]]-Table2[[#This Row],[50D EMA]])/Table2[[#This Row],[50D EMA]]</f>
        <v>-5.242466977457258E-2</v>
      </c>
      <c r="U574" s="1">
        <f>(Table2[[#This Row],[Close Price]]-Table2[[#This Row],[200D EMA]])/Table2[[#This Row],[200D EMA]]</f>
        <v>-2.0155352839109415E-2</v>
      </c>
      <c r="V574">
        <v>0.58495570317489998</v>
      </c>
      <c r="W574">
        <v>1806.05</v>
      </c>
      <c r="X574">
        <v>1844.7</v>
      </c>
      <c r="Y574">
        <v>1806.05</v>
      </c>
      <c r="Z574">
        <v>1896.7</v>
      </c>
      <c r="AA574">
        <v>1806.05</v>
      </c>
      <c r="AB574">
        <v>1936</v>
      </c>
      <c r="AC574" s="1">
        <f>(Table2[[#This Row],[Close Price]]/Table2[[#This Row],[Day Low]])-1</f>
        <v>1.4451427147642804E-2</v>
      </c>
      <c r="AD574" s="1">
        <f>(Table2[[#This Row],[Day High]]/Table2[[#This Row],[Close Price]])-1</f>
        <v>6.8498758289441408E-3</v>
      </c>
      <c r="AE574" s="1">
        <f>(Table2[[#This Row],[Close Price]]/Table2[[#This Row],[Current Week Low]])-1</f>
        <v>1.4451427147642804E-2</v>
      </c>
      <c r="AF574" s="1">
        <f>(Table2[[#This Row],[Current Week High]]/Table2[[#This Row],[Close Price]])-1</f>
        <v>3.5231831454848095E-2</v>
      </c>
      <c r="AG574" s="1">
        <f>(Table2[[#This Row],[Close Price]]/Table2[[#This Row],[Current Month Low]])-1</f>
        <v>1.4451427147642804E-2</v>
      </c>
      <c r="AH574" s="1">
        <f>(Table2[[#This Row],[Current Month High]]/Table2[[#This Row],[Close Price]])-1</f>
        <v>5.6682040225964014E-2</v>
      </c>
      <c r="AI574">
        <v>34.211172665993402</v>
      </c>
      <c r="AJ574">
        <v>18.808767265417199</v>
      </c>
      <c r="AK574" t="str">
        <f>IF(AND(Table2[[#This Row],[20D EMA]]&gt;Table2[[#This Row],[50D EMA]],Table2[[#This Row],[50D EMA]]&gt;Table2[[#This Row],[200D EMA]]),"Uptrend","Downtrend/NoTrend")</f>
        <v>Uptrend</v>
      </c>
      <c r="AL574">
        <v>-0.06</v>
      </c>
      <c r="AM574" t="s">
        <v>3174</v>
      </c>
      <c r="AN574">
        <v>-10.56</v>
      </c>
      <c r="AO574" t="s">
        <v>3174</v>
      </c>
      <c r="AP574">
        <v>5.2189479412373001E-2</v>
      </c>
      <c r="AQ574">
        <f>(Table2[[#This Row],[Sharpe Ratio]]-AVERAGE(Table2[Sharpe Ratio]))/_xlfn.STDEV.P(Table2[Sharpe Ratio])</f>
        <v>-0.10890608916852154</v>
      </c>
      <c r="AR5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-1.5946286583011189</v>
      </c>
      <c r="AS574">
        <f>_xlfn.RANK.AVG(Table2[[#This Row],[1Y Return vs Nifty Z-Score]],Table2[1Y Return vs Nifty Z-Score])</f>
        <v>552</v>
      </c>
      <c r="AT574">
        <f>_xlfn.RANK.AVG(Table2[[#This Row],[6M Return vs Nifty Z-Score]],Table2[6M Return vs Nifty Z-Score])</f>
        <v>652</v>
      </c>
      <c r="AU574">
        <f>_xlfn.RANK.AVG(Table2[[#This Row],[Sharpe Ratio Z-Score]],Table2[Sharpe Ratio Z-Score])</f>
        <v>366</v>
      </c>
      <c r="AV574">
        <f>(Table2[[#This Row],[Rank 1Y]]+Table2[[#This Row],[Rank 6M]]+Table2[[#This Row],[Rank Sharpe]])/3</f>
        <v>523.33333333333337</v>
      </c>
    </row>
    <row r="575" spans="1:48" x14ac:dyDescent="0.3">
      <c r="A575" t="s">
        <v>624</v>
      </c>
      <c r="B575" t="s">
        <v>625</v>
      </c>
      <c r="C575" t="s">
        <v>3129</v>
      </c>
      <c r="D575" t="s">
        <v>54</v>
      </c>
      <c r="E575">
        <v>30716.894223300002</v>
      </c>
      <c r="F575">
        <v>374.25</v>
      </c>
      <c r="G575">
        <v>-27.324126810246899</v>
      </c>
      <c r="H575">
        <f>(Table2[[#This Row],[1Y Return vs Nifty]]-AVERAGE(Table2[1Y Return vs Nifty]))/_xlfn.STDEV.P(Table2[1Y Return vs Nifty])</f>
        <v>-0.9084519251190657</v>
      </c>
      <c r="I575">
        <v>-1.61225197010217</v>
      </c>
      <c r="J575">
        <f>(Table2[[#This Row],[1M Return vs Nifty]]-AVERAGE(Table2[1M Return vs Nifty]))/_xlfn.STDEV.P(Table2[1M Return vs Nifty])</f>
        <v>0.29177499150376751</v>
      </c>
      <c r="K575">
        <v>-33.7731931190621</v>
      </c>
      <c r="L575">
        <f>(Table2[[#This Row],[6M Return vs Nifty]]-AVERAGE(Table2[6M Return vs Nifty]))/_xlfn.STDEV.P(Table2[6M Return vs Nifty])</f>
        <v>-1.3931728877251093</v>
      </c>
      <c r="M575">
        <v>-1.0754089213737099</v>
      </c>
      <c r="N575">
        <f>(Table2[[#This Row],[1W Return vs Nifty]]-AVERAGE(Table2[1W Return vs Nifty]))/_xlfn.STDEV.P(Table2[1W Return vs Nifty])</f>
        <v>0.3509483765746757</v>
      </c>
      <c r="O575">
        <v>392.32</v>
      </c>
      <c r="P575">
        <v>394.50462821912703</v>
      </c>
      <c r="Q575">
        <v>412.62130951807302</v>
      </c>
      <c r="R575">
        <v>47.124971959049901</v>
      </c>
      <c r="S575" s="1">
        <f>(Table2[[#This Row],[Close Price]]-Table2[[#This Row],[20D EMA]])/Table2[[#This Row],[20D EMA]]</f>
        <v>-4.6059339314845009E-2</v>
      </c>
      <c r="T575" s="1">
        <f>(Table2[[#This Row],[Close Price]]-Table2[[#This Row],[50D EMA]])/Table2[[#This Row],[50D EMA]]</f>
        <v>-5.1341928003634532E-2</v>
      </c>
      <c r="U575" s="1">
        <f>(Table2[[#This Row],[Close Price]]-Table2[[#This Row],[200D EMA]])/Table2[[#This Row],[200D EMA]]</f>
        <v>-9.2994008387228821E-2</v>
      </c>
      <c r="V575">
        <v>0.61369185492483302</v>
      </c>
      <c r="W575">
        <v>371.25</v>
      </c>
      <c r="X575">
        <v>381.7</v>
      </c>
      <c r="Y575">
        <v>371.25</v>
      </c>
      <c r="Z575">
        <v>399.95</v>
      </c>
      <c r="AA575">
        <v>371.25</v>
      </c>
      <c r="AB575">
        <v>407.65</v>
      </c>
      <c r="AC575" s="1">
        <f>(Table2[[#This Row],[Close Price]]/Table2[[#This Row],[Day Low]])-1</f>
        <v>8.0808080808081328E-3</v>
      </c>
      <c r="AD575" s="1">
        <f>(Table2[[#This Row],[Day High]]/Table2[[#This Row],[Close Price]])-1</f>
        <v>1.9906479625918516E-2</v>
      </c>
      <c r="AE575" s="1">
        <f>(Table2[[#This Row],[Close Price]]/Table2[[#This Row],[Current Week Low]])-1</f>
        <v>8.0808080808081328E-3</v>
      </c>
      <c r="AF575" s="1">
        <f>(Table2[[#This Row],[Current Week High]]/Table2[[#This Row],[Close Price]])-1</f>
        <v>6.8670674682698607E-2</v>
      </c>
      <c r="AG575" s="1">
        <f>(Table2[[#This Row],[Close Price]]/Table2[[#This Row],[Current Month Low]])-1</f>
        <v>8.0808080808081328E-3</v>
      </c>
      <c r="AH575" s="1">
        <f>(Table2[[#This Row],[Current Month High]]/Table2[[#This Row],[Close Price]])-1</f>
        <v>8.9245156980627849E-2</v>
      </c>
      <c r="AI575">
        <v>38.8643954575818</v>
      </c>
      <c r="AJ575">
        <v>11.284567350579801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-0.09</v>
      </c>
      <c r="AM575" t="s">
        <v>3174</v>
      </c>
      <c r="AN575">
        <v>-5.83</v>
      </c>
      <c r="AO575" t="s">
        <v>3174</v>
      </c>
      <c r="AP575">
        <v>9.5515211566281996E-2</v>
      </c>
      <c r="AQ575">
        <f>(Table2[[#This Row],[Sharpe Ratio]]-AVERAGE(Table2[Sharpe Ratio]))/_xlfn.STDEV.P(Table2[Sharpe Ratio])</f>
        <v>0.39671187701091754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622</v>
      </c>
      <c r="AT575">
        <f>_xlfn.RANK.AVG(Table2[[#This Row],[6M Return vs Nifty Z-Score]],Table2[6M Return vs Nifty Z-Score])</f>
        <v>708</v>
      </c>
      <c r="AU575">
        <f>_xlfn.RANK.AVG(Table2[[#This Row],[Sharpe Ratio Z-Score]],Table2[Sharpe Ratio Z-Score])</f>
        <v>243</v>
      </c>
      <c r="AV575">
        <f>(Table2[[#This Row],[Rank 1Y]]+Table2[[#This Row],[Rank 6M]]+Table2[[#This Row],[Rank Sharpe]])/3</f>
        <v>524.33333333333337</v>
      </c>
    </row>
    <row r="576" spans="1:48" x14ac:dyDescent="0.3">
      <c r="A576" t="s">
        <v>1974</v>
      </c>
      <c r="B576" t="s">
        <v>1975</v>
      </c>
      <c r="C576" t="s">
        <v>3141</v>
      </c>
      <c r="D576" t="s">
        <v>276</v>
      </c>
      <c r="E576">
        <v>3527.5709549399999</v>
      </c>
      <c r="F576">
        <v>1117.25</v>
      </c>
      <c r="G576">
        <v>-29.4465316182139</v>
      </c>
      <c r="H576">
        <f>(Table2[[#This Row],[1Y Return vs Nifty]]-AVERAGE(Table2[1Y Return vs Nifty]))/_xlfn.STDEV.P(Table2[1Y Return vs Nifty])</f>
        <v>-0.94500741956266099</v>
      </c>
      <c r="I576">
        <v>-11.0497127727524</v>
      </c>
      <c r="J576">
        <f>(Table2[[#This Row],[1M Return vs Nifty]]-AVERAGE(Table2[1M Return vs Nifty]))/_xlfn.STDEV.P(Table2[1M Return vs Nifty])</f>
        <v>-0.77273323147780282</v>
      </c>
      <c r="K576">
        <v>13.3383050399119</v>
      </c>
      <c r="L576">
        <f>(Table2[[#This Row],[6M Return vs Nifty]]-AVERAGE(Table2[6M Return vs Nifty]))/_xlfn.STDEV.P(Table2[6M Return vs Nifty])</f>
        <v>0.17825906710345082</v>
      </c>
      <c r="M576">
        <v>-2.8597468353739601</v>
      </c>
      <c r="N576">
        <f>(Table2[[#This Row],[1W Return vs Nifty]]-AVERAGE(Table2[1W Return vs Nifty]))/_xlfn.STDEV.P(Table2[1W Return vs Nifty])</f>
        <v>-8.931848996899712E-2</v>
      </c>
      <c r="O576">
        <v>1161.17</v>
      </c>
      <c r="P576">
        <v>1157.2034611671299</v>
      </c>
      <c r="Q576">
        <v>1080.43831084164</v>
      </c>
      <c r="R576">
        <v>31.2234955014127</v>
      </c>
      <c r="S576" s="1">
        <f>(Table2[[#This Row],[Close Price]]-Table2[[#This Row],[20D EMA]])/Table2[[#This Row],[20D EMA]]</f>
        <v>-3.7823918978271975E-2</v>
      </c>
      <c r="T576" s="1">
        <f>(Table2[[#This Row],[Close Price]]-Table2[[#This Row],[50D EMA]])/Table2[[#This Row],[50D EMA]]</f>
        <v>-3.4525874237218201E-2</v>
      </c>
      <c r="U576" s="1">
        <f>(Table2[[#This Row],[Close Price]]-Table2[[#This Row],[200D EMA]])/Table2[[#This Row],[200D EMA]]</f>
        <v>3.4071069850979636E-2</v>
      </c>
      <c r="V576">
        <v>0.34494779690760902</v>
      </c>
      <c r="W576">
        <v>1079.0999999999999</v>
      </c>
      <c r="X576">
        <v>1123.45</v>
      </c>
      <c r="Y576">
        <v>1071.4000000000001</v>
      </c>
      <c r="Z576">
        <v>1140</v>
      </c>
      <c r="AA576">
        <v>1071.4000000000001</v>
      </c>
      <c r="AB576">
        <v>1179.9000000000001</v>
      </c>
      <c r="AC576" s="1">
        <f>(Table2[[#This Row],[Close Price]]/Table2[[#This Row],[Day Low]])-1</f>
        <v>3.535353535353547E-2</v>
      </c>
      <c r="AD576" s="1">
        <f>(Table2[[#This Row],[Day High]]/Table2[[#This Row],[Close Price]])-1</f>
        <v>5.5493398970687391E-3</v>
      </c>
      <c r="AE576" s="1">
        <f>(Table2[[#This Row],[Close Price]]/Table2[[#This Row],[Current Week Low]])-1</f>
        <v>4.2794474519320502E-2</v>
      </c>
      <c r="AF576" s="1">
        <f>(Table2[[#This Row],[Current Week High]]/Table2[[#This Row],[Close Price]])-1</f>
        <v>2.0362497202953689E-2</v>
      </c>
      <c r="AG576" s="1">
        <f>(Table2[[#This Row],[Close Price]]/Table2[[#This Row],[Current Month Low]])-1</f>
        <v>4.2794474519320502E-2</v>
      </c>
      <c r="AH576" s="1">
        <f>(Table2[[#This Row],[Current Month High]]/Table2[[#This Row],[Close Price]])-1</f>
        <v>5.6075184605057116E-2</v>
      </c>
      <c r="AI576">
        <v>23.0700380398299</v>
      </c>
      <c r="AJ576">
        <v>48.639659415951499</v>
      </c>
      <c r="AK576" t="str">
        <f>IF(AND(Table2[[#This Row],[20D EMA]]&gt;Table2[[#This Row],[50D EMA]],Table2[[#This Row],[50D EMA]]&gt;Table2[[#This Row],[200D EMA]]),"Uptrend","Downtrend/NoTrend")</f>
        <v>Uptrend</v>
      </c>
      <c r="AL576">
        <v>0.01</v>
      </c>
      <c r="AM576" t="s">
        <v>3175</v>
      </c>
      <c r="AN576">
        <v>-4.78</v>
      </c>
      <c r="AO576" t="s">
        <v>3174</v>
      </c>
      <c r="AP576">
        <v>-6.2721738449674005E-2</v>
      </c>
      <c r="AQ576">
        <f>(Table2[[#This Row],[Sharpe Ratio]]-AVERAGE(Table2[Sharpe Ratio]))/_xlfn.STDEV.P(Table2[Sharpe Ratio])</f>
        <v>-1.4499376973641733</v>
      </c>
      <c r="AR5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-3.0787377712701831</v>
      </c>
      <c r="AS576">
        <f>_xlfn.RANK.AVG(Table2[[#This Row],[1Y Return vs Nifty Z-Score]],Table2[1Y Return vs Nifty Z-Score])</f>
        <v>642</v>
      </c>
      <c r="AT576">
        <f>_xlfn.RANK.AVG(Table2[[#This Row],[6M Return vs Nifty Z-Score]],Table2[6M Return vs Nifty Z-Score])</f>
        <v>259</v>
      </c>
      <c r="AU576">
        <f>_xlfn.RANK.AVG(Table2[[#This Row],[Sharpe Ratio Z-Score]],Table2[Sharpe Ratio Z-Score])</f>
        <v>674</v>
      </c>
      <c r="AV576">
        <f>(Table2[[#This Row],[Rank 1Y]]+Table2[[#This Row],[Rank 6M]]+Table2[[#This Row],[Rank Sharpe]])/3</f>
        <v>525</v>
      </c>
    </row>
    <row r="577" spans="1:48" x14ac:dyDescent="0.3">
      <c r="A577" t="s">
        <v>172</v>
      </c>
      <c r="B577" t="s">
        <v>173</v>
      </c>
      <c r="C577" t="s">
        <v>3129</v>
      </c>
      <c r="D577" t="s">
        <v>43</v>
      </c>
      <c r="E577">
        <v>152511.17571824</v>
      </c>
      <c r="F577">
        <v>710.1</v>
      </c>
      <c r="G577">
        <v>-11.8354554470391</v>
      </c>
      <c r="H577">
        <f>(Table2[[#This Row],[1Y Return vs Nifty]]-AVERAGE(Table2[1Y Return vs Nifty]))/_xlfn.STDEV.P(Table2[1Y Return vs Nifty])</f>
        <v>-0.64168093127705628</v>
      </c>
      <c r="I577">
        <v>-5.6797855291166703</v>
      </c>
      <c r="J577">
        <f>(Table2[[#This Row],[1M Return vs Nifty]]-AVERAGE(Table2[1M Return vs Nifty]))/_xlfn.STDEV.P(Table2[1M Return vs Nifty])</f>
        <v>-0.16702669375552359</v>
      </c>
      <c r="K577">
        <v>1.5433406255064901</v>
      </c>
      <c r="L577">
        <f>(Table2[[#This Row],[6M Return vs Nifty]]-AVERAGE(Table2[6M Return vs Nifty]))/_xlfn.STDEV.P(Table2[6M Return vs Nifty])</f>
        <v>-0.2151689645061059</v>
      </c>
      <c r="M577">
        <v>1.39390019106632</v>
      </c>
      <c r="N577">
        <f>(Table2[[#This Row],[1W Return vs Nifty]]-AVERAGE(Table2[1W Return vs Nifty]))/_xlfn.STDEV.P(Table2[1W Return vs Nifty])</f>
        <v>0.96022477928499639</v>
      </c>
      <c r="O577">
        <v>714</v>
      </c>
      <c r="P577">
        <v>702.056764283137</v>
      </c>
      <c r="Q577">
        <v>648.868318235483</v>
      </c>
      <c r="R577">
        <v>43.976435577595197</v>
      </c>
      <c r="S577" s="1">
        <f>(Table2[[#This Row],[Close Price]]-Table2[[#This Row],[20D EMA]])/Table2[[#This Row],[20D EMA]]</f>
        <v>-5.4621848739495483E-3</v>
      </c>
      <c r="T577" s="1">
        <f>(Table2[[#This Row],[Close Price]]-Table2[[#This Row],[50D EMA]])/Table2[[#This Row],[50D EMA]]</f>
        <v>1.1456674340394525E-2</v>
      </c>
      <c r="U577" s="1">
        <f>(Table2[[#This Row],[Close Price]]-Table2[[#This Row],[200D EMA]])/Table2[[#This Row],[200D EMA]]</f>
        <v>9.4366884687834648E-2</v>
      </c>
      <c r="V577">
        <v>0.62803659992296501</v>
      </c>
      <c r="W577">
        <v>699.8</v>
      </c>
      <c r="X577">
        <v>712.55</v>
      </c>
      <c r="Y577">
        <v>699.8</v>
      </c>
      <c r="Z577">
        <v>719.3</v>
      </c>
      <c r="AA577">
        <v>696.5</v>
      </c>
      <c r="AB577">
        <v>723.35</v>
      </c>
      <c r="AC577" s="1">
        <f>(Table2[[#This Row],[Close Price]]/Table2[[#This Row],[Day Low]])-1</f>
        <v>1.4718490997427836E-2</v>
      </c>
      <c r="AD577" s="1">
        <f>(Table2[[#This Row],[Day High]]/Table2[[#This Row],[Close Price]])-1</f>
        <v>3.4502182791156244E-3</v>
      </c>
      <c r="AE577" s="1">
        <f>(Table2[[#This Row],[Close Price]]/Table2[[#This Row],[Current Week Low]])-1</f>
        <v>1.4718490997427836E-2</v>
      </c>
      <c r="AF577" s="1">
        <f>(Table2[[#This Row],[Current Week High]]/Table2[[#This Row],[Close Price]])-1</f>
        <v>1.2955921701168771E-2</v>
      </c>
      <c r="AG577" s="1">
        <f>(Table2[[#This Row],[Close Price]]/Table2[[#This Row],[Current Month Low]])-1</f>
        <v>1.9526202440775409E-2</v>
      </c>
      <c r="AH577" s="1">
        <f>(Table2[[#This Row],[Current Month High]]/Table2[[#This Row],[Close Price]])-1</f>
        <v>1.8659343754400703E-2</v>
      </c>
      <c r="AI577">
        <v>7.1961695535839896</v>
      </c>
      <c r="AJ577">
        <v>38.854125928822803</v>
      </c>
      <c r="AK577" t="str">
        <f>IF(AND(Table2[[#This Row],[20D EMA]]&gt;Table2[[#This Row],[50D EMA]],Table2[[#This Row],[50D EMA]]&gt;Table2[[#This Row],[200D EMA]]),"Uptrend","Downtrend/NoTrend")</f>
        <v>Uptrend</v>
      </c>
      <c r="AL577">
        <v>0.12</v>
      </c>
      <c r="AM577" t="s">
        <v>3175</v>
      </c>
      <c r="AN577">
        <v>1.23</v>
      </c>
      <c r="AO577" t="s">
        <v>3175</v>
      </c>
      <c r="AP577">
        <v>-5.0160622171242002E-2</v>
      </c>
      <c r="AQ577">
        <f>(Table2[[#This Row],[Sharpe Ratio]]-AVERAGE(Table2[Sharpe Ratio]))/_xlfn.STDEV.P(Table2[Sharpe Ratio])</f>
        <v>-1.3033475360465827</v>
      </c>
      <c r="AR5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-1.3669993463002723</v>
      </c>
      <c r="AS577">
        <f>_xlfn.RANK.AVG(Table2[[#This Row],[1Y Return vs Nifty Z-Score]],Table2[1Y Return vs Nifty Z-Score])</f>
        <v>524</v>
      </c>
      <c r="AT577">
        <f>_xlfn.RANK.AVG(Table2[[#This Row],[6M Return vs Nifty Z-Score]],Table2[6M Return vs Nifty Z-Score])</f>
        <v>394</v>
      </c>
      <c r="AU577">
        <f>_xlfn.RANK.AVG(Table2[[#This Row],[Sharpe Ratio Z-Score]],Table2[Sharpe Ratio Z-Score])</f>
        <v>660</v>
      </c>
      <c r="AV577">
        <f>(Table2[[#This Row],[Rank 1Y]]+Table2[[#This Row],[Rank 6M]]+Table2[[#This Row],[Rank Sharpe]])/3</f>
        <v>526</v>
      </c>
    </row>
    <row r="578" spans="1:48" x14ac:dyDescent="0.3">
      <c r="A578" t="s">
        <v>1462</v>
      </c>
      <c r="B578" t="s">
        <v>1463</v>
      </c>
      <c r="C578" t="s">
        <v>3141</v>
      </c>
      <c r="D578" t="s">
        <v>146</v>
      </c>
      <c r="E578">
        <v>7198.5394999999999</v>
      </c>
      <c r="F578">
        <v>380.3</v>
      </c>
      <c r="G578">
        <v>-32.195715139796903</v>
      </c>
      <c r="H578">
        <f>(Table2[[#This Row],[1Y Return vs Nifty]]-AVERAGE(Table2[1Y Return vs Nifty]))/_xlfn.STDEV.P(Table2[1Y Return vs Nifty])</f>
        <v>-0.99235831255461371</v>
      </c>
      <c r="I578">
        <v>-8.2993464256704996</v>
      </c>
      <c r="J578">
        <f>(Table2[[#This Row],[1M Return vs Nifty]]-AVERAGE(Table2[1M Return vs Nifty]))/_xlfn.STDEV.P(Table2[1M Return vs Nifty])</f>
        <v>-0.46250279408533329</v>
      </c>
      <c r="K578">
        <v>-17.586506830005099</v>
      </c>
      <c r="L578">
        <f>(Table2[[#This Row],[6M Return vs Nifty]]-AVERAGE(Table2[6M Return vs Nifty]))/_xlfn.STDEV.P(Table2[6M Return vs Nifty])</f>
        <v>-0.85325636901078605</v>
      </c>
      <c r="M578">
        <v>-6.2174273791548602</v>
      </c>
      <c r="N578">
        <f>(Table2[[#This Row],[1W Return vs Nifty]]-AVERAGE(Table2[1W Return vs Nifty]))/_xlfn.STDEV.P(Table2[1W Return vs Nifty])</f>
        <v>-0.91779132589667956</v>
      </c>
      <c r="O578">
        <v>392.74</v>
      </c>
      <c r="P578">
        <v>411.518143943398</v>
      </c>
      <c r="Q578">
        <v>417.40691759439102</v>
      </c>
      <c r="R578">
        <v>38.650221238927401</v>
      </c>
      <c r="S578" s="1">
        <f>(Table2[[#This Row],[Close Price]]-Table2[[#This Row],[20D EMA]])/Table2[[#This Row],[20D EMA]]</f>
        <v>-3.1674899424555682E-2</v>
      </c>
      <c r="T578" s="1">
        <f>(Table2[[#This Row],[Close Price]]-Table2[[#This Row],[50D EMA]])/Table2[[#This Row],[50D EMA]]</f>
        <v>-7.5860917441569406E-2</v>
      </c>
      <c r="U578" s="1">
        <f>(Table2[[#This Row],[Close Price]]-Table2[[#This Row],[200D EMA]])/Table2[[#This Row],[200D EMA]]</f>
        <v>-8.8898664660965451E-2</v>
      </c>
      <c r="V578">
        <v>0.52096604867667196</v>
      </c>
      <c r="W578">
        <v>361.25</v>
      </c>
      <c r="X578">
        <v>383</v>
      </c>
      <c r="Y578">
        <v>360.6</v>
      </c>
      <c r="Z578">
        <v>388</v>
      </c>
      <c r="AA578">
        <v>360.6</v>
      </c>
      <c r="AB578">
        <v>407.35</v>
      </c>
      <c r="AC578" s="1">
        <f>(Table2[[#This Row],[Close Price]]/Table2[[#This Row],[Day Low]])-1</f>
        <v>5.2733564013840883E-2</v>
      </c>
      <c r="AD578" s="1">
        <f>(Table2[[#This Row],[Day High]]/Table2[[#This Row],[Close Price]])-1</f>
        <v>7.0996581646067813E-3</v>
      </c>
      <c r="AE578" s="1">
        <f>(Table2[[#This Row],[Close Price]]/Table2[[#This Row],[Current Week Low]])-1</f>
        <v>5.4631170271769225E-2</v>
      </c>
      <c r="AF578" s="1">
        <f>(Table2[[#This Row],[Current Week High]]/Table2[[#This Row],[Close Price]])-1</f>
        <v>2.0247173284249298E-2</v>
      </c>
      <c r="AG578" s="1">
        <f>(Table2[[#This Row],[Close Price]]/Table2[[#This Row],[Current Month Low]])-1</f>
        <v>5.4631170271769225E-2</v>
      </c>
      <c r="AH578" s="1">
        <f>(Table2[[#This Row],[Current Month High]]/Table2[[#This Row],[Close Price]])-1</f>
        <v>7.1128056797265415E-2</v>
      </c>
      <c r="AI578">
        <v>43.9652905600841</v>
      </c>
      <c r="AJ578">
        <v>10.231884057971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-0.25</v>
      </c>
      <c r="AM578" t="s">
        <v>3174</v>
      </c>
      <c r="AN578">
        <v>-0.69</v>
      </c>
      <c r="AO578" t="s">
        <v>3174</v>
      </c>
      <c r="AP578">
        <v>7.0208666049905E-2</v>
      </c>
      <c r="AQ578">
        <f>(Table2[[#This Row],[Sharpe Ratio]]-AVERAGE(Table2[Sharpe Ratio]))/_xlfn.STDEV.P(Table2[Sharpe Ratio])</f>
        <v>0.1013805937549578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656</v>
      </c>
      <c r="AT578">
        <f>_xlfn.RANK.AVG(Table2[[#This Row],[6M Return vs Nifty Z-Score]],Table2[6M Return vs Nifty Z-Score])</f>
        <v>604</v>
      </c>
      <c r="AU578">
        <f>_xlfn.RANK.AVG(Table2[[#This Row],[Sharpe Ratio Z-Score]],Table2[Sharpe Ratio Z-Score])</f>
        <v>320</v>
      </c>
      <c r="AV578">
        <f>(Table2[[#This Row],[Rank 1Y]]+Table2[[#This Row],[Rank 6M]]+Table2[[#This Row],[Rank Sharpe]])/3</f>
        <v>526.66666666666663</v>
      </c>
    </row>
    <row r="579" spans="1:48" x14ac:dyDescent="0.3">
      <c r="A579" t="s">
        <v>1260</v>
      </c>
      <c r="B579" t="s">
        <v>1261</v>
      </c>
      <c r="C579" t="s">
        <v>3139</v>
      </c>
      <c r="D579" t="s">
        <v>292</v>
      </c>
      <c r="E579">
        <v>9342.4838683769995</v>
      </c>
      <c r="F579">
        <v>115.1</v>
      </c>
      <c r="G579">
        <v>-28.132041582518699</v>
      </c>
      <c r="H579">
        <f>(Table2[[#This Row],[1Y Return vs Nifty]]-AVERAGE(Table2[1Y Return vs Nifty]))/_xlfn.STDEV.P(Table2[1Y Return vs Nifty])</f>
        <v>-0.92236714235652106</v>
      </c>
      <c r="I579">
        <v>-12.8649213434394</v>
      </c>
      <c r="J579">
        <f>(Table2[[#This Row],[1M Return vs Nifty]]-AVERAGE(Table2[1M Return vs Nifty]))/_xlfn.STDEV.P(Table2[1M Return vs Nifty])</f>
        <v>-0.97748157325425844</v>
      </c>
      <c r="K579">
        <v>-28.577718555561098</v>
      </c>
      <c r="L579">
        <f>(Table2[[#This Row],[6M Return vs Nifty]]-AVERAGE(Table2[6M Return vs Nifty]))/_xlfn.STDEV.P(Table2[6M Return vs Nifty])</f>
        <v>-1.2198747531161325</v>
      </c>
      <c r="M579">
        <v>-3.7239047595541099</v>
      </c>
      <c r="N579">
        <f>(Table2[[#This Row],[1W Return vs Nifty]]-AVERAGE(Table2[1W Return vs Nifty]))/_xlfn.STDEV.P(Table2[1W Return vs Nifty])</f>
        <v>-0.30254049152627949</v>
      </c>
      <c r="O579">
        <v>123.03</v>
      </c>
      <c r="P579">
        <v>128.86015898514401</v>
      </c>
      <c r="Q579">
        <v>131.06577066896</v>
      </c>
      <c r="R579">
        <v>12.622963582218601</v>
      </c>
      <c r="S579" s="1">
        <f>(Table2[[#This Row],[Close Price]]-Table2[[#This Row],[20D EMA]])/Table2[[#This Row],[20D EMA]]</f>
        <v>-6.4455823782817251E-2</v>
      </c>
      <c r="T579" s="1">
        <f>(Table2[[#This Row],[Close Price]]-Table2[[#This Row],[50D EMA]])/Table2[[#This Row],[50D EMA]]</f>
        <v>-0.10678365674475378</v>
      </c>
      <c r="U579" s="1">
        <f>(Table2[[#This Row],[Close Price]]-Table2[[#This Row],[200D EMA]])/Table2[[#This Row],[200D EMA]]</f>
        <v>-0.12181495280934659</v>
      </c>
      <c r="V579">
        <v>0.67059742092399499</v>
      </c>
      <c r="W579">
        <v>112.29</v>
      </c>
      <c r="X579">
        <v>116.8</v>
      </c>
      <c r="Y579">
        <v>112.29</v>
      </c>
      <c r="Z579">
        <v>118.5</v>
      </c>
      <c r="AA579">
        <v>112.29</v>
      </c>
      <c r="AB579">
        <v>122.94</v>
      </c>
      <c r="AC579" s="1">
        <f>(Table2[[#This Row],[Close Price]]/Table2[[#This Row],[Day Low]])-1</f>
        <v>2.5024490159408552E-2</v>
      </c>
      <c r="AD579" s="1">
        <f>(Table2[[#This Row],[Day High]]/Table2[[#This Row],[Close Price]])-1</f>
        <v>1.476976542137276E-2</v>
      </c>
      <c r="AE579" s="1">
        <f>(Table2[[#This Row],[Close Price]]/Table2[[#This Row],[Current Week Low]])-1</f>
        <v>2.5024490159408552E-2</v>
      </c>
      <c r="AF579" s="1">
        <f>(Table2[[#This Row],[Current Week High]]/Table2[[#This Row],[Close Price]])-1</f>
        <v>2.9539530842745521E-2</v>
      </c>
      <c r="AG579" s="1">
        <f>(Table2[[#This Row],[Close Price]]/Table2[[#This Row],[Current Month Low]])-1</f>
        <v>2.5024490159408552E-2</v>
      </c>
      <c r="AH579" s="1">
        <f>(Table2[[#This Row],[Current Month High]]/Table2[[#This Row],[Close Price]])-1</f>
        <v>6.811468288444833E-2</v>
      </c>
      <c r="AI579">
        <v>37.271937445699301</v>
      </c>
      <c r="AJ579">
        <v>14.243176178660001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-0.22</v>
      </c>
      <c r="AM579" t="s">
        <v>3174</v>
      </c>
      <c r="AN579">
        <v>-8.67</v>
      </c>
      <c r="AO579" t="s">
        <v>3174</v>
      </c>
      <c r="AP579">
        <v>8.7215942361835996E-2</v>
      </c>
      <c r="AQ579">
        <f>(Table2[[#This Row],[Sharpe Ratio]]-AVERAGE(Table2[Sharpe Ratio]))/_xlfn.STDEV.P(Table2[Sharpe Ratio])</f>
        <v>0.29985812734960832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626</v>
      </c>
      <c r="AT579">
        <f>_xlfn.RANK.AVG(Table2[[#This Row],[6M Return vs Nifty Z-Score]],Table2[6M Return vs Nifty Z-Score])</f>
        <v>689</v>
      </c>
      <c r="AU579">
        <f>_xlfn.RANK.AVG(Table2[[#This Row],[Sharpe Ratio Z-Score]],Table2[Sharpe Ratio Z-Score])</f>
        <v>267</v>
      </c>
      <c r="AV579">
        <f>(Table2[[#This Row],[Rank 1Y]]+Table2[[#This Row],[Rank 6M]]+Table2[[#This Row],[Rank Sharpe]])/3</f>
        <v>527.33333333333337</v>
      </c>
    </row>
    <row r="580" spans="1:48" x14ac:dyDescent="0.3">
      <c r="A580" t="s">
        <v>1739</v>
      </c>
      <c r="B580" t="s">
        <v>1740</v>
      </c>
      <c r="C580" t="s">
        <v>3143</v>
      </c>
      <c r="D580" t="s">
        <v>276</v>
      </c>
      <c r="E580">
        <v>4732.7566434749997</v>
      </c>
      <c r="F580">
        <v>278.89999999999998</v>
      </c>
      <c r="G580">
        <v>-1.55514155404085</v>
      </c>
      <c r="H580">
        <f>(Table2[[#This Row],[1Y Return vs Nifty]]-AVERAGE(Table2[1Y Return vs Nifty]))/_xlfn.STDEV.P(Table2[1Y Return vs Nifty])</f>
        <v>-0.46461670866351801</v>
      </c>
      <c r="I580">
        <v>-6.6464562311852502</v>
      </c>
      <c r="J580">
        <f>(Table2[[#This Row],[1M Return vs Nifty]]-AVERAGE(Table2[1M Return vs Nifty]))/_xlfn.STDEV.P(Table2[1M Return vs Nifty])</f>
        <v>-0.27606332265239791</v>
      </c>
      <c r="K580">
        <v>-5.6420721735286499</v>
      </c>
      <c r="L580">
        <f>(Table2[[#This Row],[6M Return vs Nifty]]-AVERAGE(Table2[6M Return vs Nifty]))/_xlfn.STDEV.P(Table2[6M Return vs Nifty])</f>
        <v>-0.45484266885182761</v>
      </c>
      <c r="M580">
        <v>-2.7337257136653301</v>
      </c>
      <c r="N580">
        <f>(Table2[[#This Row],[1W Return vs Nifty]]-AVERAGE(Table2[1W Return vs Nifty]))/_xlfn.STDEV.P(Table2[1W Return vs Nifty])</f>
        <v>-5.8224085743402897E-2</v>
      </c>
      <c r="O580">
        <v>283.27</v>
      </c>
      <c r="P580">
        <v>285.70366883694197</v>
      </c>
      <c r="Q580">
        <v>273.23815502155702</v>
      </c>
      <c r="R580">
        <v>48.884365019116203</v>
      </c>
      <c r="S580" s="1">
        <f>(Table2[[#This Row],[Close Price]]-Table2[[#This Row],[20D EMA]])/Table2[[#This Row],[20D EMA]]</f>
        <v>-1.5426977795036555E-2</v>
      </c>
      <c r="T580" s="1">
        <f>(Table2[[#This Row],[Close Price]]-Table2[[#This Row],[50D EMA]])/Table2[[#This Row],[50D EMA]]</f>
        <v>-2.3813725825218627E-2</v>
      </c>
      <c r="U580" s="1">
        <f>(Table2[[#This Row],[Close Price]]-Table2[[#This Row],[200D EMA]])/Table2[[#This Row],[200D EMA]]</f>
        <v>2.072128242117675E-2</v>
      </c>
      <c r="V580">
        <v>0.67712371587488296</v>
      </c>
      <c r="W580">
        <v>267.89999999999998</v>
      </c>
      <c r="X580">
        <v>279.95</v>
      </c>
      <c r="Y580">
        <v>267.89999999999998</v>
      </c>
      <c r="Z580">
        <v>286.3</v>
      </c>
      <c r="AA580">
        <v>267.89999999999998</v>
      </c>
      <c r="AB580">
        <v>299.75</v>
      </c>
      <c r="AC580" s="1">
        <f>(Table2[[#This Row],[Close Price]]/Table2[[#This Row],[Day Low]])-1</f>
        <v>4.1060097051138555E-2</v>
      </c>
      <c r="AD580" s="1">
        <f>(Table2[[#This Row],[Day High]]/Table2[[#This Row],[Close Price]])-1</f>
        <v>3.7647902474005068E-3</v>
      </c>
      <c r="AE580" s="1">
        <f>(Table2[[#This Row],[Close Price]]/Table2[[#This Row],[Current Week Low]])-1</f>
        <v>4.1060097051138555E-2</v>
      </c>
      <c r="AF580" s="1">
        <f>(Table2[[#This Row],[Current Week High]]/Table2[[#This Row],[Close Price]])-1</f>
        <v>2.6532807457870344E-2</v>
      </c>
      <c r="AG580" s="1">
        <f>(Table2[[#This Row],[Close Price]]/Table2[[#This Row],[Current Month Low]])-1</f>
        <v>4.1060097051138555E-2</v>
      </c>
      <c r="AH580" s="1">
        <f>(Table2[[#This Row],[Current Month High]]/Table2[[#This Row],[Close Price]])-1</f>
        <v>7.4757977769809969E-2</v>
      </c>
      <c r="AI580">
        <v>20.473287916815998</v>
      </c>
      <c r="AJ580">
        <v>32.620066571564401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-7.0000000000000007E-2</v>
      </c>
      <c r="AM580" t="s">
        <v>3174</v>
      </c>
      <c r="AN580">
        <v>1.49</v>
      </c>
      <c r="AO580" t="s">
        <v>3175</v>
      </c>
      <c r="AP580">
        <v>-3.9876998764520999E-2</v>
      </c>
      <c r="AQ580">
        <f>(Table2[[#This Row],[Sharpe Ratio]]-AVERAGE(Table2[Sharpe Ratio]))/_xlfn.STDEV.P(Table2[Sharpe Ratio])</f>
        <v>-1.1833360672642272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460</v>
      </c>
      <c r="AT580">
        <f>_xlfn.RANK.AVG(Table2[[#This Row],[6M Return vs Nifty Z-Score]],Table2[6M Return vs Nifty Z-Score])</f>
        <v>480</v>
      </c>
      <c r="AU580">
        <f>_xlfn.RANK.AVG(Table2[[#This Row],[Sharpe Ratio Z-Score]],Table2[Sharpe Ratio Z-Score])</f>
        <v>643</v>
      </c>
      <c r="AV580">
        <f>(Table2[[#This Row],[Rank 1Y]]+Table2[[#This Row],[Rank 6M]]+Table2[[#This Row],[Rank Sharpe]])/3</f>
        <v>527.66666666666663</v>
      </c>
    </row>
    <row r="581" spans="1:48" x14ac:dyDescent="0.3">
      <c r="A581" t="s">
        <v>1138</v>
      </c>
      <c r="B581" t="s">
        <v>1139</v>
      </c>
      <c r="C581" t="s">
        <v>3129</v>
      </c>
      <c r="D581" t="s">
        <v>24</v>
      </c>
      <c r="E581">
        <v>11202.329196098999</v>
      </c>
      <c r="F581">
        <v>99.51</v>
      </c>
      <c r="G581">
        <v>-36.807078776160601</v>
      </c>
      <c r="H581">
        <f>(Table2[[#This Row],[1Y Return vs Nifty]]-AVERAGE(Table2[1Y Return vs Nifty]))/_xlfn.STDEV.P(Table2[1Y Return vs Nifty])</f>
        <v>-1.0717826886932826</v>
      </c>
      <c r="I581">
        <v>-8.8082086326459201</v>
      </c>
      <c r="J581">
        <f>(Table2[[#This Row],[1M Return vs Nifty]]-AVERAGE(Table2[1M Return vs Nifty]))/_xlfn.STDEV.P(Table2[1M Return vs Nifty])</f>
        <v>-0.51990043684298781</v>
      </c>
      <c r="K581">
        <v>-37.399372035296302</v>
      </c>
      <c r="L581">
        <f>(Table2[[#This Row],[6M Return vs Nifty]]-AVERAGE(Table2[6M Return vs Nifty]))/_xlfn.STDEV.P(Table2[6M Return vs Nifty])</f>
        <v>-1.5141262355398526</v>
      </c>
      <c r="M581">
        <v>-6.1756836632166996</v>
      </c>
      <c r="N581">
        <f>(Table2[[#This Row],[1W Return vs Nifty]]-AVERAGE(Table2[1W Return vs Nifty]))/_xlfn.STDEV.P(Table2[1W Return vs Nifty])</f>
        <v>-0.9074914971087672</v>
      </c>
      <c r="O581">
        <v>104.97</v>
      </c>
      <c r="P581">
        <v>108.17009757012799</v>
      </c>
      <c r="Q581">
        <v>113.405330374285</v>
      </c>
      <c r="R581">
        <v>24.090754457537098</v>
      </c>
      <c r="S581" s="1">
        <f>(Table2[[#This Row],[Close Price]]-Table2[[#This Row],[20D EMA]])/Table2[[#This Row],[20D EMA]]</f>
        <v>-5.2014861388968214E-2</v>
      </c>
      <c r="T581" s="1">
        <f>(Table2[[#This Row],[Close Price]]-Table2[[#This Row],[50D EMA]])/Table2[[#This Row],[50D EMA]]</f>
        <v>-8.0059995919977242E-2</v>
      </c>
      <c r="U581" s="1">
        <f>(Table2[[#This Row],[Close Price]]-Table2[[#This Row],[200D EMA]])/Table2[[#This Row],[200D EMA]]</f>
        <v>-0.12252801811365124</v>
      </c>
      <c r="V581">
        <v>0.56839530513579295</v>
      </c>
      <c r="W581">
        <v>96.1</v>
      </c>
      <c r="X581">
        <v>100.45</v>
      </c>
      <c r="Y581">
        <v>96.1</v>
      </c>
      <c r="Z581">
        <v>103.17</v>
      </c>
      <c r="AA581">
        <v>96.1</v>
      </c>
      <c r="AB581">
        <v>108</v>
      </c>
      <c r="AC581" s="1">
        <f>(Table2[[#This Row],[Close Price]]/Table2[[#This Row],[Day Low]])-1</f>
        <v>3.5483870967742082E-2</v>
      </c>
      <c r="AD581" s="1">
        <f>(Table2[[#This Row],[Day High]]/Table2[[#This Row],[Close Price]])-1</f>
        <v>9.4462868053462046E-3</v>
      </c>
      <c r="AE581" s="1">
        <f>(Table2[[#This Row],[Close Price]]/Table2[[#This Row],[Current Week Low]])-1</f>
        <v>3.5483870967742082E-2</v>
      </c>
      <c r="AF581" s="1">
        <f>(Table2[[#This Row],[Current Week High]]/Table2[[#This Row],[Close Price]])-1</f>
        <v>3.6780223093156428E-2</v>
      </c>
      <c r="AG581" s="1">
        <f>(Table2[[#This Row],[Close Price]]/Table2[[#This Row],[Current Month Low]])-1</f>
        <v>3.5483870967742082E-2</v>
      </c>
      <c r="AH581" s="1">
        <f>(Table2[[#This Row],[Current Month High]]/Table2[[#This Row],[Close Price]])-1</f>
        <v>8.5318058486584247E-2</v>
      </c>
      <c r="AI581">
        <v>53.250929554818597</v>
      </c>
      <c r="AJ581">
        <v>5.1902748414376303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-0.08</v>
      </c>
      <c r="AM581" t="s">
        <v>3174</v>
      </c>
      <c r="AN581">
        <v>-4.9000000000000004</v>
      </c>
      <c r="AO581" t="s">
        <v>3174</v>
      </c>
      <c r="AP581">
        <v>0.111333386805296</v>
      </c>
      <c r="AQ581">
        <f>(Table2[[#This Row],[Sharpe Ratio]]-AVERAGE(Table2[Sharpe Ratio]))/_xlfn.STDEV.P(Table2[Sharpe Ratio])</f>
        <v>0.58131241796908395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673</v>
      </c>
      <c r="AT581">
        <f>_xlfn.RANK.AVG(Table2[[#This Row],[6M Return vs Nifty Z-Score]],Table2[6M Return vs Nifty Z-Score])</f>
        <v>716</v>
      </c>
      <c r="AU581">
        <f>_xlfn.RANK.AVG(Table2[[#This Row],[Sharpe Ratio Z-Score]],Table2[Sharpe Ratio Z-Score])</f>
        <v>201</v>
      </c>
      <c r="AV581">
        <f>(Table2[[#This Row],[Rank 1Y]]+Table2[[#This Row],[Rank 6M]]+Table2[[#This Row],[Rank Sharpe]])/3</f>
        <v>530</v>
      </c>
    </row>
    <row r="582" spans="1:48" x14ac:dyDescent="0.3">
      <c r="A582" t="s">
        <v>1091</v>
      </c>
      <c r="B582" t="s">
        <v>1092</v>
      </c>
      <c r="C582" t="s">
        <v>3128</v>
      </c>
      <c r="D582" t="s">
        <v>287</v>
      </c>
      <c r="E582">
        <v>12264.16518996</v>
      </c>
      <c r="F582">
        <v>874.1</v>
      </c>
      <c r="G582">
        <v>-0.20282736541117</v>
      </c>
      <c r="H582">
        <f>(Table2[[#This Row],[1Y Return vs Nifty]]-AVERAGE(Table2[1Y Return vs Nifty]))/_xlfn.STDEV.P(Table2[1Y Return vs Nifty])</f>
        <v>-0.44132496261070003</v>
      </c>
      <c r="I582">
        <v>-12.776406318447901</v>
      </c>
      <c r="J582">
        <f>(Table2[[#This Row],[1M Return vs Nifty]]-AVERAGE(Table2[1M Return vs Nifty]))/_xlfn.STDEV.P(Table2[1M Return vs Nifty])</f>
        <v>-0.96749742879726552</v>
      </c>
      <c r="K582">
        <v>-26.811912328798002</v>
      </c>
      <c r="L582">
        <f>(Table2[[#This Row],[6M Return vs Nifty]]-AVERAGE(Table2[6M Return vs Nifty]))/_xlfn.STDEV.P(Table2[6M Return vs Nifty])</f>
        <v>-1.160975239426135</v>
      </c>
      <c r="M582">
        <v>-7.21414494539688</v>
      </c>
      <c r="N582">
        <f>(Table2[[#This Row],[1W Return vs Nifty]]-AVERAGE(Table2[1W Return vs Nifty]))/_xlfn.STDEV.P(Table2[1W Return vs Nifty])</f>
        <v>-1.163721043735062</v>
      </c>
      <c r="O582">
        <v>948.65</v>
      </c>
      <c r="P582">
        <v>971.60752525641999</v>
      </c>
      <c r="Q582">
        <v>938.40278519303502</v>
      </c>
      <c r="R582">
        <v>19.4835776597793</v>
      </c>
      <c r="S582" s="1">
        <f>(Table2[[#This Row],[Close Price]]-Table2[[#This Row],[20D EMA]])/Table2[[#This Row],[20D EMA]]</f>
        <v>-7.8585358140515427E-2</v>
      </c>
      <c r="T582" s="1">
        <f>(Table2[[#This Row],[Close Price]]-Table2[[#This Row],[50D EMA]])/Table2[[#This Row],[50D EMA]]</f>
        <v>-0.10035690618049346</v>
      </c>
      <c r="U582" s="1">
        <f>(Table2[[#This Row],[Close Price]]-Table2[[#This Row],[200D EMA]])/Table2[[#This Row],[200D EMA]]</f>
        <v>-6.8523651258992721E-2</v>
      </c>
      <c r="V582">
        <v>2.17380079645767</v>
      </c>
      <c r="W582">
        <v>856.3</v>
      </c>
      <c r="X582">
        <v>878.75</v>
      </c>
      <c r="Y582">
        <v>856.3</v>
      </c>
      <c r="Z582">
        <v>923.95</v>
      </c>
      <c r="AA582">
        <v>856.3</v>
      </c>
      <c r="AB582">
        <v>973.2</v>
      </c>
      <c r="AC582" s="1">
        <f>(Table2[[#This Row],[Close Price]]/Table2[[#This Row],[Day Low]])-1</f>
        <v>2.0787107322200349E-2</v>
      </c>
      <c r="AD582" s="1">
        <f>(Table2[[#This Row],[Day High]]/Table2[[#This Row],[Close Price]])-1</f>
        <v>5.31975746482094E-3</v>
      </c>
      <c r="AE582" s="1">
        <f>(Table2[[#This Row],[Close Price]]/Table2[[#This Row],[Current Week Low]])-1</f>
        <v>2.0787107322200349E-2</v>
      </c>
      <c r="AF582" s="1">
        <f>(Table2[[#This Row],[Current Week High]]/Table2[[#This Row],[Close Price]])-1</f>
        <v>5.7030088090607611E-2</v>
      </c>
      <c r="AG582" s="1">
        <f>(Table2[[#This Row],[Close Price]]/Table2[[#This Row],[Current Month Low]])-1</f>
        <v>2.0787107322200349E-2</v>
      </c>
      <c r="AH582" s="1">
        <f>(Table2[[#This Row],[Current Month High]]/Table2[[#This Row],[Close Price]])-1</f>
        <v>0.11337375586317355</v>
      </c>
      <c r="AI582">
        <v>37.1696602219425</v>
      </c>
      <c r="AJ582">
        <v>39.856000000000002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-0.23</v>
      </c>
      <c r="AM582" t="s">
        <v>3174</v>
      </c>
      <c r="AN582">
        <v>-11.07</v>
      </c>
      <c r="AO582" t="s">
        <v>3174</v>
      </c>
      <c r="AP582">
        <v>1.9518085446479001E-2</v>
      </c>
      <c r="AQ582">
        <f>(Table2[[#This Row],[Sharpe Ratio]]-AVERAGE(Table2[Sharpe Ratio]))/_xlfn.STDEV.P(Table2[Sharpe Ratio])</f>
        <v>-0.49018628797970543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455</v>
      </c>
      <c r="AT582">
        <f>_xlfn.RANK.AVG(Table2[[#This Row],[6M Return vs Nifty Z-Score]],Table2[6M Return vs Nifty Z-Score])</f>
        <v>678</v>
      </c>
      <c r="AU582">
        <f>_xlfn.RANK.AVG(Table2[[#This Row],[Sharpe Ratio Z-Score]],Table2[Sharpe Ratio Z-Score])</f>
        <v>459</v>
      </c>
      <c r="AV582">
        <f>(Table2[[#This Row],[Rank 1Y]]+Table2[[#This Row],[Rank 6M]]+Table2[[#This Row],[Rank Sharpe]])/3</f>
        <v>530.66666666666663</v>
      </c>
    </row>
    <row r="583" spans="1:48" x14ac:dyDescent="0.3">
      <c r="A583" t="s">
        <v>1314</v>
      </c>
      <c r="B583" t="s">
        <v>1315</v>
      </c>
      <c r="C583" t="s">
        <v>3140</v>
      </c>
      <c r="D583" t="s">
        <v>436</v>
      </c>
      <c r="E583">
        <v>8665.6888788359993</v>
      </c>
      <c r="F583">
        <v>192.81</v>
      </c>
      <c r="G583">
        <v>-35.869909261626802</v>
      </c>
      <c r="H583">
        <f>(Table2[[#This Row],[1Y Return vs Nifty]]-AVERAGE(Table2[1Y Return vs Nifty]))/_xlfn.STDEV.P(Table2[1Y Return vs Nifty])</f>
        <v>-1.0556412368587182</v>
      </c>
      <c r="I583">
        <v>-8.2522247038011098</v>
      </c>
      <c r="J583">
        <f>(Table2[[#This Row],[1M Return vs Nifty]]-AVERAGE(Table2[1M Return vs Nifty]))/_xlfn.STDEV.P(Table2[1M Return vs Nifty])</f>
        <v>-0.45718765037666437</v>
      </c>
      <c r="K583">
        <v>2.23586353205605</v>
      </c>
      <c r="L583">
        <f>(Table2[[#This Row],[6M Return vs Nifty]]-AVERAGE(Table2[6M Return vs Nifty]))/_xlfn.STDEV.P(Table2[6M Return vs Nifty])</f>
        <v>-0.19206945234178224</v>
      </c>
      <c r="M583">
        <v>-5.08896581505787</v>
      </c>
      <c r="N583">
        <f>(Table2[[#This Row],[1W Return vs Nifty]]-AVERAGE(Table2[1W Return vs Nifty]))/_xlfn.STDEV.P(Table2[1W Return vs Nifty])</f>
        <v>-0.63935514352237832</v>
      </c>
      <c r="O583">
        <v>199.27</v>
      </c>
      <c r="P583">
        <v>196.53523565331599</v>
      </c>
      <c r="Q583">
        <v>193.48342881964601</v>
      </c>
      <c r="R583">
        <v>39.7949524319164</v>
      </c>
      <c r="S583" s="1">
        <f>(Table2[[#This Row],[Close Price]]-Table2[[#This Row],[20D EMA]])/Table2[[#This Row],[20D EMA]]</f>
        <v>-3.2418326893160071E-2</v>
      </c>
      <c r="T583" s="1">
        <f>(Table2[[#This Row],[Close Price]]-Table2[[#This Row],[50D EMA]])/Table2[[#This Row],[50D EMA]]</f>
        <v>-1.8954543397435502E-2</v>
      </c>
      <c r="U583" s="1">
        <f>(Table2[[#This Row],[Close Price]]-Table2[[#This Row],[200D EMA]])/Table2[[#This Row],[200D EMA]]</f>
        <v>-3.4805503693741999E-3</v>
      </c>
      <c r="V583">
        <v>0.46042971577703301</v>
      </c>
      <c r="W583">
        <v>185.5</v>
      </c>
      <c r="X583">
        <v>193.35</v>
      </c>
      <c r="Y583">
        <v>183.01</v>
      </c>
      <c r="Z583">
        <v>198.97</v>
      </c>
      <c r="AA583">
        <v>183.01</v>
      </c>
      <c r="AB583">
        <v>207</v>
      </c>
      <c r="AC583" s="1">
        <f>(Table2[[#This Row],[Close Price]]/Table2[[#This Row],[Day Low]])-1</f>
        <v>3.9407008086253414E-2</v>
      </c>
      <c r="AD583" s="1">
        <f>(Table2[[#This Row],[Day High]]/Table2[[#This Row],[Close Price]])-1</f>
        <v>2.8006846117940576E-3</v>
      </c>
      <c r="AE583" s="1">
        <f>(Table2[[#This Row],[Close Price]]/Table2[[#This Row],[Current Week Low]])-1</f>
        <v>5.354898639418626E-2</v>
      </c>
      <c r="AF583" s="1">
        <f>(Table2[[#This Row],[Current Week High]]/Table2[[#This Row],[Close Price]])-1</f>
        <v>3.1948550386390773E-2</v>
      </c>
      <c r="AG583" s="1">
        <f>(Table2[[#This Row],[Close Price]]/Table2[[#This Row],[Current Month Low]])-1</f>
        <v>5.354898639418626E-2</v>
      </c>
      <c r="AH583" s="1">
        <f>(Table2[[#This Row],[Current Month High]]/Table2[[#This Row],[Close Price]])-1</f>
        <v>7.3595767854364391E-2</v>
      </c>
      <c r="AI583">
        <v>19.884860743737299</v>
      </c>
      <c r="AJ583">
        <v>32.972413793103399</v>
      </c>
      <c r="AK583" t="str">
        <f>IF(AND(Table2[[#This Row],[20D EMA]]&gt;Table2[[#This Row],[50D EMA]],Table2[[#This Row],[50D EMA]]&gt;Table2[[#This Row],[200D EMA]]),"Uptrend","Downtrend/NoTrend")</f>
        <v>Uptrend</v>
      </c>
      <c r="AL583">
        <v>0.02</v>
      </c>
      <c r="AM583" t="s">
        <v>3175</v>
      </c>
      <c r="AN583">
        <v>-1.81</v>
      </c>
      <c r="AO583" t="s">
        <v>3174</v>
      </c>
      <c r="AQ583">
        <f>(Table2[[#This Row],[Sharpe Ratio]]-AVERAGE(Table2[Sharpe Ratio]))/_xlfn.STDEV.P(Table2[Sharpe Ratio])</f>
        <v>-0.71796535082642143</v>
      </c>
      <c r="AR5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-3.0622188339259644</v>
      </c>
      <c r="AS583">
        <f>_xlfn.RANK.AVG(Table2[[#This Row],[1Y Return vs Nifty Z-Score]],Table2[1Y Return vs Nifty Z-Score])</f>
        <v>669</v>
      </c>
      <c r="AT583">
        <f>_xlfn.RANK.AVG(Table2[[#This Row],[6M Return vs Nifty Z-Score]],Table2[6M Return vs Nifty Z-Score])</f>
        <v>384</v>
      </c>
      <c r="AU583">
        <f>_xlfn.RANK.AVG(Table2[[#This Row],[Sharpe Ratio Z-Score]],Table2[Sharpe Ratio Z-Score])</f>
        <v>540.5</v>
      </c>
      <c r="AV583">
        <f>(Table2[[#This Row],[Rank 1Y]]+Table2[[#This Row],[Rank 6M]]+Table2[[#This Row],[Rank Sharpe]])/3</f>
        <v>531.16666666666663</v>
      </c>
    </row>
    <row r="584" spans="1:48" x14ac:dyDescent="0.3">
      <c r="A584" t="s">
        <v>908</v>
      </c>
      <c r="B584" t="s">
        <v>909</v>
      </c>
      <c r="C584" t="s">
        <v>3143</v>
      </c>
      <c r="D584" t="s">
        <v>482</v>
      </c>
      <c r="E584">
        <v>16774.874978579999</v>
      </c>
      <c r="F584">
        <v>1541.3</v>
      </c>
      <c r="G584">
        <v>-15.667225041683199</v>
      </c>
      <c r="H584">
        <f>(Table2[[#This Row],[1Y Return vs Nifty]]-AVERAGE(Table2[1Y Return vs Nifty]))/_xlfn.STDEV.P(Table2[1Y Return vs Nifty])</f>
        <v>-0.70767787568669571</v>
      </c>
      <c r="I584">
        <v>-0.451511439197126</v>
      </c>
      <c r="J584">
        <f>(Table2[[#This Row],[1M Return vs Nifty]]-AVERAGE(Table2[1M Return vs Nifty]))/_xlfn.STDEV.P(Table2[1M Return vs Nifty])</f>
        <v>0.42270192892208525</v>
      </c>
      <c r="K584">
        <v>5.1035902819848902</v>
      </c>
      <c r="L584">
        <f>(Table2[[#This Row],[6M Return vs Nifty]]-AVERAGE(Table2[6M Return vs Nifty]))/_xlfn.STDEV.P(Table2[6M Return vs Nifty])</f>
        <v>-9.6414726241834905E-2</v>
      </c>
      <c r="M584">
        <v>-2.08504042123467</v>
      </c>
      <c r="N584">
        <f>(Table2[[#This Row],[1W Return vs Nifty]]-AVERAGE(Table2[1W Return vs Nifty]))/_xlfn.STDEV.P(Table2[1W Return vs Nifty])</f>
        <v>0.10183227960678311</v>
      </c>
      <c r="O584">
        <v>1554.06</v>
      </c>
      <c r="P584">
        <v>1536.68120520459</v>
      </c>
      <c r="Q584">
        <v>1464.17837796658</v>
      </c>
      <c r="R584">
        <v>54.187250156814201</v>
      </c>
      <c r="S584" s="1">
        <f>(Table2[[#This Row],[Close Price]]-Table2[[#This Row],[20D EMA]])/Table2[[#This Row],[20D EMA]]</f>
        <v>-8.2107511936476019E-3</v>
      </c>
      <c r="T584" s="1">
        <f>(Table2[[#This Row],[Close Price]]-Table2[[#This Row],[50D EMA]])/Table2[[#This Row],[50D EMA]]</f>
        <v>3.0056948570507209E-3</v>
      </c>
      <c r="U584" s="1">
        <f>(Table2[[#This Row],[Close Price]]-Table2[[#This Row],[200D EMA]])/Table2[[#This Row],[200D EMA]]</f>
        <v>5.2672285832088869E-2</v>
      </c>
      <c r="V584">
        <v>1.04155557761729</v>
      </c>
      <c r="W584">
        <v>1482</v>
      </c>
      <c r="X584">
        <v>1549</v>
      </c>
      <c r="Y584">
        <v>1482</v>
      </c>
      <c r="Z584">
        <v>1581.15</v>
      </c>
      <c r="AA584">
        <v>1482</v>
      </c>
      <c r="AB584">
        <v>1643.95</v>
      </c>
      <c r="AC584" s="1">
        <f>(Table2[[#This Row],[Close Price]]/Table2[[#This Row],[Day Low]])-1</f>
        <v>4.0013495276653099E-2</v>
      </c>
      <c r="AD584" s="1">
        <f>(Table2[[#This Row],[Day High]]/Table2[[#This Row],[Close Price]])-1</f>
        <v>4.9957827807696198E-3</v>
      </c>
      <c r="AE584" s="1">
        <f>(Table2[[#This Row],[Close Price]]/Table2[[#This Row],[Current Week Low]])-1</f>
        <v>4.0013495276653099E-2</v>
      </c>
      <c r="AF584" s="1">
        <f>(Table2[[#This Row],[Current Week High]]/Table2[[#This Row],[Close Price]])-1</f>
        <v>2.5854797897878479E-2</v>
      </c>
      <c r="AG584" s="1">
        <f>(Table2[[#This Row],[Close Price]]/Table2[[#This Row],[Current Month Low]])-1</f>
        <v>4.0013495276653099E-2</v>
      </c>
      <c r="AH584" s="1">
        <f>(Table2[[#This Row],[Current Month High]]/Table2[[#This Row],[Close Price]])-1</f>
        <v>6.6599623694284071E-2</v>
      </c>
      <c r="AI584">
        <v>9.6476999935119796</v>
      </c>
      <c r="AJ584">
        <v>23.998390989541399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0.03</v>
      </c>
      <c r="AM584" t="s">
        <v>3175</v>
      </c>
      <c r="AN584">
        <v>-0.56000000000000005</v>
      </c>
      <c r="AO584" t="s">
        <v>3174</v>
      </c>
      <c r="AP584">
        <v>-9.0242067256297007E-2</v>
      </c>
      <c r="AQ584">
        <f>(Table2[[#This Row],[Sharpe Ratio]]-AVERAGE(Table2[Sharpe Ratio]))/_xlfn.STDEV.P(Table2[Sharpe Ratio])</f>
        <v>-1.7711041725287184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-2.0506625659283806</v>
      </c>
      <c r="AS584">
        <f>_xlfn.RANK.AVG(Table2[[#This Row],[1Y Return vs Nifty Z-Score]],Table2[1Y Return vs Nifty Z-Score])</f>
        <v>550</v>
      </c>
      <c r="AT584">
        <f>_xlfn.RANK.AVG(Table2[[#This Row],[6M Return vs Nifty Z-Score]],Table2[6M Return vs Nifty Z-Score])</f>
        <v>340</v>
      </c>
      <c r="AU584">
        <f>_xlfn.RANK.AVG(Table2[[#This Row],[Sharpe Ratio Z-Score]],Table2[Sharpe Ratio Z-Score])</f>
        <v>705</v>
      </c>
      <c r="AV584">
        <f>(Table2[[#This Row],[Rank 1Y]]+Table2[[#This Row],[Rank 6M]]+Table2[[#This Row],[Rank Sharpe]])/3</f>
        <v>531.66666666666663</v>
      </c>
    </row>
    <row r="585" spans="1:48" x14ac:dyDescent="0.3">
      <c r="A585" t="s">
        <v>1591</v>
      </c>
      <c r="B585" t="s">
        <v>1592</v>
      </c>
      <c r="C585" t="s">
        <v>3131</v>
      </c>
      <c r="D585" t="s">
        <v>40</v>
      </c>
      <c r="E585">
        <v>6083.2265207999999</v>
      </c>
      <c r="F585">
        <v>350.05</v>
      </c>
      <c r="G585">
        <v>-11.756525423591301</v>
      </c>
      <c r="H585">
        <f>(Table2[[#This Row],[1Y Return vs Nifty]]-AVERAGE(Table2[1Y Return vs Nifty]))/_xlfn.STDEV.P(Table2[1Y Return vs Nifty])</f>
        <v>-0.64032147052633237</v>
      </c>
      <c r="I585">
        <v>-25.669272097482899</v>
      </c>
      <c r="J585">
        <f>(Table2[[#This Row],[1M Return vs Nifty]]-AVERAGE(Table2[1M Return vs Nifty]))/_xlfn.STDEV.P(Table2[1M Return vs Nifty])</f>
        <v>-2.4217616558578228</v>
      </c>
      <c r="K585">
        <v>-5.3885374876609697</v>
      </c>
      <c r="L585">
        <f>(Table2[[#This Row],[6M Return vs Nifty]]-AVERAGE(Table2[6M Return vs Nifty]))/_xlfn.STDEV.P(Table2[6M Return vs Nifty])</f>
        <v>-0.44638586907684519</v>
      </c>
      <c r="M585">
        <v>-3.8574779054261499</v>
      </c>
      <c r="N585">
        <f>(Table2[[#This Row],[1W Return vs Nifty]]-AVERAGE(Table2[1W Return vs Nifty]))/_xlfn.STDEV.P(Table2[1W Return vs Nifty])</f>
        <v>-0.33549827935673848</v>
      </c>
      <c r="O585">
        <v>389.55</v>
      </c>
      <c r="P585">
        <v>396.88744593668599</v>
      </c>
      <c r="Q585">
        <v>367.58133838613401</v>
      </c>
      <c r="R585">
        <v>20.754432817920399</v>
      </c>
      <c r="S585" s="1">
        <f>(Table2[[#This Row],[Close Price]]-Table2[[#This Row],[20D EMA]])/Table2[[#This Row],[20D EMA]]</f>
        <v>-0.10139905018611217</v>
      </c>
      <c r="T585" s="1">
        <f>(Table2[[#This Row],[Close Price]]-Table2[[#This Row],[50D EMA]])/Table2[[#This Row],[50D EMA]]</f>
        <v>-0.11801191097427099</v>
      </c>
      <c r="U585" s="1">
        <f>(Table2[[#This Row],[Close Price]]-Table2[[#This Row],[200D EMA]])/Table2[[#This Row],[200D EMA]]</f>
        <v>-4.7693766128349559E-2</v>
      </c>
      <c r="V585">
        <v>0.58882724467081304</v>
      </c>
      <c r="W585">
        <v>345.7</v>
      </c>
      <c r="X585">
        <v>354.95</v>
      </c>
      <c r="Y585">
        <v>345.05</v>
      </c>
      <c r="Z585">
        <v>363</v>
      </c>
      <c r="AA585">
        <v>345.05</v>
      </c>
      <c r="AB585">
        <v>379.75</v>
      </c>
      <c r="AC585" s="1">
        <f>(Table2[[#This Row],[Close Price]]/Table2[[#This Row],[Day Low]])-1</f>
        <v>1.2583164593578333E-2</v>
      </c>
      <c r="AD585" s="1">
        <f>(Table2[[#This Row],[Day High]]/Table2[[#This Row],[Close Price]])-1</f>
        <v>1.399800028567344E-2</v>
      </c>
      <c r="AE585" s="1">
        <f>(Table2[[#This Row],[Close Price]]/Table2[[#This Row],[Current Week Low]])-1</f>
        <v>1.4490653528474118E-2</v>
      </c>
      <c r="AF585" s="1">
        <f>(Table2[[#This Row],[Current Week High]]/Table2[[#This Row],[Close Price]])-1</f>
        <v>3.6994715040708392E-2</v>
      </c>
      <c r="AG585" s="1">
        <f>(Table2[[#This Row],[Close Price]]/Table2[[#This Row],[Current Month Low]])-1</f>
        <v>1.4490653528474118E-2</v>
      </c>
      <c r="AH585" s="1">
        <f>(Table2[[#This Row],[Current Month High]]/Table2[[#This Row],[Close Price]])-1</f>
        <v>8.4845022139694359E-2</v>
      </c>
      <c r="AI585">
        <v>38.8801599771461</v>
      </c>
      <c r="AJ585">
        <v>21.891421335865701</v>
      </c>
      <c r="AK585" t="str">
        <f>IF(AND(Table2[[#This Row],[20D EMA]]&gt;Table2[[#This Row],[50D EMA]],Table2[[#This Row],[50D EMA]]&gt;Table2[[#This Row],[200D EMA]]),"Uptrend","Downtrend/NoTrend")</f>
        <v>Downtrend/NoTrend</v>
      </c>
      <c r="AL585">
        <v>-0.19</v>
      </c>
      <c r="AM585" t="s">
        <v>3174</v>
      </c>
      <c r="AN585">
        <v>-20.440000000000001</v>
      </c>
      <c r="AO585" t="s">
        <v>3174</v>
      </c>
      <c r="AP585">
        <v>-1.4185619172023E-2</v>
      </c>
      <c r="AQ585">
        <f>(Table2[[#This Row],[Sharpe Ratio]]-AVERAGE(Table2[Sharpe Ratio]))/_xlfn.STDEV.P(Table2[Sharpe Ratio])</f>
        <v>-0.88351371107743681</v>
      </c>
      <c r="AR5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5">
        <f>_xlfn.RANK.AVG(Table2[[#This Row],[1Y Return vs Nifty Z-Score]],Table2[1Y Return vs Nifty Z-Score])</f>
        <v>523</v>
      </c>
      <c r="AT585">
        <f>_xlfn.RANK.AVG(Table2[[#This Row],[6M Return vs Nifty Z-Score]],Table2[6M Return vs Nifty Z-Score])</f>
        <v>474</v>
      </c>
      <c r="AU585">
        <f>_xlfn.RANK.AVG(Table2[[#This Row],[Sharpe Ratio Z-Score]],Table2[Sharpe Ratio Z-Score])</f>
        <v>598</v>
      </c>
      <c r="AV585">
        <f>(Table2[[#This Row],[Rank 1Y]]+Table2[[#This Row],[Rank 6M]]+Table2[[#This Row],[Rank Sharpe]])/3</f>
        <v>531.66666666666663</v>
      </c>
    </row>
    <row r="586" spans="1:48" x14ac:dyDescent="0.3">
      <c r="A586" t="s">
        <v>1988</v>
      </c>
      <c r="B586" t="s">
        <v>1989</v>
      </c>
      <c r="C586" t="s">
        <v>3128</v>
      </c>
      <c r="D586" t="s">
        <v>21</v>
      </c>
      <c r="E586">
        <v>3467.5129532999999</v>
      </c>
      <c r="F586">
        <v>574.1</v>
      </c>
      <c r="G586">
        <v>-29.393296334921001</v>
      </c>
      <c r="H586">
        <f>(Table2[[#This Row],[1Y Return vs Nifty]]-AVERAGE(Table2[1Y Return vs Nifty]))/_xlfn.STDEV.P(Table2[1Y Return vs Nifty])</f>
        <v>-0.94409051525896182</v>
      </c>
      <c r="I586">
        <v>-12.552222429558601</v>
      </c>
      <c r="J586">
        <f>(Table2[[#This Row],[1M Return vs Nifty]]-AVERAGE(Table2[1M Return vs Nifty]))/_xlfn.STDEV.P(Table2[1M Return vs Nifty])</f>
        <v>-0.94221037349997305</v>
      </c>
      <c r="K586">
        <v>-16.400885823038699</v>
      </c>
      <c r="L586">
        <f>(Table2[[#This Row],[6M Return vs Nifty]]-AVERAGE(Table2[6M Return vs Nifty]))/_xlfn.STDEV.P(Table2[6M Return vs Nifty])</f>
        <v>-0.81370927733528764</v>
      </c>
      <c r="M586">
        <v>-4.2615329303034697</v>
      </c>
      <c r="N586">
        <f>(Table2[[#This Row],[1W Return vs Nifty]]-AVERAGE(Table2[1W Return vs Nifty]))/_xlfn.STDEV.P(Table2[1W Return vs Nifty])</f>
        <v>-0.43519466439579918</v>
      </c>
      <c r="O586">
        <v>612.83000000000004</v>
      </c>
      <c r="P586">
        <v>617.61614877321995</v>
      </c>
      <c r="Q586">
        <v>603.725889465112</v>
      </c>
      <c r="R586">
        <v>23.1795494639094</v>
      </c>
      <c r="S586" s="1">
        <f>(Table2[[#This Row],[Close Price]]-Table2[[#This Row],[20D EMA]])/Table2[[#This Row],[20D EMA]]</f>
        <v>-6.3198603201540415E-2</v>
      </c>
      <c r="T586" s="1">
        <f>(Table2[[#This Row],[Close Price]]-Table2[[#This Row],[50D EMA]])/Table2[[#This Row],[50D EMA]]</f>
        <v>-7.0458243133144582E-2</v>
      </c>
      <c r="U586" s="1">
        <f>(Table2[[#This Row],[Close Price]]-Table2[[#This Row],[200D EMA]])/Table2[[#This Row],[200D EMA]]</f>
        <v>-4.907175587808546E-2</v>
      </c>
      <c r="V586">
        <v>0.30031202721035599</v>
      </c>
      <c r="W586">
        <v>558</v>
      </c>
      <c r="X586">
        <v>577.20000000000005</v>
      </c>
      <c r="Y586">
        <v>558</v>
      </c>
      <c r="Z586">
        <v>612</v>
      </c>
      <c r="AA586">
        <v>558</v>
      </c>
      <c r="AB586">
        <v>618.4</v>
      </c>
      <c r="AC586" s="1">
        <f>(Table2[[#This Row],[Close Price]]/Table2[[#This Row],[Day Low]])-1</f>
        <v>2.8853046594982112E-2</v>
      </c>
      <c r="AD586" s="1">
        <f>(Table2[[#This Row],[Day High]]/Table2[[#This Row],[Close Price]])-1</f>
        <v>5.3997561400453975E-3</v>
      </c>
      <c r="AE586" s="1">
        <f>(Table2[[#This Row],[Close Price]]/Table2[[#This Row],[Current Week Low]])-1</f>
        <v>2.8853046594982112E-2</v>
      </c>
      <c r="AF586" s="1">
        <f>(Table2[[#This Row],[Current Week High]]/Table2[[#This Row],[Close Price]])-1</f>
        <v>6.601637345410194E-2</v>
      </c>
      <c r="AG586" s="1">
        <f>(Table2[[#This Row],[Close Price]]/Table2[[#This Row],[Current Month Low]])-1</f>
        <v>2.8853046594982112E-2</v>
      </c>
      <c r="AH586" s="1">
        <f>(Table2[[#This Row],[Current Month High]]/Table2[[#This Row],[Close Price]])-1</f>
        <v>7.7164257098066402E-2</v>
      </c>
      <c r="AI586">
        <v>37.867967253091699</v>
      </c>
      <c r="AJ586">
        <v>27.577777777777701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-0.17</v>
      </c>
      <c r="AM586" t="s">
        <v>3174</v>
      </c>
      <c r="AN586">
        <v>-7.63</v>
      </c>
      <c r="AO586" t="s">
        <v>3174</v>
      </c>
      <c r="AP586">
        <v>5.1496487348311998E-2</v>
      </c>
      <c r="AQ586">
        <f>(Table2[[#This Row],[Sharpe Ratio]]-AVERAGE(Table2[Sharpe Ratio]))/_xlfn.STDEV.P(Table2[Sharpe Ratio])</f>
        <v>-0.11699341327338154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641</v>
      </c>
      <c r="AT586">
        <f>_xlfn.RANK.AVG(Table2[[#This Row],[6M Return vs Nifty Z-Score]],Table2[6M Return vs Nifty Z-Score])</f>
        <v>590</v>
      </c>
      <c r="AU586">
        <f>_xlfn.RANK.AVG(Table2[[#This Row],[Sharpe Ratio Z-Score]],Table2[Sharpe Ratio Z-Score])</f>
        <v>370</v>
      </c>
      <c r="AV586">
        <f>(Table2[[#This Row],[Rank 1Y]]+Table2[[#This Row],[Rank 6M]]+Table2[[#This Row],[Rank Sharpe]])/3</f>
        <v>533.66666666666663</v>
      </c>
    </row>
    <row r="587" spans="1:48" x14ac:dyDescent="0.3">
      <c r="A587" t="s">
        <v>645</v>
      </c>
      <c r="B587" t="s">
        <v>646</v>
      </c>
      <c r="C587" t="s">
        <v>3135</v>
      </c>
      <c r="D587" t="s">
        <v>540</v>
      </c>
      <c r="E587">
        <v>29824.794109271901</v>
      </c>
      <c r="F587">
        <v>65.989999999999995</v>
      </c>
      <c r="G587">
        <v>-19.969902131666899</v>
      </c>
      <c r="H587">
        <f>(Table2[[#This Row],[1Y Return vs Nifty]]-AVERAGE(Table2[1Y Return vs Nifty]))/_xlfn.STDEV.P(Table2[1Y Return vs Nifty])</f>
        <v>-0.78178555197213762</v>
      </c>
      <c r="I587">
        <v>-6.0439277150279196</v>
      </c>
      <c r="J587">
        <f>(Table2[[#This Row],[1M Return vs Nifty]]-AVERAGE(Table2[1M Return vs Nifty]))/_xlfn.STDEV.P(Table2[1M Return vs Nifty])</f>
        <v>-0.20810049097099426</v>
      </c>
      <c r="K587">
        <v>-16.015104051671599</v>
      </c>
      <c r="L587">
        <f>(Table2[[#This Row],[6M Return vs Nifty]]-AVERAGE(Table2[6M Return vs Nifty]))/_xlfn.STDEV.P(Table2[6M Return vs Nifty])</f>
        <v>-0.80084129761044531</v>
      </c>
      <c r="M587">
        <v>-4.7402438049263198</v>
      </c>
      <c r="N587">
        <f>(Table2[[#This Row],[1W Return vs Nifty]]-AVERAGE(Table2[1W Return vs Nifty]))/_xlfn.STDEV.P(Table2[1W Return vs Nifty])</f>
        <v>-0.55331160575366445</v>
      </c>
      <c r="O587">
        <v>69.349999999999994</v>
      </c>
      <c r="P587">
        <v>70.290644819370002</v>
      </c>
      <c r="Q587">
        <v>68.514969990461694</v>
      </c>
      <c r="R587">
        <v>26.9685049454745</v>
      </c>
      <c r="S587" s="1">
        <f>(Table2[[#This Row],[Close Price]]-Table2[[#This Row],[20D EMA]])/Table2[[#This Row],[20D EMA]]</f>
        <v>-4.8449891852919966E-2</v>
      </c>
      <c r="T587" s="1">
        <f>(Table2[[#This Row],[Close Price]]-Table2[[#This Row],[50D EMA]])/Table2[[#This Row],[50D EMA]]</f>
        <v>-6.1183744016314351E-2</v>
      </c>
      <c r="U587" s="1">
        <f>(Table2[[#This Row],[Close Price]]-Table2[[#This Row],[200D EMA]])/Table2[[#This Row],[200D EMA]]</f>
        <v>-3.6852821957204573E-2</v>
      </c>
      <c r="V587">
        <v>1.3884903394399299</v>
      </c>
      <c r="W587">
        <v>64.59</v>
      </c>
      <c r="X587">
        <v>66.44</v>
      </c>
      <c r="Y587">
        <v>64.59</v>
      </c>
      <c r="Z587">
        <v>68.099999999999994</v>
      </c>
      <c r="AA587">
        <v>64.59</v>
      </c>
      <c r="AB587">
        <v>71.86</v>
      </c>
      <c r="AC587" s="1">
        <f>(Table2[[#This Row],[Close Price]]/Table2[[#This Row],[Day Low]])-1</f>
        <v>2.1675181916705144E-2</v>
      </c>
      <c r="AD587" s="1">
        <f>(Table2[[#This Row],[Day High]]/Table2[[#This Row],[Close Price]])-1</f>
        <v>6.819215032580761E-3</v>
      </c>
      <c r="AE587" s="1">
        <f>(Table2[[#This Row],[Close Price]]/Table2[[#This Row],[Current Week Low]])-1</f>
        <v>2.1675181916705144E-2</v>
      </c>
      <c r="AF587" s="1">
        <f>(Table2[[#This Row],[Current Week High]]/Table2[[#This Row],[Close Price]])-1</f>
        <v>3.1974541597211692E-2</v>
      </c>
      <c r="AG587" s="1">
        <f>(Table2[[#This Row],[Close Price]]/Table2[[#This Row],[Current Month Low]])-1</f>
        <v>2.1675181916705144E-2</v>
      </c>
      <c r="AH587" s="1">
        <f>(Table2[[#This Row],[Current Month High]]/Table2[[#This Row],[Close Price]])-1</f>
        <v>8.8952871647219434E-2</v>
      </c>
      <c r="AI587">
        <v>21.230489468101201</v>
      </c>
      <c r="AJ587">
        <v>14.070872947277399</v>
      </c>
      <c r="AK587" t="str">
        <f>IF(AND(Table2[[#This Row],[20D EMA]]&gt;Table2[[#This Row],[50D EMA]],Table2[[#This Row],[50D EMA]]&gt;Table2[[#This Row],[200D EMA]]),"Uptrend","Downtrend/NoTrend")</f>
        <v>Downtrend/NoTrend</v>
      </c>
      <c r="AL587">
        <v>-0.14000000000000001</v>
      </c>
      <c r="AM587" t="s">
        <v>3174</v>
      </c>
      <c r="AN587">
        <v>-5.08</v>
      </c>
      <c r="AO587" t="s">
        <v>3174</v>
      </c>
      <c r="AP587">
        <v>2.8461406330223E-2</v>
      </c>
      <c r="AQ587">
        <f>(Table2[[#This Row],[Sharpe Ratio]]-AVERAGE(Table2[Sharpe Ratio]))/_xlfn.STDEV.P(Table2[Sharpe Ratio])</f>
        <v>-0.38581635604029185</v>
      </c>
      <c r="AR5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7">
        <f>_xlfn.RANK.AVG(Table2[[#This Row],[1Y Return vs Nifty Z-Score]],Table2[1Y Return vs Nifty Z-Score])</f>
        <v>578</v>
      </c>
      <c r="AT587">
        <f>_xlfn.RANK.AVG(Table2[[#This Row],[6M Return vs Nifty Z-Score]],Table2[6M Return vs Nifty Z-Score])</f>
        <v>587</v>
      </c>
      <c r="AU587">
        <f>_xlfn.RANK.AVG(Table2[[#This Row],[Sharpe Ratio Z-Score]],Table2[Sharpe Ratio Z-Score])</f>
        <v>437</v>
      </c>
      <c r="AV587">
        <f>(Table2[[#This Row],[Rank 1Y]]+Table2[[#This Row],[Rank 6M]]+Table2[[#This Row],[Rank Sharpe]])/3</f>
        <v>534</v>
      </c>
    </row>
    <row r="588" spans="1:48" x14ac:dyDescent="0.3">
      <c r="A588" t="s">
        <v>96</v>
      </c>
      <c r="B588" t="s">
        <v>97</v>
      </c>
      <c r="C588" t="s">
        <v>3129</v>
      </c>
      <c r="D588" t="s">
        <v>43</v>
      </c>
      <c r="E588">
        <v>300333.89767178497</v>
      </c>
      <c r="F588">
        <v>1838.15</v>
      </c>
      <c r="G588">
        <v>-13.913125179573701</v>
      </c>
      <c r="H588">
        <f>(Table2[[#This Row],[1Y Return vs Nifty]]-AVERAGE(Table2[1Y Return vs Nifty]))/_xlfn.STDEV.P(Table2[1Y Return vs Nifty])</f>
        <v>-0.67746592576924536</v>
      </c>
      <c r="I588">
        <v>0.26230913983772097</v>
      </c>
      <c r="J588">
        <f>(Table2[[#This Row],[1M Return vs Nifty]]-AVERAGE(Table2[1M Return vs Nifty]))/_xlfn.STDEV.P(Table2[1M Return vs Nifty])</f>
        <v>0.50321806477747066</v>
      </c>
      <c r="K588">
        <v>-1.53291284253394</v>
      </c>
      <c r="L588">
        <f>(Table2[[#This Row],[6M Return vs Nifty]]-AVERAGE(Table2[6M Return vs Nifty]))/_xlfn.STDEV.P(Table2[6M Return vs Nifty])</f>
        <v>-0.31777922293003774</v>
      </c>
      <c r="M588">
        <v>-2.0956150754207501</v>
      </c>
      <c r="N588">
        <f>(Table2[[#This Row],[1W Return vs Nifty]]-AVERAGE(Table2[1W Return vs Nifty]))/_xlfn.STDEV.P(Table2[1W Return vs Nifty])</f>
        <v>9.9223093405694657E-2</v>
      </c>
      <c r="O588">
        <v>1886.62</v>
      </c>
      <c r="P588">
        <v>1799.06004165437</v>
      </c>
      <c r="Q588">
        <v>1664.6576079277099</v>
      </c>
      <c r="R588">
        <v>41.517315767658097</v>
      </c>
      <c r="S588" s="1">
        <f>(Table2[[#This Row],[Close Price]]-Table2[[#This Row],[20D EMA]])/Table2[[#This Row],[20D EMA]]</f>
        <v>-2.5691448198365226E-2</v>
      </c>
      <c r="T588" s="1">
        <f>(Table2[[#This Row],[Close Price]]-Table2[[#This Row],[50D EMA]])/Table2[[#This Row],[50D EMA]]</f>
        <v>2.1727989861685733E-2</v>
      </c>
      <c r="U588" s="1">
        <f>(Table2[[#This Row],[Close Price]]-Table2[[#This Row],[200D EMA]])/Table2[[#This Row],[200D EMA]]</f>
        <v>0.10422106699062664</v>
      </c>
      <c r="V588">
        <v>0.88338784672095605</v>
      </c>
      <c r="W588">
        <v>1833.1</v>
      </c>
      <c r="X588">
        <v>1893.95</v>
      </c>
      <c r="Y588">
        <v>1833.1</v>
      </c>
      <c r="Z588">
        <v>1901.6</v>
      </c>
      <c r="AA588">
        <v>1833.1</v>
      </c>
      <c r="AB588">
        <v>2007.1</v>
      </c>
      <c r="AC588" s="1">
        <f>(Table2[[#This Row],[Close Price]]/Table2[[#This Row],[Day Low]])-1</f>
        <v>2.7548960776826448E-3</v>
      </c>
      <c r="AD588" s="1">
        <f>(Table2[[#This Row],[Day High]]/Table2[[#This Row],[Close Price]])-1</f>
        <v>3.0356608546636465E-2</v>
      </c>
      <c r="AE588" s="1">
        <f>(Table2[[#This Row],[Close Price]]/Table2[[#This Row],[Current Week Low]])-1</f>
        <v>2.7548960776826448E-3</v>
      </c>
      <c r="AF588" s="1">
        <f>(Table2[[#This Row],[Current Week High]]/Table2[[#This Row],[Close Price]])-1</f>
        <v>3.4518401653836683E-2</v>
      </c>
      <c r="AG588" s="1">
        <f>(Table2[[#This Row],[Close Price]]/Table2[[#This Row],[Current Month Low]])-1</f>
        <v>2.7548960776826448E-3</v>
      </c>
      <c r="AH588" s="1">
        <f>(Table2[[#This Row],[Current Month High]]/Table2[[#This Row],[Close Price]])-1</f>
        <v>9.1913064766204977E-2</v>
      </c>
      <c r="AI588">
        <v>10.4316840301389</v>
      </c>
      <c r="AJ588">
        <v>29.533843064021699</v>
      </c>
      <c r="AK588" t="str">
        <f>IF(AND(Table2[[#This Row],[20D EMA]]&gt;Table2[[#This Row],[50D EMA]],Table2[[#This Row],[50D EMA]]&gt;Table2[[#This Row],[200D EMA]]),"Uptrend","Downtrend/NoTrend")</f>
        <v>Uptrend</v>
      </c>
      <c r="AL588">
        <v>0.13</v>
      </c>
      <c r="AM588" t="s">
        <v>3175</v>
      </c>
      <c r="AN588">
        <v>-2.76</v>
      </c>
      <c r="AO588" t="s">
        <v>3174</v>
      </c>
      <c r="AP588">
        <v>-3.2274269134199E-2</v>
      </c>
      <c r="AQ588">
        <f>(Table2[[#This Row],[Sharpe Ratio]]-AVERAGE(Table2[Sharpe Ratio]))/_xlfn.STDEV.P(Table2[Sharpe Ratio])</f>
        <v>-1.0946110416965118</v>
      </c>
      <c r="AR5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-1.4874150322126296</v>
      </c>
      <c r="AS588">
        <f>_xlfn.RANK.AVG(Table2[[#This Row],[1Y Return vs Nifty Z-Score]],Table2[1Y Return vs Nifty Z-Score])</f>
        <v>541</v>
      </c>
      <c r="AT588">
        <f>_xlfn.RANK.AVG(Table2[[#This Row],[6M Return vs Nifty Z-Score]],Table2[6M Return vs Nifty Z-Score])</f>
        <v>429</v>
      </c>
      <c r="AU588">
        <f>_xlfn.RANK.AVG(Table2[[#This Row],[Sharpe Ratio Z-Score]],Table2[Sharpe Ratio Z-Score])</f>
        <v>633</v>
      </c>
      <c r="AV588">
        <f>(Table2[[#This Row],[Rank 1Y]]+Table2[[#This Row],[Rank 6M]]+Table2[[#This Row],[Rank Sharpe]])/3</f>
        <v>534.33333333333337</v>
      </c>
    </row>
    <row r="589" spans="1:48" x14ac:dyDescent="0.3">
      <c r="A589" t="s">
        <v>1703</v>
      </c>
      <c r="B589" t="s">
        <v>1704</v>
      </c>
      <c r="C589" t="s">
        <v>3137</v>
      </c>
      <c r="D589" t="s">
        <v>77</v>
      </c>
      <c r="E589">
        <v>4957.6151387319997</v>
      </c>
      <c r="F589">
        <v>227.9</v>
      </c>
      <c r="G589">
        <v>-6.4649902524394403</v>
      </c>
      <c r="H589">
        <f>(Table2[[#This Row],[1Y Return vs Nifty]]-AVERAGE(Table2[1Y Return vs Nifty]))/_xlfn.STDEV.P(Table2[1Y Return vs Nifty])</f>
        <v>-0.54918207816299835</v>
      </c>
      <c r="I589">
        <v>-1.50978765393856</v>
      </c>
      <c r="J589">
        <f>(Table2[[#This Row],[1M Return vs Nifty]]-AVERAGE(Table2[1M Return vs Nifty]))/_xlfn.STDEV.P(Table2[1M Return vs Nifty])</f>
        <v>0.30333256079059479</v>
      </c>
      <c r="K589">
        <v>-0.76026516957245205</v>
      </c>
      <c r="L589">
        <f>(Table2[[#This Row],[6M Return vs Nifty]]-AVERAGE(Table2[6M Return vs Nifty]))/_xlfn.STDEV.P(Table2[6M Return vs Nifty])</f>
        <v>-0.29200710167381039</v>
      </c>
      <c r="M589">
        <v>4.5492549717875397</v>
      </c>
      <c r="N589">
        <f>(Table2[[#This Row],[1W Return vs Nifty]]-AVERAGE(Table2[1W Return vs Nifty]))/_xlfn.STDEV.P(Table2[1W Return vs Nifty])</f>
        <v>1.7387758324469673</v>
      </c>
      <c r="O589">
        <v>225.56</v>
      </c>
      <c r="P589">
        <v>225.66814650466401</v>
      </c>
      <c r="Q589">
        <v>215.29941380012301</v>
      </c>
      <c r="R589">
        <v>30.6007493972721</v>
      </c>
      <c r="S589" s="1">
        <f>(Table2[[#This Row],[Close Price]]-Table2[[#This Row],[20D EMA]])/Table2[[#This Row],[20D EMA]]</f>
        <v>1.0374179819116879E-2</v>
      </c>
      <c r="T589" s="1">
        <f>(Table2[[#This Row],[Close Price]]-Table2[[#This Row],[50D EMA]])/Table2[[#This Row],[50D EMA]]</f>
        <v>9.8899801762224789E-3</v>
      </c>
      <c r="U589" s="1">
        <f>(Table2[[#This Row],[Close Price]]-Table2[[#This Row],[200D EMA]])/Table2[[#This Row],[200D EMA]]</f>
        <v>5.8525873236120261E-2</v>
      </c>
      <c r="V589">
        <v>2.9732954264921498</v>
      </c>
      <c r="W589">
        <v>225.01</v>
      </c>
      <c r="X589">
        <v>233.95</v>
      </c>
      <c r="Y589">
        <v>224.65</v>
      </c>
      <c r="Z589">
        <v>258</v>
      </c>
      <c r="AA589">
        <v>217.01</v>
      </c>
      <c r="AB589">
        <v>258</v>
      </c>
      <c r="AC589" s="1">
        <f>(Table2[[#This Row],[Close Price]]/Table2[[#This Row],[Day Low]])-1</f>
        <v>1.2843873605617562E-2</v>
      </c>
      <c r="AD589" s="1">
        <f>(Table2[[#This Row],[Day High]]/Table2[[#This Row],[Close Price]])-1</f>
        <v>2.6546731022378145E-2</v>
      </c>
      <c r="AE589" s="1">
        <f>(Table2[[#This Row],[Close Price]]/Table2[[#This Row],[Current Week Low]])-1</f>
        <v>1.4466948586690398E-2</v>
      </c>
      <c r="AF589" s="1">
        <f>(Table2[[#This Row],[Current Week High]]/Table2[[#This Row],[Close Price]])-1</f>
        <v>0.13207547169811318</v>
      </c>
      <c r="AG589" s="1">
        <f>(Table2[[#This Row],[Close Price]]/Table2[[#This Row],[Current Month Low]])-1</f>
        <v>5.0182019261785227E-2</v>
      </c>
      <c r="AH589" s="1">
        <f>(Table2[[#This Row],[Current Month High]]/Table2[[#This Row],[Close Price]])-1</f>
        <v>0.13207547169811318</v>
      </c>
      <c r="AI589">
        <v>13.207547169811299</v>
      </c>
      <c r="AJ589">
        <v>24.1961852861035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0</v>
      </c>
      <c r="AM589" t="s">
        <v>3176</v>
      </c>
      <c r="AN589">
        <v>0.23</v>
      </c>
      <c r="AO589" t="s">
        <v>3175</v>
      </c>
      <c r="AP589">
        <v>-7.8874488160367004E-2</v>
      </c>
      <c r="AQ589">
        <f>(Table2[[#This Row],[Sharpe Ratio]]-AVERAGE(Table2[Sharpe Ratio]))/_xlfn.STDEV.P(Table2[Sharpe Ratio])</f>
        <v>-1.6384427739296077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494</v>
      </c>
      <c r="AT589">
        <f>_xlfn.RANK.AVG(Table2[[#This Row],[6M Return vs Nifty Z-Score]],Table2[6M Return vs Nifty Z-Score])</f>
        <v>421</v>
      </c>
      <c r="AU589">
        <f>_xlfn.RANK.AVG(Table2[[#This Row],[Sharpe Ratio Z-Score]],Table2[Sharpe Ratio Z-Score])</f>
        <v>692</v>
      </c>
      <c r="AV589">
        <f>(Table2[[#This Row],[Rank 1Y]]+Table2[[#This Row],[Rank 6M]]+Table2[[#This Row],[Rank Sharpe]])/3</f>
        <v>535.66666666666663</v>
      </c>
    </row>
    <row r="590" spans="1:48" x14ac:dyDescent="0.3">
      <c r="A590" t="s">
        <v>19</v>
      </c>
      <c r="B590" t="s">
        <v>20</v>
      </c>
      <c r="C590" t="s">
        <v>3128</v>
      </c>
      <c r="D590" t="s">
        <v>21</v>
      </c>
      <c r="E590">
        <v>1538501.26484155</v>
      </c>
      <c r="F590">
        <v>4253.25</v>
      </c>
      <c r="G590">
        <v>-10.3701970478047</v>
      </c>
      <c r="H590">
        <f>(Table2[[#This Row],[1Y Return vs Nifty]]-AVERAGE(Table2[1Y Return vs Nifty]))/_xlfn.STDEV.P(Table2[1Y Return vs Nifty])</f>
        <v>-0.61644387703058035</v>
      </c>
      <c r="I590">
        <v>-4.9609464137269397</v>
      </c>
      <c r="J590">
        <f>(Table2[[#This Row],[1M Return vs Nifty]]-AVERAGE(Table2[1M Return vs Nifty]))/_xlfn.STDEV.P(Table2[1M Return vs Nifty])</f>
        <v>-8.5944486863784295E-2</v>
      </c>
      <c r="K590">
        <v>-3.2879271310042402</v>
      </c>
      <c r="L590">
        <f>(Table2[[#This Row],[6M Return vs Nifty]]-AVERAGE(Table2[6M Return vs Nifty]))/_xlfn.STDEV.P(Table2[6M Return vs Nifty])</f>
        <v>-0.3763187651194343</v>
      </c>
      <c r="M590">
        <v>2.9668257350009699</v>
      </c>
      <c r="N590">
        <f>(Table2[[#This Row],[1W Return vs Nifty]]-AVERAGE(Table2[1W Return vs Nifty]))/_xlfn.STDEV.P(Table2[1W Return vs Nifty])</f>
        <v>1.3483278370640586</v>
      </c>
      <c r="O590">
        <v>4321.91</v>
      </c>
      <c r="P590">
        <v>4316.5721329855296</v>
      </c>
      <c r="Q590">
        <v>4048.1073482681099</v>
      </c>
      <c r="R590">
        <v>33.472533338349798</v>
      </c>
      <c r="S590" s="1">
        <f>(Table2[[#This Row],[Close Price]]-Table2[[#This Row],[20D EMA]])/Table2[[#This Row],[20D EMA]]</f>
        <v>-1.5886494628532258E-2</v>
      </c>
      <c r="T590" s="1">
        <f>(Table2[[#This Row],[Close Price]]-Table2[[#This Row],[50D EMA]])/Table2[[#This Row],[50D EMA]]</f>
        <v>-1.4669541255119316E-2</v>
      </c>
      <c r="U590" s="1">
        <f>(Table2[[#This Row],[Close Price]]-Table2[[#This Row],[200D EMA]])/Table2[[#This Row],[200D EMA]]</f>
        <v>5.0676188668676396E-2</v>
      </c>
      <c r="V590">
        <v>1.0477623187710501</v>
      </c>
      <c r="W590">
        <v>4203.95</v>
      </c>
      <c r="X590">
        <v>4279.3999999999996</v>
      </c>
      <c r="Y590">
        <v>4203.95</v>
      </c>
      <c r="Z590">
        <v>4297.25</v>
      </c>
      <c r="AA590">
        <v>4203.95</v>
      </c>
      <c r="AB590">
        <v>4298</v>
      </c>
      <c r="AC590" s="1">
        <f>(Table2[[#This Row],[Close Price]]/Table2[[#This Row],[Day Low]])-1</f>
        <v>1.1727066211539183E-2</v>
      </c>
      <c r="AD590" s="1">
        <f>(Table2[[#This Row],[Day High]]/Table2[[#This Row],[Close Price]])-1</f>
        <v>6.1482395814964619E-3</v>
      </c>
      <c r="AE590" s="1">
        <f>(Table2[[#This Row],[Close Price]]/Table2[[#This Row],[Current Week Low]])-1</f>
        <v>1.1727066211539183E-2</v>
      </c>
      <c r="AF590" s="1">
        <f>(Table2[[#This Row],[Current Week High]]/Table2[[#This Row],[Close Price]])-1</f>
        <v>1.0345030270969335E-2</v>
      </c>
      <c r="AG590" s="1">
        <f>(Table2[[#This Row],[Close Price]]/Table2[[#This Row],[Current Month Low]])-1</f>
        <v>1.1727066211539183E-2</v>
      </c>
      <c r="AH590" s="1">
        <f>(Table2[[#This Row],[Current Month High]]/Table2[[#This Row],[Close Price]])-1</f>
        <v>1.0521366014224487E-2</v>
      </c>
      <c r="AI590">
        <v>7.9703755951331301</v>
      </c>
      <c r="AJ590">
        <v>28.458169737239501</v>
      </c>
      <c r="AK590" t="str">
        <f>IF(AND(Table2[[#This Row],[20D EMA]]&gt;Table2[[#This Row],[50D EMA]],Table2[[#This Row],[50D EMA]]&gt;Table2[[#This Row],[200D EMA]]),"Uptrend","Downtrend/NoTrend")</f>
        <v>Uptrend</v>
      </c>
      <c r="AL590">
        <v>-7.0000000000000007E-2</v>
      </c>
      <c r="AM590" t="s">
        <v>3174</v>
      </c>
      <c r="AN590">
        <v>-1</v>
      </c>
      <c r="AO590" t="s">
        <v>3174</v>
      </c>
      <c r="AP590">
        <v>-4.1997726170363001E-2</v>
      </c>
      <c r="AQ590">
        <f>(Table2[[#This Row],[Sharpe Ratio]]-AVERAGE(Table2[Sharpe Ratio]))/_xlfn.STDEV.P(Table2[Sharpe Ratio])</f>
        <v>-1.2080852826716832</v>
      </c>
      <c r="AR5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-0.9384645746214233</v>
      </c>
      <c r="AS590">
        <f>_xlfn.RANK.AVG(Table2[[#This Row],[1Y Return vs Nifty Z-Score]],Table2[1Y Return vs Nifty Z-Score])</f>
        <v>512</v>
      </c>
      <c r="AT590">
        <f>_xlfn.RANK.AVG(Table2[[#This Row],[6M Return vs Nifty Z-Score]],Table2[6M Return vs Nifty Z-Score])</f>
        <v>450</v>
      </c>
      <c r="AU590">
        <f>_xlfn.RANK.AVG(Table2[[#This Row],[Sharpe Ratio Z-Score]],Table2[Sharpe Ratio Z-Score])</f>
        <v>647</v>
      </c>
      <c r="AV590">
        <f>(Table2[[#This Row],[Rank 1Y]]+Table2[[#This Row],[Rank 6M]]+Table2[[#This Row],[Rank Sharpe]])/3</f>
        <v>536.33333333333337</v>
      </c>
    </row>
    <row r="591" spans="1:48" x14ac:dyDescent="0.3">
      <c r="A591" t="s">
        <v>1103</v>
      </c>
      <c r="B591" t="s">
        <v>1104</v>
      </c>
      <c r="C591" t="s">
        <v>3129</v>
      </c>
      <c r="D591" t="s">
        <v>24</v>
      </c>
      <c r="E591">
        <v>11731.502287456</v>
      </c>
      <c r="F591">
        <v>157.36000000000001</v>
      </c>
      <c r="G591">
        <v>-2.1335382014271902</v>
      </c>
      <c r="H591">
        <f>(Table2[[#This Row],[1Y Return vs Nifty]]-AVERAGE(Table2[1Y Return vs Nifty]))/_xlfn.STDEV.P(Table2[1Y Return vs Nifty])</f>
        <v>-0.47457879287589705</v>
      </c>
      <c r="I591">
        <v>-7.9180313104157003</v>
      </c>
      <c r="J591">
        <f>(Table2[[#This Row],[1M Return vs Nifty]]-AVERAGE(Table2[1M Return vs Nifty]))/_xlfn.STDEV.P(Table2[1M Return vs Nifty])</f>
        <v>-0.41949195841416309</v>
      </c>
      <c r="K591">
        <v>-8.6015734872552603</v>
      </c>
      <c r="L591">
        <f>(Table2[[#This Row],[6M Return vs Nifty]]-AVERAGE(Table2[6M Return vs Nifty]))/_xlfn.STDEV.P(Table2[6M Return vs Nifty])</f>
        <v>-0.5535585899429768</v>
      </c>
      <c r="M591">
        <v>-3.52620912898933</v>
      </c>
      <c r="N591">
        <f>(Table2[[#This Row],[1W Return vs Nifty]]-AVERAGE(Table2[1W Return vs Nifty]))/_xlfn.STDEV.P(Table2[1W Return vs Nifty])</f>
        <v>-0.25376114591286841</v>
      </c>
      <c r="O591">
        <v>163.66999999999999</v>
      </c>
      <c r="P591">
        <v>164.496069127894</v>
      </c>
      <c r="Q591">
        <v>155.65854922166699</v>
      </c>
      <c r="R591">
        <v>20.434706545805401</v>
      </c>
      <c r="S591" s="1">
        <f>(Table2[[#This Row],[Close Price]]-Table2[[#This Row],[20D EMA]])/Table2[[#This Row],[20D EMA]]</f>
        <v>-3.855318628948478E-2</v>
      </c>
      <c r="T591" s="1">
        <f>(Table2[[#This Row],[Close Price]]-Table2[[#This Row],[50D EMA]])/Table2[[#This Row],[50D EMA]]</f>
        <v>-4.3381396076679311E-2</v>
      </c>
      <c r="U591" s="1">
        <f>(Table2[[#This Row],[Close Price]]-Table2[[#This Row],[200D EMA]])/Table2[[#This Row],[200D EMA]]</f>
        <v>1.0930660646914159E-2</v>
      </c>
      <c r="V591">
        <v>0.807977684637181</v>
      </c>
      <c r="W591">
        <v>152.46</v>
      </c>
      <c r="X591">
        <v>159</v>
      </c>
      <c r="Y591">
        <v>152.44999999999999</v>
      </c>
      <c r="Z591">
        <v>160.51</v>
      </c>
      <c r="AA591">
        <v>152.44999999999999</v>
      </c>
      <c r="AB591">
        <v>165.57</v>
      </c>
      <c r="AC591" s="1">
        <f>(Table2[[#This Row],[Close Price]]/Table2[[#This Row],[Day Low]])-1</f>
        <v>3.2139577594123114E-2</v>
      </c>
      <c r="AD591" s="1">
        <f>(Table2[[#This Row],[Day High]]/Table2[[#This Row],[Close Price]])-1</f>
        <v>1.0421962379257632E-2</v>
      </c>
      <c r="AE591" s="1">
        <f>(Table2[[#This Row],[Close Price]]/Table2[[#This Row],[Current Week Low]])-1</f>
        <v>3.2207281075762761E-2</v>
      </c>
      <c r="AF591" s="1">
        <f>(Table2[[#This Row],[Current Week High]]/Table2[[#This Row],[Close Price]])-1</f>
        <v>2.0017793594305999E-2</v>
      </c>
      <c r="AG591" s="1">
        <f>(Table2[[#This Row],[Close Price]]/Table2[[#This Row],[Current Month Low]])-1</f>
        <v>3.2207281075762761E-2</v>
      </c>
      <c r="AH591" s="1">
        <f>(Table2[[#This Row],[Current Month High]]/Table2[[#This Row],[Close Price]])-1</f>
        <v>5.2173360447381745E-2</v>
      </c>
      <c r="AI591">
        <v>12.366548042704601</v>
      </c>
      <c r="AJ591">
        <v>25.6367265469062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0.04</v>
      </c>
      <c r="AM591" t="s">
        <v>3175</v>
      </c>
      <c r="AN591">
        <v>-6.12</v>
      </c>
      <c r="AO591" t="s">
        <v>3174</v>
      </c>
      <c r="AP591">
        <v>-3.4759806042076999E-2</v>
      </c>
      <c r="AQ591">
        <f>(Table2[[#This Row],[Sharpe Ratio]]-AVERAGE(Table2[Sharpe Ratio]))/_xlfn.STDEV.P(Table2[Sharpe Ratio])</f>
        <v>-1.1236176401715434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466</v>
      </c>
      <c r="AT591">
        <f>_xlfn.RANK.AVG(Table2[[#This Row],[6M Return vs Nifty Z-Score]],Table2[6M Return vs Nifty Z-Score])</f>
        <v>509</v>
      </c>
      <c r="AU591">
        <f>_xlfn.RANK.AVG(Table2[[#This Row],[Sharpe Ratio Z-Score]],Table2[Sharpe Ratio Z-Score])</f>
        <v>637</v>
      </c>
      <c r="AV591">
        <f>(Table2[[#This Row],[Rank 1Y]]+Table2[[#This Row],[Rank 6M]]+Table2[[#This Row],[Rank Sharpe]])/3</f>
        <v>537.33333333333337</v>
      </c>
    </row>
    <row r="592" spans="1:48" x14ac:dyDescent="0.3">
      <c r="A592" t="s">
        <v>1599</v>
      </c>
      <c r="B592" t="s">
        <v>1600</v>
      </c>
      <c r="C592" t="s">
        <v>3143</v>
      </c>
      <c r="D592" t="s">
        <v>276</v>
      </c>
      <c r="E592">
        <v>5956.1020454400004</v>
      </c>
      <c r="F592">
        <v>807.1</v>
      </c>
      <c r="G592">
        <v>-13.144583918077499</v>
      </c>
      <c r="H592">
        <f>(Table2[[#This Row],[1Y Return vs Nifty]]-AVERAGE(Table2[1Y Return vs Nifty]))/_xlfn.STDEV.P(Table2[1Y Return vs Nifty])</f>
        <v>-0.66422886292956529</v>
      </c>
      <c r="I592">
        <v>-1.23969627856286</v>
      </c>
      <c r="J592">
        <f>(Table2[[#This Row],[1M Return vs Nifty]]-AVERAGE(Table2[1M Return vs Nifty]))/_xlfn.STDEV.P(Table2[1M Return vs Nifty])</f>
        <v>0.33379779885156713</v>
      </c>
      <c r="K592">
        <v>-6.9193410448846802</v>
      </c>
      <c r="L592">
        <f>(Table2[[#This Row],[6M Return vs Nifty]]-AVERAGE(Table2[6M Return vs Nifty]))/_xlfn.STDEV.P(Table2[6M Return vs Nifty])</f>
        <v>-0.49744672938464563</v>
      </c>
      <c r="M592">
        <v>-2.4681885188237702</v>
      </c>
      <c r="N592">
        <f>(Table2[[#This Row],[1W Return vs Nifty]]-AVERAGE(Table2[1W Return vs Nifty]))/_xlfn.STDEV.P(Table2[1W Return vs Nifty])</f>
        <v>7.2944619523077894E-3</v>
      </c>
      <c r="O592">
        <v>810.79</v>
      </c>
      <c r="P592">
        <v>798.01792764349796</v>
      </c>
      <c r="Q592">
        <v>773.47556025319795</v>
      </c>
      <c r="R592">
        <v>46.815276002966101</v>
      </c>
      <c r="S592" s="1">
        <f>(Table2[[#This Row],[Close Price]]-Table2[[#This Row],[20D EMA]])/Table2[[#This Row],[20D EMA]]</f>
        <v>-4.5511168119981016E-3</v>
      </c>
      <c r="T592" s="1">
        <f>(Table2[[#This Row],[Close Price]]-Table2[[#This Row],[50D EMA]])/Table2[[#This Row],[50D EMA]]</f>
        <v>1.138078737569332E-2</v>
      </c>
      <c r="U592" s="1">
        <f>(Table2[[#This Row],[Close Price]]-Table2[[#This Row],[200D EMA]])/Table2[[#This Row],[200D EMA]]</f>
        <v>4.347188388964103E-2</v>
      </c>
      <c r="V592">
        <v>0.63429719417038899</v>
      </c>
      <c r="W592">
        <v>775</v>
      </c>
      <c r="X592">
        <v>811.2</v>
      </c>
      <c r="Y592">
        <v>775</v>
      </c>
      <c r="Z592">
        <v>815.15</v>
      </c>
      <c r="AA592">
        <v>775</v>
      </c>
      <c r="AB592">
        <v>838</v>
      </c>
      <c r="AC592" s="1">
        <f>(Table2[[#This Row],[Close Price]]/Table2[[#This Row],[Day Low]])-1</f>
        <v>4.1419354838709621E-2</v>
      </c>
      <c r="AD592" s="1">
        <f>(Table2[[#This Row],[Day High]]/Table2[[#This Row],[Close Price]])-1</f>
        <v>5.0799157477388057E-3</v>
      </c>
      <c r="AE592" s="1">
        <f>(Table2[[#This Row],[Close Price]]/Table2[[#This Row],[Current Week Low]])-1</f>
        <v>4.1419354838709621E-2</v>
      </c>
      <c r="AF592" s="1">
        <f>(Table2[[#This Row],[Current Week High]]/Table2[[#This Row],[Close Price]])-1</f>
        <v>9.9739809193408746E-3</v>
      </c>
      <c r="AG592" s="1">
        <f>(Table2[[#This Row],[Close Price]]/Table2[[#This Row],[Current Month Low]])-1</f>
        <v>4.1419354838709621E-2</v>
      </c>
      <c r="AH592" s="1">
        <f>(Table2[[#This Row],[Current Month High]]/Table2[[#This Row],[Close Price]])-1</f>
        <v>3.8285218684178002E-2</v>
      </c>
      <c r="AI592">
        <v>7.7066038904720404</v>
      </c>
      <c r="AJ592">
        <v>25.131782945736401</v>
      </c>
      <c r="AK592" t="str">
        <f>IF(AND(Table2[[#This Row],[20D EMA]]&gt;Table2[[#This Row],[50D EMA]],Table2[[#This Row],[50D EMA]]&gt;Table2[[#This Row],[200D EMA]]),"Uptrend","Downtrend/NoTrend")</f>
        <v>Uptrend</v>
      </c>
      <c r="AL592">
        <v>0.02</v>
      </c>
      <c r="AM592" t="s">
        <v>3175</v>
      </c>
      <c r="AN592">
        <v>-1.21</v>
      </c>
      <c r="AO592" t="s">
        <v>3174</v>
      </c>
      <c r="AP592">
        <v>-1.1530408131154E-2</v>
      </c>
      <c r="AQ592">
        <f>(Table2[[#This Row],[Sharpe Ratio]]-AVERAGE(Table2[Sharpe Ratio]))/_xlfn.STDEV.P(Table2[Sharpe Ratio])</f>
        <v>-0.852526989341443</v>
      </c>
      <c r="AR5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-1.6731103208517788</v>
      </c>
      <c r="AS592">
        <f>_xlfn.RANK.AVG(Table2[[#This Row],[1Y Return vs Nifty Z-Score]],Table2[1Y Return vs Nifty Z-Score])</f>
        <v>535</v>
      </c>
      <c r="AT592">
        <f>_xlfn.RANK.AVG(Table2[[#This Row],[6M Return vs Nifty Z-Score]],Table2[6M Return vs Nifty Z-Score])</f>
        <v>490</v>
      </c>
      <c r="AU592">
        <f>_xlfn.RANK.AVG(Table2[[#This Row],[Sharpe Ratio Z-Score]],Table2[Sharpe Ratio Z-Score])</f>
        <v>587</v>
      </c>
      <c r="AV592">
        <f>(Table2[[#This Row],[Rank 1Y]]+Table2[[#This Row],[Rank 6M]]+Table2[[#This Row],[Rank Sharpe]])/3</f>
        <v>537.33333333333337</v>
      </c>
    </row>
    <row r="593" spans="1:48" x14ac:dyDescent="0.3">
      <c r="A593" t="s">
        <v>916</v>
      </c>
      <c r="B593" t="s">
        <v>917</v>
      </c>
      <c r="C593" t="s">
        <v>3128</v>
      </c>
      <c r="D593" t="s">
        <v>21</v>
      </c>
      <c r="E593">
        <v>16724.763616619999</v>
      </c>
      <c r="F593">
        <v>577.15</v>
      </c>
      <c r="G593">
        <v>-16.588962335117699</v>
      </c>
      <c r="H593">
        <f>(Table2[[#This Row],[1Y Return vs Nifty]]-AVERAGE(Table2[1Y Return vs Nifty]))/_xlfn.STDEV.P(Table2[1Y Return vs Nifty])</f>
        <v>-0.72355352880532708</v>
      </c>
      <c r="I593">
        <v>-13.8204687501983</v>
      </c>
      <c r="J593">
        <f>(Table2[[#This Row],[1M Return vs Nifty]]-AVERAGE(Table2[1M Return vs Nifty]))/_xlfn.STDEV.P(Table2[1M Return vs Nifty])</f>
        <v>-1.0852635384686642</v>
      </c>
      <c r="K593">
        <v>-34.458066349069803</v>
      </c>
      <c r="L593">
        <f>(Table2[[#This Row],[6M Return vs Nifty]]-AVERAGE(Table2[6M Return vs Nifty]))/_xlfn.STDEV.P(Table2[6M Return vs Nifty])</f>
        <v>-1.4160172403926703</v>
      </c>
      <c r="M593">
        <v>-4.0748479589362798</v>
      </c>
      <c r="N593">
        <f>(Table2[[#This Row],[1W Return vs Nifty]]-AVERAGE(Table2[1W Return vs Nifty]))/_xlfn.STDEV.P(Table2[1W Return vs Nifty])</f>
        <v>-0.38913208469621408</v>
      </c>
      <c r="O593">
        <v>629.54</v>
      </c>
      <c r="P593">
        <v>639.15443335313898</v>
      </c>
      <c r="Q593">
        <v>637.58510956428097</v>
      </c>
      <c r="R593">
        <v>17.981685538094499</v>
      </c>
      <c r="S593" s="1">
        <f>(Table2[[#This Row],[Close Price]]-Table2[[#This Row],[20D EMA]])/Table2[[#This Row],[20D EMA]]</f>
        <v>-8.3219493598500477E-2</v>
      </c>
      <c r="T593" s="1">
        <f>(Table2[[#This Row],[Close Price]]-Table2[[#This Row],[50D EMA]])/Table2[[#This Row],[50D EMA]]</f>
        <v>-9.7010096648865701E-2</v>
      </c>
      <c r="U593" s="1">
        <f>(Table2[[#This Row],[Close Price]]-Table2[[#This Row],[200D EMA]])/Table2[[#This Row],[200D EMA]]</f>
        <v>-9.4787517239199204E-2</v>
      </c>
      <c r="V593">
        <v>0.53438060186442404</v>
      </c>
      <c r="W593">
        <v>573.5</v>
      </c>
      <c r="X593">
        <v>590.5</v>
      </c>
      <c r="Y593">
        <v>573.5</v>
      </c>
      <c r="Z593">
        <v>610.54999999999995</v>
      </c>
      <c r="AA593">
        <v>573.5</v>
      </c>
      <c r="AB593">
        <v>637.29999999999995</v>
      </c>
      <c r="AC593" s="1">
        <f>(Table2[[#This Row],[Close Price]]/Table2[[#This Row],[Day Low]])-1</f>
        <v>6.3644289450741631E-3</v>
      </c>
      <c r="AD593" s="1">
        <f>(Table2[[#This Row],[Day High]]/Table2[[#This Row],[Close Price]])-1</f>
        <v>2.3130901845274332E-2</v>
      </c>
      <c r="AE593" s="1">
        <f>(Table2[[#This Row],[Close Price]]/Table2[[#This Row],[Current Week Low]])-1</f>
        <v>6.3644289450741631E-3</v>
      </c>
      <c r="AF593" s="1">
        <f>(Table2[[#This Row],[Current Week High]]/Table2[[#This Row],[Close Price]])-1</f>
        <v>5.7870570908775898E-2</v>
      </c>
      <c r="AG593" s="1">
        <f>(Table2[[#This Row],[Close Price]]/Table2[[#This Row],[Current Month Low]])-1</f>
        <v>6.3644289450741631E-3</v>
      </c>
      <c r="AH593" s="1">
        <f>(Table2[[#This Row],[Current Month High]]/Table2[[#This Row],[Close Price]])-1</f>
        <v>0.10421900719050514</v>
      </c>
      <c r="AI593">
        <v>50.740708654595799</v>
      </c>
      <c r="AJ593">
        <v>22.902470187393501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-0.18</v>
      </c>
      <c r="AM593" t="s">
        <v>3174</v>
      </c>
      <c r="AN593">
        <v>-10.48</v>
      </c>
      <c r="AO593" t="s">
        <v>3174</v>
      </c>
      <c r="AP593">
        <v>5.9115693998448002E-2</v>
      </c>
      <c r="AQ593">
        <f>(Table2[[#This Row],[Sharpe Ratio]]-AVERAGE(Table2[Sharpe Ratio]))/_xlfn.STDEV.P(Table2[Sharpe Ratio])</f>
        <v>-2.8076098347059032E-2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3">
        <f>_xlfn.RANK.AVG(Table2[[#This Row],[1Y Return vs Nifty Z-Score]],Table2[1Y Return vs Nifty Z-Score])</f>
        <v>555</v>
      </c>
      <c r="AT593">
        <f>_xlfn.RANK.AVG(Table2[[#This Row],[6M Return vs Nifty Z-Score]],Table2[6M Return vs Nifty Z-Score])</f>
        <v>710</v>
      </c>
      <c r="AU593">
        <f>_xlfn.RANK.AVG(Table2[[#This Row],[Sharpe Ratio Z-Score]],Table2[Sharpe Ratio Z-Score])</f>
        <v>348</v>
      </c>
      <c r="AV593">
        <f>(Table2[[#This Row],[Rank 1Y]]+Table2[[#This Row],[Rank 6M]]+Table2[[#This Row],[Rank Sharpe]])/3</f>
        <v>537.66666666666663</v>
      </c>
    </row>
    <row r="594" spans="1:48" x14ac:dyDescent="0.3">
      <c r="A594" t="s">
        <v>1976</v>
      </c>
      <c r="B594" t="s">
        <v>1977</v>
      </c>
      <c r="C594" t="s">
        <v>3140</v>
      </c>
      <c r="D594" t="s">
        <v>436</v>
      </c>
      <c r="E594">
        <v>3520.019409555</v>
      </c>
      <c r="F594">
        <v>480.15</v>
      </c>
      <c r="G594">
        <v>6.1969707531842397</v>
      </c>
      <c r="H594">
        <f>(Table2[[#This Row],[1Y Return vs Nifty]]-AVERAGE(Table2[1Y Return vs Nifty]))/_xlfn.STDEV.P(Table2[1Y Return vs Nifty])</f>
        <v>-0.3310972700959347</v>
      </c>
      <c r="I594">
        <v>0.47396359763951701</v>
      </c>
      <c r="J594">
        <f>(Table2[[#This Row],[1M Return vs Nifty]]-AVERAGE(Table2[1M Return vs Nifty]))/_xlfn.STDEV.P(Table2[1M Return vs Nifty])</f>
        <v>0.52709184984235224</v>
      </c>
      <c r="K594">
        <v>-8.2160744777166794</v>
      </c>
      <c r="L594">
        <f>(Table2[[#This Row],[6M Return vs Nifty]]-AVERAGE(Table2[6M Return vs Nifty]))/_xlfn.STDEV.P(Table2[6M Return vs Nifty])</f>
        <v>-0.54070004190658205</v>
      </c>
      <c r="M594">
        <v>0.62553588967871598</v>
      </c>
      <c r="N594">
        <f>(Table2[[#This Row],[1W Return vs Nifty]]-AVERAGE(Table2[1W Return vs Nifty]))/_xlfn.STDEV.P(Table2[1W Return vs Nifty])</f>
        <v>0.77063886022690287</v>
      </c>
      <c r="O594">
        <v>485.66</v>
      </c>
      <c r="P594">
        <v>487.70515514408498</v>
      </c>
      <c r="Q594">
        <v>461.29710137788197</v>
      </c>
      <c r="R594">
        <v>50.857787521669401</v>
      </c>
      <c r="S594" s="1">
        <f>(Table2[[#This Row],[Close Price]]-Table2[[#This Row],[20D EMA]])/Table2[[#This Row],[20D EMA]]</f>
        <v>-1.1345385660750417E-2</v>
      </c>
      <c r="T594" s="1">
        <f>(Table2[[#This Row],[Close Price]]-Table2[[#This Row],[50D EMA]])/Table2[[#This Row],[50D EMA]]</f>
        <v>-1.5491234948814415E-2</v>
      </c>
      <c r="U594" s="1">
        <f>(Table2[[#This Row],[Close Price]]-Table2[[#This Row],[200D EMA]])/Table2[[#This Row],[200D EMA]]</f>
        <v>4.0869319503211501E-2</v>
      </c>
      <c r="V594">
        <v>0.64884463591282604</v>
      </c>
      <c r="W594">
        <v>465.3</v>
      </c>
      <c r="X594">
        <v>483.35</v>
      </c>
      <c r="Y594">
        <v>465.3</v>
      </c>
      <c r="Z594">
        <v>497</v>
      </c>
      <c r="AA594">
        <v>465.3</v>
      </c>
      <c r="AB594">
        <v>497</v>
      </c>
      <c r="AC594" s="1">
        <f>(Table2[[#This Row],[Close Price]]/Table2[[#This Row],[Day Low]])-1</f>
        <v>3.1914893617021267E-2</v>
      </c>
      <c r="AD594" s="1">
        <f>(Table2[[#This Row],[Day High]]/Table2[[#This Row],[Close Price]])-1</f>
        <v>6.6645839841716903E-3</v>
      </c>
      <c r="AE594" s="1">
        <f>(Table2[[#This Row],[Close Price]]/Table2[[#This Row],[Current Week Low]])-1</f>
        <v>3.1914893617021267E-2</v>
      </c>
      <c r="AF594" s="1">
        <f>(Table2[[#This Row],[Current Week High]]/Table2[[#This Row],[Close Price]])-1</f>
        <v>3.5093200041653727E-2</v>
      </c>
      <c r="AG594" s="1">
        <f>(Table2[[#This Row],[Close Price]]/Table2[[#This Row],[Current Month Low]])-1</f>
        <v>3.1914893617021267E-2</v>
      </c>
      <c r="AH594" s="1">
        <f>(Table2[[#This Row],[Current Month High]]/Table2[[#This Row],[Close Price]])-1</f>
        <v>3.5093200041653727E-2</v>
      </c>
      <c r="AI594">
        <v>15.5263980006248</v>
      </c>
      <c r="AJ594">
        <v>37.9543169084901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-7.0000000000000007E-2</v>
      </c>
      <c r="AM594" t="s">
        <v>3174</v>
      </c>
      <c r="AN594">
        <v>-1.1599999999999999</v>
      </c>
      <c r="AO594" t="s">
        <v>3174</v>
      </c>
      <c r="AP594">
        <v>-8.5375668127224996E-2</v>
      </c>
      <c r="AQ594">
        <f>(Table2[[#This Row],[Sharpe Ratio]]-AVERAGE(Table2[Sharpe Ratio]))/_xlfn.STDEV.P(Table2[Sharpe Ratio])</f>
        <v>-1.7143125452916288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407</v>
      </c>
      <c r="AT594">
        <f>_xlfn.RANK.AVG(Table2[[#This Row],[6M Return vs Nifty Z-Score]],Table2[6M Return vs Nifty Z-Score])</f>
        <v>506</v>
      </c>
      <c r="AU594">
        <f>_xlfn.RANK.AVG(Table2[[#This Row],[Sharpe Ratio Z-Score]],Table2[Sharpe Ratio Z-Score])</f>
        <v>700</v>
      </c>
      <c r="AV594">
        <f>(Table2[[#This Row],[Rank 1Y]]+Table2[[#This Row],[Rank 6M]]+Table2[[#This Row],[Rank Sharpe]])/3</f>
        <v>537.66666666666663</v>
      </c>
    </row>
    <row r="595" spans="1:48" x14ac:dyDescent="0.3">
      <c r="A595" t="s">
        <v>912</v>
      </c>
      <c r="B595" t="s">
        <v>913</v>
      </c>
      <c r="C595" t="s">
        <v>3129</v>
      </c>
      <c r="D595" t="s">
        <v>54</v>
      </c>
      <c r="E595">
        <v>16743.806611683998</v>
      </c>
      <c r="F595">
        <v>202.76</v>
      </c>
      <c r="G595">
        <v>-22.681122000329498</v>
      </c>
      <c r="H595">
        <f>(Table2[[#This Row],[1Y Return vs Nifty]]-AVERAGE(Table2[1Y Return vs Nifty]))/_xlfn.STDEV.P(Table2[1Y Return vs Nifty])</f>
        <v>-0.82848257342262888</v>
      </c>
      <c r="I595">
        <v>-7.15055059314329</v>
      </c>
      <c r="J595">
        <f>(Table2[[#This Row],[1M Return vs Nifty]]-AVERAGE(Table2[1M Return vs Nifty]))/_xlfn.STDEV.P(Table2[1M Return vs Nifty])</f>
        <v>-0.33292317136427707</v>
      </c>
      <c r="K595">
        <v>-19.957127476466798</v>
      </c>
      <c r="L595">
        <f>(Table2[[#This Row],[6M Return vs Nifty]]-AVERAGE(Table2[6M Return vs Nifty]))/_xlfn.STDEV.P(Table2[6M Return vs Nifty])</f>
        <v>-0.93232982628135785</v>
      </c>
      <c r="M595">
        <v>-1.3437363013561701</v>
      </c>
      <c r="N595">
        <f>(Table2[[#This Row],[1W Return vs Nifty]]-AVERAGE(Table2[1W Return vs Nifty]))/_xlfn.STDEV.P(Table2[1W Return vs Nifty])</f>
        <v>0.28474137964554214</v>
      </c>
      <c r="O595">
        <v>206.7</v>
      </c>
      <c r="P595">
        <v>209.52661514680401</v>
      </c>
      <c r="Q595">
        <v>211.27116710598</v>
      </c>
      <c r="R595">
        <v>27.870612783271199</v>
      </c>
      <c r="S595" s="1">
        <f>(Table2[[#This Row],[Close Price]]-Table2[[#This Row],[20D EMA]])/Table2[[#This Row],[20D EMA]]</f>
        <v>-1.9061441702951126E-2</v>
      </c>
      <c r="T595" s="1">
        <f>(Table2[[#This Row],[Close Price]]-Table2[[#This Row],[50D EMA]])/Table2[[#This Row],[50D EMA]]</f>
        <v>-3.2294776212859699E-2</v>
      </c>
      <c r="U595" s="1">
        <f>(Table2[[#This Row],[Close Price]]-Table2[[#This Row],[200D EMA]])/Table2[[#This Row],[200D EMA]]</f>
        <v>-4.0285511849851942E-2</v>
      </c>
      <c r="V595">
        <v>0.73196348012239598</v>
      </c>
      <c r="W595">
        <v>195.5</v>
      </c>
      <c r="X595">
        <v>203</v>
      </c>
      <c r="Y595">
        <v>195.5</v>
      </c>
      <c r="Z595">
        <v>203.74</v>
      </c>
      <c r="AA595">
        <v>195.5</v>
      </c>
      <c r="AB595">
        <v>208</v>
      </c>
      <c r="AC595" s="1">
        <f>(Table2[[#This Row],[Close Price]]/Table2[[#This Row],[Day Low]])-1</f>
        <v>3.7135549872122642E-2</v>
      </c>
      <c r="AD595" s="1">
        <f>(Table2[[#This Row],[Day High]]/Table2[[#This Row],[Close Price]])-1</f>
        <v>1.1836654172421301E-3</v>
      </c>
      <c r="AE595" s="1">
        <f>(Table2[[#This Row],[Close Price]]/Table2[[#This Row],[Current Week Low]])-1</f>
        <v>3.7135549872122642E-2</v>
      </c>
      <c r="AF595" s="1">
        <f>(Table2[[#This Row],[Current Week High]]/Table2[[#This Row],[Close Price]])-1</f>
        <v>4.8333004537384205E-3</v>
      </c>
      <c r="AG595" s="1">
        <f>(Table2[[#This Row],[Close Price]]/Table2[[#This Row],[Current Month Low]])-1</f>
        <v>3.7135549872122642E-2</v>
      </c>
      <c r="AH595" s="1">
        <f>(Table2[[#This Row],[Current Month High]]/Table2[[#This Row],[Close Price]])-1</f>
        <v>2.5843361609785065E-2</v>
      </c>
      <c r="AI595">
        <v>42.656342473860697</v>
      </c>
      <c r="AJ595">
        <v>10.7826799617538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-0.04</v>
      </c>
      <c r="AM595" t="s">
        <v>3174</v>
      </c>
      <c r="AN595">
        <v>-3.3</v>
      </c>
      <c r="AO595" t="s">
        <v>3174</v>
      </c>
      <c r="AP595">
        <v>4.1990066728662997E-2</v>
      </c>
      <c r="AQ595">
        <f>(Table2[[#This Row],[Sharpe Ratio]]-AVERAGE(Table2[Sharpe Ratio]))/_xlfn.STDEV.P(Table2[Sharpe Ratio])</f>
        <v>-0.22793480584531389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595</v>
      </c>
      <c r="AT595">
        <f>_xlfn.RANK.AVG(Table2[[#This Row],[6M Return vs Nifty Z-Score]],Table2[6M Return vs Nifty Z-Score])</f>
        <v>621</v>
      </c>
      <c r="AU595">
        <f>_xlfn.RANK.AVG(Table2[[#This Row],[Sharpe Ratio Z-Score]],Table2[Sharpe Ratio Z-Score])</f>
        <v>401</v>
      </c>
      <c r="AV595">
        <f>(Table2[[#This Row],[Rank 1Y]]+Table2[[#This Row],[Rank 6M]]+Table2[[#This Row],[Rank Sharpe]])/3</f>
        <v>539</v>
      </c>
    </row>
    <row r="596" spans="1:48" x14ac:dyDescent="0.3">
      <c r="A596" t="s">
        <v>933</v>
      </c>
      <c r="B596" t="s">
        <v>934</v>
      </c>
      <c r="C596" t="s">
        <v>3129</v>
      </c>
      <c r="D596" t="s">
        <v>54</v>
      </c>
      <c r="E596">
        <v>16023.00941997</v>
      </c>
      <c r="F596">
        <v>182.92</v>
      </c>
      <c r="G596">
        <v>3.4331076540579599</v>
      </c>
      <c r="H596">
        <f>(Table2[[#This Row],[1Y Return vs Nifty]]-AVERAGE(Table2[1Y Return vs Nifty]))/_xlfn.STDEV.P(Table2[1Y Return vs Nifty])</f>
        <v>-0.37870099855702272</v>
      </c>
      <c r="I596">
        <v>-11.6317572361621</v>
      </c>
      <c r="J596">
        <f>(Table2[[#This Row],[1M Return vs Nifty]]-AVERAGE(Table2[1M Return vs Nifty]))/_xlfn.STDEV.P(Table2[1M Return vs Nifty])</f>
        <v>-0.83838554308968538</v>
      </c>
      <c r="K596">
        <v>-16.452480118178499</v>
      </c>
      <c r="L596">
        <f>(Table2[[#This Row],[6M Return vs Nifty]]-AVERAGE(Table2[6M Return vs Nifty]))/_xlfn.STDEV.P(Table2[6M Return vs Nifty])</f>
        <v>-0.8154302356413885</v>
      </c>
      <c r="M596">
        <v>-4.6172257584150103</v>
      </c>
      <c r="N596">
        <f>(Table2[[#This Row],[1W Return vs Nifty]]-AVERAGE(Table2[1W Return vs Nifty]))/_xlfn.STDEV.P(Table2[1W Return vs Nifty])</f>
        <v>-0.52295817917403375</v>
      </c>
      <c r="O596">
        <v>199.18</v>
      </c>
      <c r="P596">
        <v>203.10672423364599</v>
      </c>
      <c r="Q596">
        <v>188.49256861300401</v>
      </c>
      <c r="R596">
        <v>18.365002419721801</v>
      </c>
      <c r="S596" s="1">
        <f>(Table2[[#This Row],[Close Price]]-Table2[[#This Row],[20D EMA]])/Table2[[#This Row],[20D EMA]]</f>
        <v>-8.1634702279345411E-2</v>
      </c>
      <c r="T596" s="1">
        <f>(Table2[[#This Row],[Close Price]]-Table2[[#This Row],[50D EMA]])/Table2[[#This Row],[50D EMA]]</f>
        <v>-9.9389738620489929E-2</v>
      </c>
      <c r="U596" s="1">
        <f>(Table2[[#This Row],[Close Price]]-Table2[[#This Row],[200D EMA]])/Table2[[#This Row],[200D EMA]]</f>
        <v>-2.9563863732183095E-2</v>
      </c>
      <c r="V596">
        <v>0.89794299634137698</v>
      </c>
      <c r="W596">
        <v>181.1</v>
      </c>
      <c r="X596">
        <v>184.09</v>
      </c>
      <c r="Y596">
        <v>181.1</v>
      </c>
      <c r="Z596">
        <v>191.98</v>
      </c>
      <c r="AA596">
        <v>181.1</v>
      </c>
      <c r="AB596">
        <v>198.59</v>
      </c>
      <c r="AC596" s="1">
        <f>(Table2[[#This Row],[Close Price]]/Table2[[#This Row],[Day Low]])-1</f>
        <v>1.0049696300386435E-2</v>
      </c>
      <c r="AD596" s="1">
        <f>(Table2[[#This Row],[Day High]]/Table2[[#This Row],[Close Price]])-1</f>
        <v>6.3962387929150655E-3</v>
      </c>
      <c r="AE596" s="1">
        <f>(Table2[[#This Row],[Close Price]]/Table2[[#This Row],[Current Week Low]])-1</f>
        <v>1.0049696300386435E-2</v>
      </c>
      <c r="AF596" s="1">
        <f>(Table2[[#This Row],[Current Week High]]/Table2[[#This Row],[Close Price]])-1</f>
        <v>4.9529849114366975E-2</v>
      </c>
      <c r="AG596" s="1">
        <f>(Table2[[#This Row],[Close Price]]/Table2[[#This Row],[Current Month Low]])-1</f>
        <v>1.0049696300386435E-2</v>
      </c>
      <c r="AH596" s="1">
        <f>(Table2[[#This Row],[Current Month High]]/Table2[[#This Row],[Close Price]])-1</f>
        <v>8.5665864858954777E-2</v>
      </c>
      <c r="AI596">
        <v>25.956702383555601</v>
      </c>
      <c r="AJ596">
        <v>45.927403270841602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-0.15</v>
      </c>
      <c r="AM596" t="s">
        <v>3174</v>
      </c>
      <c r="AN596">
        <v>-11.56</v>
      </c>
      <c r="AO596" t="s">
        <v>3174</v>
      </c>
      <c r="AP596">
        <v>-2.099006624366E-2</v>
      </c>
      <c r="AQ596">
        <f>(Table2[[#This Row],[Sharpe Ratio]]-AVERAGE(Table2[Sharpe Ratio]))/_xlfn.STDEV.P(Table2[Sharpe Ratio])</f>
        <v>-0.96292265625382722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424</v>
      </c>
      <c r="AT596">
        <f>_xlfn.RANK.AVG(Table2[[#This Row],[6M Return vs Nifty Z-Score]],Table2[6M Return vs Nifty Z-Score])</f>
        <v>592</v>
      </c>
      <c r="AU596">
        <f>_xlfn.RANK.AVG(Table2[[#This Row],[Sharpe Ratio Z-Score]],Table2[Sharpe Ratio Z-Score])</f>
        <v>610</v>
      </c>
      <c r="AV596">
        <f>(Table2[[#This Row],[Rank 1Y]]+Table2[[#This Row],[Rank 6M]]+Table2[[#This Row],[Rank Sharpe]])/3</f>
        <v>542</v>
      </c>
    </row>
    <row r="597" spans="1:48" x14ac:dyDescent="0.3">
      <c r="A597" t="s">
        <v>898</v>
      </c>
      <c r="B597" t="s">
        <v>899</v>
      </c>
      <c r="C597" t="s">
        <v>3139</v>
      </c>
      <c r="D597" t="s">
        <v>125</v>
      </c>
      <c r="E597">
        <v>17022.90348108</v>
      </c>
      <c r="F597">
        <v>2961.15</v>
      </c>
      <c r="G597">
        <v>-21.6888139774208</v>
      </c>
      <c r="H597">
        <f>(Table2[[#This Row],[1Y Return vs Nifty]]-AVERAGE(Table2[1Y Return vs Nifty]))/_xlfn.STDEV.P(Table2[1Y Return vs Nifty])</f>
        <v>-0.81139143685828963</v>
      </c>
      <c r="I597">
        <v>-7.7400654198445196</v>
      </c>
      <c r="J597">
        <f>(Table2[[#This Row],[1M Return vs Nifty]]-AVERAGE(Table2[1M Return vs Nifty]))/_xlfn.STDEV.P(Table2[1M Return vs Nifty])</f>
        <v>-0.39941811038609398</v>
      </c>
      <c r="K597">
        <v>5.4222833194949303</v>
      </c>
      <c r="L597">
        <f>(Table2[[#This Row],[6M Return vs Nifty]]-AVERAGE(Table2[6M Return vs Nifty]))/_xlfn.STDEV.P(Table2[6M Return vs Nifty])</f>
        <v>-8.5784531013597232E-2</v>
      </c>
      <c r="M597">
        <v>-3.5450375299149099</v>
      </c>
      <c r="N597">
        <f>(Table2[[#This Row],[1W Return vs Nifty]]-AVERAGE(Table2[1W Return vs Nifty]))/_xlfn.STDEV.P(Table2[1W Return vs Nifty])</f>
        <v>-0.25840685848361633</v>
      </c>
      <c r="O597">
        <v>2950.17</v>
      </c>
      <c r="P597">
        <v>2924.83791113179</v>
      </c>
      <c r="Q597">
        <v>2783.68222871426</v>
      </c>
      <c r="R597">
        <v>31.743563154145601</v>
      </c>
      <c r="S597" s="1">
        <f>(Table2[[#This Row],[Close Price]]-Table2[[#This Row],[20D EMA]])/Table2[[#This Row],[20D EMA]]</f>
        <v>3.7218194205757694E-3</v>
      </c>
      <c r="T597" s="1">
        <f>(Table2[[#This Row],[Close Price]]-Table2[[#This Row],[50D EMA]])/Table2[[#This Row],[50D EMA]]</f>
        <v>1.2415077338134912E-2</v>
      </c>
      <c r="U597" s="1">
        <f>(Table2[[#This Row],[Close Price]]-Table2[[#This Row],[200D EMA]])/Table2[[#This Row],[200D EMA]]</f>
        <v>6.375288438282331E-2</v>
      </c>
      <c r="V597">
        <v>0.69398251198045902</v>
      </c>
      <c r="W597">
        <v>2770.05</v>
      </c>
      <c r="X597">
        <v>2982.45</v>
      </c>
      <c r="Y597">
        <v>2758</v>
      </c>
      <c r="Z597">
        <v>2982.45</v>
      </c>
      <c r="AA597">
        <v>2758</v>
      </c>
      <c r="AB597">
        <v>3021</v>
      </c>
      <c r="AC597" s="1">
        <f>(Table2[[#This Row],[Close Price]]/Table2[[#This Row],[Day Low]])-1</f>
        <v>6.8987924405696566E-2</v>
      </c>
      <c r="AD597" s="1">
        <f>(Table2[[#This Row],[Day High]]/Table2[[#This Row],[Close Price]])-1</f>
        <v>7.1931513094574129E-3</v>
      </c>
      <c r="AE597" s="1">
        <f>(Table2[[#This Row],[Close Price]]/Table2[[#This Row],[Current Week Low]])-1</f>
        <v>7.3658448150833999E-2</v>
      </c>
      <c r="AF597" s="1">
        <f>(Table2[[#This Row],[Current Week High]]/Table2[[#This Row],[Close Price]])-1</f>
        <v>7.1931513094574129E-3</v>
      </c>
      <c r="AG597" s="1">
        <f>(Table2[[#This Row],[Close Price]]/Table2[[#This Row],[Current Month Low]])-1</f>
        <v>7.3658448150833999E-2</v>
      </c>
      <c r="AH597" s="1">
        <f>(Table2[[#This Row],[Current Month High]]/Table2[[#This Row],[Close Price]])-1</f>
        <v>2.0211742059672799E-2</v>
      </c>
      <c r="AI597">
        <v>8.01208989750603</v>
      </c>
      <c r="AJ597">
        <v>32.786995515694997</v>
      </c>
      <c r="AK597" t="str">
        <f>IF(AND(Table2[[#This Row],[20D EMA]]&gt;Table2[[#This Row],[50D EMA]],Table2[[#This Row],[50D EMA]]&gt;Table2[[#This Row],[200D EMA]]),"Uptrend","Downtrend/NoTrend")</f>
        <v>Uptrend</v>
      </c>
      <c r="AL597">
        <v>0</v>
      </c>
      <c r="AM597" t="s">
        <v>3176</v>
      </c>
      <c r="AN597">
        <v>-0.83</v>
      </c>
      <c r="AO597" t="s">
        <v>3174</v>
      </c>
      <c r="AP597">
        <v>-9.5075402638487003E-2</v>
      </c>
      <c r="AQ597">
        <f>(Table2[[#This Row],[Sharpe Ratio]]-AVERAGE(Table2[Sharpe Ratio]))/_xlfn.STDEV.P(Table2[Sharpe Ratio])</f>
        <v>-1.8275099407480453</v>
      </c>
      <c r="AR5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-3.3825108774896426</v>
      </c>
      <c r="AS597">
        <f>_xlfn.RANK.AVG(Table2[[#This Row],[1Y Return vs Nifty Z-Score]],Table2[1Y Return vs Nifty Z-Score])</f>
        <v>585</v>
      </c>
      <c r="AT597">
        <f>_xlfn.RANK.AVG(Table2[[#This Row],[6M Return vs Nifty Z-Score]],Table2[6M Return vs Nifty Z-Score])</f>
        <v>335</v>
      </c>
      <c r="AU597">
        <f>_xlfn.RANK.AVG(Table2[[#This Row],[Sharpe Ratio Z-Score]],Table2[Sharpe Ratio Z-Score])</f>
        <v>709</v>
      </c>
      <c r="AV597">
        <f>(Table2[[#This Row],[Rank 1Y]]+Table2[[#This Row],[Rank 6M]]+Table2[[#This Row],[Rank Sharpe]])/3</f>
        <v>543</v>
      </c>
    </row>
    <row r="598" spans="1:48" x14ac:dyDescent="0.3">
      <c r="A598" t="s">
        <v>1958</v>
      </c>
      <c r="B598" t="s">
        <v>1959</v>
      </c>
      <c r="C598" t="s">
        <v>3141</v>
      </c>
      <c r="D598" t="s">
        <v>540</v>
      </c>
      <c r="E598">
        <v>3587.1998815349998</v>
      </c>
      <c r="F598">
        <v>320.85000000000002</v>
      </c>
      <c r="G598">
        <v>-19.039984831144501</v>
      </c>
      <c r="H598">
        <f>(Table2[[#This Row],[1Y Return vs Nifty]]-AVERAGE(Table2[1Y Return vs Nifty]))/_xlfn.STDEV.P(Table2[1Y Return vs Nifty])</f>
        <v>-0.76576900951772653</v>
      </c>
      <c r="I598">
        <v>-9.3194730652001301</v>
      </c>
      <c r="J598">
        <f>(Table2[[#This Row],[1M Return vs Nifty]]-AVERAGE(Table2[1M Return vs Nifty]))/_xlfn.STDEV.P(Table2[1M Return vs Nifty])</f>
        <v>-0.57756904113738949</v>
      </c>
      <c r="K598">
        <v>-8.8030391863127004</v>
      </c>
      <c r="L598">
        <f>(Table2[[#This Row],[6M Return vs Nifty]]-AVERAGE(Table2[6M Return vs Nifty]))/_xlfn.STDEV.P(Table2[6M Return vs Nifty])</f>
        <v>-0.56027859778973277</v>
      </c>
      <c r="M598">
        <v>-4.6413855923746601</v>
      </c>
      <c r="N598">
        <f>(Table2[[#This Row],[1W Return vs Nifty]]-AVERAGE(Table2[1W Return vs Nifty]))/_xlfn.STDEV.P(Table2[1W Return vs Nifty])</f>
        <v>-0.52891936752864543</v>
      </c>
      <c r="O598">
        <v>331.14</v>
      </c>
      <c r="P598">
        <v>341.004836486648</v>
      </c>
      <c r="Q598">
        <v>332.93785325836001</v>
      </c>
      <c r="R598">
        <v>29.007152955249101</v>
      </c>
      <c r="S598" s="1">
        <f>(Table2[[#This Row],[Close Price]]-Table2[[#This Row],[20D EMA]])/Table2[[#This Row],[20D EMA]]</f>
        <v>-3.1074470012683347E-2</v>
      </c>
      <c r="T598" s="1">
        <f>(Table2[[#This Row],[Close Price]]-Table2[[#This Row],[50D EMA]])/Table2[[#This Row],[50D EMA]]</f>
        <v>-5.9104254046077553E-2</v>
      </c>
      <c r="U598" s="1">
        <f>(Table2[[#This Row],[Close Price]]-Table2[[#This Row],[200D EMA]])/Table2[[#This Row],[200D EMA]]</f>
        <v>-3.6306635427782979E-2</v>
      </c>
      <c r="V598">
        <v>0.42828340381094498</v>
      </c>
      <c r="W598">
        <v>298.3</v>
      </c>
      <c r="X598">
        <v>321.2</v>
      </c>
      <c r="Y598">
        <v>298.3</v>
      </c>
      <c r="Z598">
        <v>325.55</v>
      </c>
      <c r="AA598">
        <v>298.3</v>
      </c>
      <c r="AB598">
        <v>333.9</v>
      </c>
      <c r="AC598" s="1">
        <f>(Table2[[#This Row],[Close Price]]/Table2[[#This Row],[Day Low]])-1</f>
        <v>7.5595038551793614E-2</v>
      </c>
      <c r="AD598" s="1">
        <f>(Table2[[#This Row],[Day High]]/Table2[[#This Row],[Close Price]])-1</f>
        <v>1.0908524232506878E-3</v>
      </c>
      <c r="AE598" s="1">
        <f>(Table2[[#This Row],[Close Price]]/Table2[[#This Row],[Current Week Low]])-1</f>
        <v>7.5595038551793614E-2</v>
      </c>
      <c r="AF598" s="1">
        <f>(Table2[[#This Row],[Current Week High]]/Table2[[#This Row],[Close Price]])-1</f>
        <v>1.4648589683652791E-2</v>
      </c>
      <c r="AG598" s="1">
        <f>(Table2[[#This Row],[Close Price]]/Table2[[#This Row],[Current Month Low]])-1</f>
        <v>7.5595038551793614E-2</v>
      </c>
      <c r="AH598" s="1">
        <f>(Table2[[#This Row],[Current Month High]]/Table2[[#This Row],[Close Price]])-1</f>
        <v>4.0673211781206087E-2</v>
      </c>
      <c r="AI598">
        <v>40.8446314477169</v>
      </c>
      <c r="AJ598">
        <v>36.357841053973601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-0.23</v>
      </c>
      <c r="AM598" t="s">
        <v>3174</v>
      </c>
      <c r="AN598">
        <v>-7.11</v>
      </c>
      <c r="AO598" t="s">
        <v>3174</v>
      </c>
      <c r="AQ598">
        <f>(Table2[[#This Row],[Sharpe Ratio]]-AVERAGE(Table2[Sharpe Ratio]))/_xlfn.STDEV.P(Table2[Sharpe Ratio])</f>
        <v>-0.71796535082642143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575</v>
      </c>
      <c r="AT598">
        <f>_xlfn.RANK.AVG(Table2[[#This Row],[6M Return vs Nifty Z-Score]],Table2[6M Return vs Nifty Z-Score])</f>
        <v>514</v>
      </c>
      <c r="AU598">
        <f>_xlfn.RANK.AVG(Table2[[#This Row],[Sharpe Ratio Z-Score]],Table2[Sharpe Ratio Z-Score])</f>
        <v>540.5</v>
      </c>
      <c r="AV598">
        <f>(Table2[[#This Row],[Rank 1Y]]+Table2[[#This Row],[Rank 6M]]+Table2[[#This Row],[Rank Sharpe]])/3</f>
        <v>543.16666666666663</v>
      </c>
    </row>
    <row r="599" spans="1:48" x14ac:dyDescent="0.3">
      <c r="A599" t="s">
        <v>1077</v>
      </c>
      <c r="B599" t="s">
        <v>1078</v>
      </c>
      <c r="C599" t="s">
        <v>3143</v>
      </c>
      <c r="D599" t="s">
        <v>482</v>
      </c>
      <c r="E599">
        <v>12465.04846197</v>
      </c>
      <c r="F599">
        <v>937.1</v>
      </c>
      <c r="G599">
        <v>-28.342237969039498</v>
      </c>
      <c r="H599">
        <f>(Table2[[#This Row],[1Y Return vs Nifty]]-AVERAGE(Table2[1Y Return vs Nifty]))/_xlfn.STDEV.P(Table2[1Y Return vs Nifty])</f>
        <v>-0.92598748509730333</v>
      </c>
      <c r="I599">
        <v>-1.65597187472681</v>
      </c>
      <c r="J599">
        <f>(Table2[[#This Row],[1M Return vs Nifty]]-AVERAGE(Table2[1M Return vs Nifty]))/_xlfn.STDEV.P(Table2[1M Return vs Nifty])</f>
        <v>0.28684355931516126</v>
      </c>
      <c r="K599">
        <v>1.3252625840469301</v>
      </c>
      <c r="L599">
        <f>(Table2[[#This Row],[6M Return vs Nifty]]-AVERAGE(Table2[6M Return vs Nifty]))/_xlfn.STDEV.P(Table2[6M Return vs Nifty])</f>
        <v>-0.22244308688361092</v>
      </c>
      <c r="M599">
        <v>0.75514792450207302</v>
      </c>
      <c r="N599">
        <f>(Table2[[#This Row],[1W Return vs Nifty]]-AVERAGE(Table2[1W Return vs Nifty]))/_xlfn.STDEV.P(Table2[1W Return vs Nifty])</f>
        <v>0.80261928500535706</v>
      </c>
      <c r="O599">
        <v>944.67</v>
      </c>
      <c r="P599">
        <v>929.94168160217498</v>
      </c>
      <c r="Q599">
        <v>894.91710190618096</v>
      </c>
      <c r="R599">
        <v>44.467725211789798</v>
      </c>
      <c r="S599" s="1">
        <f>(Table2[[#This Row],[Close Price]]-Table2[[#This Row],[20D EMA]])/Table2[[#This Row],[20D EMA]]</f>
        <v>-8.013380333873138E-3</v>
      </c>
      <c r="T599" s="1">
        <f>(Table2[[#This Row],[Close Price]]-Table2[[#This Row],[50D EMA]])/Table2[[#This Row],[50D EMA]]</f>
        <v>7.6975992575062779E-3</v>
      </c>
      <c r="U599" s="1">
        <f>(Table2[[#This Row],[Close Price]]-Table2[[#This Row],[200D EMA]])/Table2[[#This Row],[200D EMA]]</f>
        <v>4.7136095627147066E-2</v>
      </c>
      <c r="V599">
        <v>0.81666938149428503</v>
      </c>
      <c r="W599">
        <v>910</v>
      </c>
      <c r="X599">
        <v>944</v>
      </c>
      <c r="Y599">
        <v>908.1</v>
      </c>
      <c r="Z599">
        <v>952</v>
      </c>
      <c r="AA599">
        <v>908.1</v>
      </c>
      <c r="AB599">
        <v>960.15</v>
      </c>
      <c r="AC599" s="1">
        <f>(Table2[[#This Row],[Close Price]]/Table2[[#This Row],[Day Low]])-1</f>
        <v>2.9780219780219719E-2</v>
      </c>
      <c r="AD599" s="1">
        <f>(Table2[[#This Row],[Day High]]/Table2[[#This Row],[Close Price]])-1</f>
        <v>7.3631416070856215E-3</v>
      </c>
      <c r="AE599" s="1">
        <f>(Table2[[#This Row],[Close Price]]/Table2[[#This Row],[Current Week Low]])-1</f>
        <v>3.1934808941746606E-2</v>
      </c>
      <c r="AF599" s="1">
        <f>(Table2[[#This Row],[Current Week High]]/Table2[[#This Row],[Close Price]])-1</f>
        <v>1.590011738341679E-2</v>
      </c>
      <c r="AG599" s="1">
        <f>(Table2[[#This Row],[Close Price]]/Table2[[#This Row],[Current Month Low]])-1</f>
        <v>3.1934808941746606E-2</v>
      </c>
      <c r="AH599" s="1">
        <f>(Table2[[#This Row],[Current Month High]]/Table2[[#This Row],[Close Price]])-1</f>
        <v>2.4597161455554239E-2</v>
      </c>
      <c r="AI599">
        <v>14.2887632056343</v>
      </c>
      <c r="AJ599">
        <v>23.0516709342787</v>
      </c>
      <c r="AK599" t="str">
        <f>IF(AND(Table2[[#This Row],[20D EMA]]&gt;Table2[[#This Row],[50D EMA]],Table2[[#This Row],[50D EMA]]&gt;Table2[[#This Row],[200D EMA]]),"Uptrend","Downtrend/NoTrend")</f>
        <v>Uptrend</v>
      </c>
      <c r="AL599">
        <v>0.04</v>
      </c>
      <c r="AM599" t="s">
        <v>3175</v>
      </c>
      <c r="AN599">
        <v>-3.55</v>
      </c>
      <c r="AO599" t="s">
        <v>3174</v>
      </c>
      <c r="AP599">
        <v>-1.6871475021896998E-2</v>
      </c>
      <c r="AQ599">
        <f>(Table2[[#This Row],[Sharpe Ratio]]-AVERAGE(Table2[Sharpe Ratio]))/_xlfn.STDEV.P(Table2[Sharpe Ratio])</f>
        <v>-0.91485806245366419</v>
      </c>
      <c r="AR5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-0.97382579011406012</v>
      </c>
      <c r="AS599">
        <f>_xlfn.RANK.AVG(Table2[[#This Row],[1Y Return vs Nifty Z-Score]],Table2[1Y Return vs Nifty Z-Score])</f>
        <v>629</v>
      </c>
      <c r="AT599">
        <f>_xlfn.RANK.AVG(Table2[[#This Row],[6M Return vs Nifty Z-Score]],Table2[6M Return vs Nifty Z-Score])</f>
        <v>398</v>
      </c>
      <c r="AU599">
        <f>_xlfn.RANK.AVG(Table2[[#This Row],[Sharpe Ratio Z-Score]],Table2[Sharpe Ratio Z-Score])</f>
        <v>604</v>
      </c>
      <c r="AV599">
        <f>(Table2[[#This Row],[Rank 1Y]]+Table2[[#This Row],[Rank 6M]]+Table2[[#This Row],[Rank Sharpe]])/3</f>
        <v>543.66666666666663</v>
      </c>
    </row>
    <row r="600" spans="1:48" x14ac:dyDescent="0.3">
      <c r="A600" t="s">
        <v>1471</v>
      </c>
      <c r="B600" t="s">
        <v>1472</v>
      </c>
      <c r="C600" t="s">
        <v>3138</v>
      </c>
      <c r="D600" t="s">
        <v>1473</v>
      </c>
      <c r="E600">
        <v>7110.4498684800001</v>
      </c>
      <c r="F600">
        <v>268.8</v>
      </c>
      <c r="G600">
        <v>-44.422818699667502</v>
      </c>
      <c r="H600">
        <f>(Table2[[#This Row],[1Y Return vs Nifty]]-AVERAGE(Table2[1Y Return vs Nifty]))/_xlfn.STDEV.P(Table2[1Y Return vs Nifty])</f>
        <v>-1.2029533011101916</v>
      </c>
      <c r="I600">
        <v>-6.3279783329788799</v>
      </c>
      <c r="J600">
        <f>(Table2[[#This Row],[1M Return vs Nifty]]-AVERAGE(Table2[1M Return vs Nifty]))/_xlfn.STDEV.P(Table2[1M Return vs Nifty])</f>
        <v>-0.24014027634068616</v>
      </c>
      <c r="K600">
        <v>-20.000976313371101</v>
      </c>
      <c r="L600">
        <f>(Table2[[#This Row],[6M Return vs Nifty]]-AVERAGE(Table2[6M Return vs Nifty]))/_xlfn.STDEV.P(Table2[6M Return vs Nifty])</f>
        <v>-0.93379243023551295</v>
      </c>
      <c r="M600">
        <v>-4.0257819450510102</v>
      </c>
      <c r="N600">
        <f>(Table2[[#This Row],[1W Return vs Nifty]]-AVERAGE(Table2[1W Return vs Nifty]))/_xlfn.STDEV.P(Table2[1W Return vs Nifty])</f>
        <v>-0.37702555486374145</v>
      </c>
      <c r="O600">
        <v>273.64999999999998</v>
      </c>
      <c r="P600">
        <v>278.26775321613098</v>
      </c>
      <c r="Q600">
        <v>282.96015337006202</v>
      </c>
      <c r="R600">
        <v>29.721827076734101</v>
      </c>
      <c r="S600" s="1">
        <f>(Table2[[#This Row],[Close Price]]-Table2[[#This Row],[20D EMA]])/Table2[[#This Row],[20D EMA]]</f>
        <v>-1.7723369267312137E-2</v>
      </c>
      <c r="T600" s="1">
        <f>(Table2[[#This Row],[Close Price]]-Table2[[#This Row],[50D EMA]])/Table2[[#This Row],[50D EMA]]</f>
        <v>-3.4023896433221838E-2</v>
      </c>
      <c r="U600" s="1">
        <f>(Table2[[#This Row],[Close Price]]-Table2[[#This Row],[200D EMA]])/Table2[[#This Row],[200D EMA]]</f>
        <v>-5.0042923717047258E-2</v>
      </c>
      <c r="V600">
        <v>0.83716115380615397</v>
      </c>
      <c r="W600">
        <v>260.10000000000002</v>
      </c>
      <c r="X600">
        <v>275</v>
      </c>
      <c r="Y600">
        <v>252.2</v>
      </c>
      <c r="Z600">
        <v>275</v>
      </c>
      <c r="AA600">
        <v>252.2</v>
      </c>
      <c r="AB600">
        <v>280.7</v>
      </c>
      <c r="AC600" s="1">
        <f>(Table2[[#This Row],[Close Price]]/Table2[[#This Row],[Day Low]])-1</f>
        <v>3.3448673587081812E-2</v>
      </c>
      <c r="AD600" s="1">
        <f>(Table2[[#This Row],[Day High]]/Table2[[#This Row],[Close Price]])-1</f>
        <v>2.3065476190476053E-2</v>
      </c>
      <c r="AE600" s="1">
        <f>(Table2[[#This Row],[Close Price]]/Table2[[#This Row],[Current Week Low]])-1</f>
        <v>6.5820777160983335E-2</v>
      </c>
      <c r="AF600" s="1">
        <f>(Table2[[#This Row],[Current Week High]]/Table2[[#This Row],[Close Price]])-1</f>
        <v>2.3065476190476053E-2</v>
      </c>
      <c r="AG600" s="1">
        <f>(Table2[[#This Row],[Close Price]]/Table2[[#This Row],[Current Month Low]])-1</f>
        <v>6.5820777160983335E-2</v>
      </c>
      <c r="AH600" s="1">
        <f>(Table2[[#This Row],[Current Month High]]/Table2[[#This Row],[Close Price]])-1</f>
        <v>4.4270833333333259E-2</v>
      </c>
      <c r="AI600">
        <v>33.835565476190403</v>
      </c>
      <c r="AJ600">
        <v>7.4985002999400097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-0.11</v>
      </c>
      <c r="AM600" t="s">
        <v>3174</v>
      </c>
      <c r="AN600">
        <v>-4.49</v>
      </c>
      <c r="AO600" t="s">
        <v>3174</v>
      </c>
      <c r="AP600">
        <v>7.3476234400057003E-2</v>
      </c>
      <c r="AQ600">
        <f>(Table2[[#This Row],[Sharpe Ratio]]-AVERAGE(Table2[Sharpe Ratio]))/_xlfn.STDEV.P(Table2[Sharpe Ratio])</f>
        <v>0.13951361959020844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698</v>
      </c>
      <c r="AT600">
        <f>_xlfn.RANK.AVG(Table2[[#This Row],[6M Return vs Nifty Z-Score]],Table2[6M Return vs Nifty Z-Score])</f>
        <v>623</v>
      </c>
      <c r="AU600">
        <f>_xlfn.RANK.AVG(Table2[[#This Row],[Sharpe Ratio Z-Score]],Table2[Sharpe Ratio Z-Score])</f>
        <v>310</v>
      </c>
      <c r="AV600">
        <f>(Table2[[#This Row],[Rank 1Y]]+Table2[[#This Row],[Rank 6M]]+Table2[[#This Row],[Rank Sharpe]])/3</f>
        <v>543.66666666666663</v>
      </c>
    </row>
    <row r="601" spans="1:48" x14ac:dyDescent="0.3">
      <c r="A601" t="s">
        <v>948</v>
      </c>
      <c r="B601" t="s">
        <v>949</v>
      </c>
      <c r="C601" t="s">
        <v>3146</v>
      </c>
      <c r="D601" t="s">
        <v>950</v>
      </c>
      <c r="E601">
        <v>15696.8045752</v>
      </c>
      <c r="F601">
        <v>1603.85</v>
      </c>
      <c r="G601">
        <v>-31.507041865376099</v>
      </c>
      <c r="H601">
        <f>(Table2[[#This Row],[1Y Return vs Nifty]]-AVERAGE(Table2[1Y Return vs Nifty]))/_xlfn.STDEV.P(Table2[1Y Return vs Nifty])</f>
        <v>-0.98049686559499405</v>
      </c>
      <c r="I601">
        <v>-1.5594812005836001</v>
      </c>
      <c r="J601">
        <f>(Table2[[#This Row],[1M Return vs Nifty]]-AVERAGE(Table2[1M Return vs Nifty]))/_xlfn.STDEV.P(Table2[1M Return vs Nifty])</f>
        <v>0.2977273254270838</v>
      </c>
      <c r="K601">
        <v>5.4182700439944496</v>
      </c>
      <c r="L601">
        <f>(Table2[[#This Row],[6M Return vs Nifty]]-AVERAGE(Table2[6M Return vs Nifty]))/_xlfn.STDEV.P(Table2[6M Return vs Nifty])</f>
        <v>-8.5918396197499997E-2</v>
      </c>
      <c r="M601">
        <v>-3.5168970429508999</v>
      </c>
      <c r="N601">
        <f>(Table2[[#This Row],[1W Return vs Nifty]]-AVERAGE(Table2[1W Return vs Nifty]))/_xlfn.STDEV.P(Table2[1W Return vs Nifty])</f>
        <v>-0.2514634853021977</v>
      </c>
      <c r="O601">
        <v>1627.36</v>
      </c>
      <c r="P601">
        <v>1574.68358884797</v>
      </c>
      <c r="Q601">
        <v>1504.5659120001501</v>
      </c>
      <c r="R601">
        <v>33.194268924872603</v>
      </c>
      <c r="S601" s="1">
        <f>(Table2[[#This Row],[Close Price]]-Table2[[#This Row],[20D EMA]])/Table2[[#This Row],[20D EMA]]</f>
        <v>-1.4446711237833049E-2</v>
      </c>
      <c r="T601" s="1">
        <f>(Table2[[#This Row],[Close Price]]-Table2[[#This Row],[50D EMA]])/Table2[[#This Row],[50D EMA]]</f>
        <v>1.8522077297679792E-2</v>
      </c>
      <c r="U601" s="1">
        <f>(Table2[[#This Row],[Close Price]]-Table2[[#This Row],[200D EMA]])/Table2[[#This Row],[200D EMA]]</f>
        <v>6.5988526795654215E-2</v>
      </c>
      <c r="V601">
        <v>0.79191810639600801</v>
      </c>
      <c r="W601">
        <v>1548.15</v>
      </c>
      <c r="X601">
        <v>1609.95</v>
      </c>
      <c r="Y601">
        <v>1545</v>
      </c>
      <c r="Z601">
        <v>1620</v>
      </c>
      <c r="AA601">
        <v>1545</v>
      </c>
      <c r="AB601">
        <v>1675.05</v>
      </c>
      <c r="AC601" s="1">
        <f>(Table2[[#This Row],[Close Price]]/Table2[[#This Row],[Day Low]])-1</f>
        <v>3.5978425863126828E-2</v>
      </c>
      <c r="AD601" s="1">
        <f>(Table2[[#This Row],[Day High]]/Table2[[#This Row],[Close Price]])-1</f>
        <v>3.8033481934096613E-3</v>
      </c>
      <c r="AE601" s="1">
        <f>(Table2[[#This Row],[Close Price]]/Table2[[#This Row],[Current Week Low]])-1</f>
        <v>3.8090614886731267E-2</v>
      </c>
      <c r="AF601" s="1">
        <f>(Table2[[#This Row],[Current Week High]]/Table2[[#This Row],[Close Price]])-1</f>
        <v>1.0069520216978045E-2</v>
      </c>
      <c r="AG601" s="1">
        <f>(Table2[[#This Row],[Close Price]]/Table2[[#This Row],[Current Month Low]])-1</f>
        <v>3.8090614886731267E-2</v>
      </c>
      <c r="AH601" s="1">
        <f>(Table2[[#This Row],[Current Month High]]/Table2[[#This Row],[Close Price]])-1</f>
        <v>4.4393178913240128E-2</v>
      </c>
      <c r="AI601">
        <v>14.125385790441699</v>
      </c>
      <c r="AJ601">
        <v>33.1880086364391</v>
      </c>
      <c r="AK601" t="str">
        <f>IF(AND(Table2[[#This Row],[20D EMA]]&gt;Table2[[#This Row],[50D EMA]],Table2[[#This Row],[50D EMA]]&gt;Table2[[#This Row],[200D EMA]]),"Uptrend","Downtrend/NoTrend")</f>
        <v>Uptrend</v>
      </c>
      <c r="AL601">
        <v>0.09</v>
      </c>
      <c r="AM601" t="s">
        <v>3175</v>
      </c>
      <c r="AN601">
        <v>-4.1500000000000004</v>
      </c>
      <c r="AO601" t="s">
        <v>3174</v>
      </c>
      <c r="AP601">
        <v>-4.1346218842734997E-2</v>
      </c>
      <c r="AQ601">
        <f>(Table2[[#This Row],[Sharpe Ratio]]-AVERAGE(Table2[Sharpe Ratio]))/_xlfn.STDEV.P(Table2[Sharpe Ratio])</f>
        <v>-1.2004820918294357</v>
      </c>
      <c r="AR6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-2.2206335134970434</v>
      </c>
      <c r="AS601">
        <f>_xlfn.RANK.AVG(Table2[[#This Row],[1Y Return vs Nifty Z-Score]],Table2[1Y Return vs Nifty Z-Score])</f>
        <v>651</v>
      </c>
      <c r="AT601">
        <f>_xlfn.RANK.AVG(Table2[[#This Row],[6M Return vs Nifty Z-Score]],Table2[6M Return vs Nifty Z-Score])</f>
        <v>336</v>
      </c>
      <c r="AU601">
        <f>_xlfn.RANK.AVG(Table2[[#This Row],[Sharpe Ratio Z-Score]],Table2[Sharpe Ratio Z-Score])</f>
        <v>646</v>
      </c>
      <c r="AV601">
        <f>(Table2[[#This Row],[Rank 1Y]]+Table2[[#This Row],[Rank 6M]]+Table2[[#This Row],[Rank Sharpe]])/3</f>
        <v>544.33333333333337</v>
      </c>
    </row>
    <row r="602" spans="1:48" x14ac:dyDescent="0.3">
      <c r="A602" t="s">
        <v>1719</v>
      </c>
      <c r="B602" t="s">
        <v>1720</v>
      </c>
      <c r="C602" t="s">
        <v>3143</v>
      </c>
      <c r="D602" t="s">
        <v>482</v>
      </c>
      <c r="E602">
        <v>4847.2099502199999</v>
      </c>
      <c r="F602">
        <v>845.5</v>
      </c>
      <c r="G602">
        <v>-24.430600805429702</v>
      </c>
      <c r="H602">
        <f>(Table2[[#This Row],[1Y Return vs Nifty]]-AVERAGE(Table2[1Y Return vs Nifty]))/_xlfn.STDEV.P(Table2[1Y Return vs Nifty])</f>
        <v>-0.85861493200896621</v>
      </c>
      <c r="I602">
        <v>-6.0843392106632903</v>
      </c>
      <c r="J602">
        <f>(Table2[[#This Row],[1M Return vs Nifty]]-AVERAGE(Table2[1M Return vs Nifty]))/_xlfn.STDEV.P(Table2[1M Return vs Nifty])</f>
        <v>-0.21265874772102553</v>
      </c>
      <c r="K602">
        <v>8.4044222812095697</v>
      </c>
      <c r="L602">
        <f>(Table2[[#This Row],[6M Return vs Nifty]]-AVERAGE(Table2[6M Return vs Nifty]))/_xlfn.STDEV.P(Table2[6M Return vs Nifty])</f>
        <v>1.3686482248692663E-2</v>
      </c>
      <c r="M602">
        <v>-5.3432360249992303</v>
      </c>
      <c r="N602">
        <f>(Table2[[#This Row],[1W Return vs Nifty]]-AVERAGE(Table2[1W Return vs Nifty]))/_xlfn.STDEV.P(Table2[1W Return vs Nifty])</f>
        <v>-0.70209367959669999</v>
      </c>
      <c r="O602">
        <v>895.31</v>
      </c>
      <c r="P602">
        <v>884.08769990469</v>
      </c>
      <c r="Q602">
        <v>817.777845640956</v>
      </c>
      <c r="R602">
        <v>26.131045546770299</v>
      </c>
      <c r="S602" s="1">
        <f>(Table2[[#This Row],[Close Price]]-Table2[[#This Row],[20D EMA]])/Table2[[#This Row],[20D EMA]]</f>
        <v>-5.5634361282684154E-2</v>
      </c>
      <c r="T602" s="1">
        <f>(Table2[[#This Row],[Close Price]]-Table2[[#This Row],[50D EMA]])/Table2[[#This Row],[50D EMA]]</f>
        <v>-4.3646914111405449E-2</v>
      </c>
      <c r="U602" s="1">
        <f>(Table2[[#This Row],[Close Price]]-Table2[[#This Row],[200D EMA]])/Table2[[#This Row],[200D EMA]]</f>
        <v>3.3899370723739761E-2</v>
      </c>
      <c r="V602">
        <v>0.460594810503204</v>
      </c>
      <c r="W602">
        <v>830.5</v>
      </c>
      <c r="X602">
        <v>849.55</v>
      </c>
      <c r="Y602">
        <v>821</v>
      </c>
      <c r="Z602">
        <v>884.65</v>
      </c>
      <c r="AA602">
        <v>821</v>
      </c>
      <c r="AB602">
        <v>916.2</v>
      </c>
      <c r="AC602" s="1">
        <f>(Table2[[#This Row],[Close Price]]/Table2[[#This Row],[Day Low]])-1</f>
        <v>1.8061408789885602E-2</v>
      </c>
      <c r="AD602" s="1">
        <f>(Table2[[#This Row],[Day High]]/Table2[[#This Row],[Close Price]])-1</f>
        <v>4.7900650502661346E-3</v>
      </c>
      <c r="AE602" s="1">
        <f>(Table2[[#This Row],[Close Price]]/Table2[[#This Row],[Current Week Low]])-1</f>
        <v>2.9841656516443438E-2</v>
      </c>
      <c r="AF602" s="1">
        <f>(Table2[[#This Row],[Current Week High]]/Table2[[#This Row],[Close Price]])-1</f>
        <v>4.6303962152572486E-2</v>
      </c>
      <c r="AG602" s="1">
        <f>(Table2[[#This Row],[Close Price]]/Table2[[#This Row],[Current Month Low]])-1</f>
        <v>2.9841656516443438E-2</v>
      </c>
      <c r="AH602" s="1">
        <f>(Table2[[#This Row],[Current Month High]]/Table2[[#This Row],[Close Price]])-1</f>
        <v>8.361916026020122E-2</v>
      </c>
      <c r="AI602">
        <v>15.0443524541691</v>
      </c>
      <c r="AJ602">
        <v>28.7008143694345</v>
      </c>
      <c r="AK602" t="str">
        <f>IF(AND(Table2[[#This Row],[20D EMA]]&gt;Table2[[#This Row],[50D EMA]],Table2[[#This Row],[50D EMA]]&gt;Table2[[#This Row],[200D EMA]]),"Uptrend","Downtrend/NoTrend")</f>
        <v>Uptrend</v>
      </c>
      <c r="AL602">
        <v>0.03</v>
      </c>
      <c r="AM602" t="s">
        <v>3175</v>
      </c>
      <c r="AN602">
        <v>-7.58</v>
      </c>
      <c r="AO602" t="s">
        <v>3174</v>
      </c>
      <c r="AP602">
        <v>-0.136335605531725</v>
      </c>
      <c r="AQ602">
        <f>(Table2[[#This Row],[Sharpe Ratio]]-AVERAGE(Table2[Sharpe Ratio]))/_xlfn.STDEV.P(Table2[Sharpe Ratio])</f>
        <v>-2.3090228623744089</v>
      </c>
      <c r="AR6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-4.0687037394524079</v>
      </c>
      <c r="AS602">
        <f>_xlfn.RANK.AVG(Table2[[#This Row],[1Y Return vs Nifty Z-Score]],Table2[1Y Return vs Nifty Z-Score])</f>
        <v>601</v>
      </c>
      <c r="AT602">
        <f>_xlfn.RANK.AVG(Table2[[#This Row],[6M Return vs Nifty Z-Score]],Table2[6M Return vs Nifty Z-Score])</f>
        <v>305</v>
      </c>
      <c r="AU602">
        <f>_xlfn.RANK.AVG(Table2[[#This Row],[Sharpe Ratio Z-Score]],Table2[Sharpe Ratio Z-Score])</f>
        <v>727</v>
      </c>
      <c r="AV602">
        <f>(Table2[[#This Row],[Rank 1Y]]+Table2[[#This Row],[Rank 6M]]+Table2[[#This Row],[Rank Sharpe]])/3</f>
        <v>544.33333333333337</v>
      </c>
    </row>
    <row r="603" spans="1:48" x14ac:dyDescent="0.3">
      <c r="A603" t="s">
        <v>1930</v>
      </c>
      <c r="B603" t="s">
        <v>1931</v>
      </c>
      <c r="C603" t="s">
        <v>3141</v>
      </c>
      <c r="D603" t="s">
        <v>140</v>
      </c>
      <c r="E603">
        <v>3700.0531730849998</v>
      </c>
      <c r="F603">
        <v>548.70000000000005</v>
      </c>
      <c r="G603">
        <v>-28.0931281538051</v>
      </c>
      <c r="H603">
        <f>(Table2[[#This Row],[1Y Return vs Nifty]]-AVERAGE(Table2[1Y Return vs Nifty]))/_xlfn.STDEV.P(Table2[1Y Return vs Nifty])</f>
        <v>-0.92169691223746852</v>
      </c>
      <c r="I603">
        <v>9.4886012675323599</v>
      </c>
      <c r="J603">
        <f>(Table2[[#This Row],[1M Return vs Nifty]]-AVERAGE(Table2[1M Return vs Nifty]))/_xlfn.STDEV.P(Table2[1M Return vs Nifty])</f>
        <v>1.543907297076375</v>
      </c>
      <c r="K603">
        <v>-4.7737751000014601</v>
      </c>
      <c r="L603">
        <f>(Table2[[#This Row],[6M Return vs Nifty]]-AVERAGE(Table2[6M Return vs Nifty]))/_xlfn.STDEV.P(Table2[6M Return vs Nifty])</f>
        <v>-0.42588010512650393</v>
      </c>
      <c r="M603">
        <v>-3.9199250175659999</v>
      </c>
      <c r="N603">
        <f>(Table2[[#This Row],[1W Return vs Nifty]]-AVERAGE(Table2[1W Return vs Nifty]))/_xlfn.STDEV.P(Table2[1W Return vs Nifty])</f>
        <v>-0.35090645634541018</v>
      </c>
      <c r="O603">
        <v>564.37</v>
      </c>
      <c r="P603">
        <v>544.89325905742396</v>
      </c>
      <c r="Q603">
        <v>522.44315382019295</v>
      </c>
      <c r="R603">
        <v>43.263329568251699</v>
      </c>
      <c r="S603" s="1">
        <f>(Table2[[#This Row],[Close Price]]-Table2[[#This Row],[20D EMA]])/Table2[[#This Row],[20D EMA]]</f>
        <v>-2.7765473005297869E-2</v>
      </c>
      <c r="T603" s="1">
        <f>(Table2[[#This Row],[Close Price]]-Table2[[#This Row],[50D EMA]])/Table2[[#This Row],[50D EMA]]</f>
        <v>6.9862140507319214E-3</v>
      </c>
      <c r="U603" s="1">
        <f>(Table2[[#This Row],[Close Price]]-Table2[[#This Row],[200D EMA]])/Table2[[#This Row],[200D EMA]]</f>
        <v>5.0257805060345009E-2</v>
      </c>
      <c r="V603">
        <v>2.3858628132730701</v>
      </c>
      <c r="W603">
        <v>537.9</v>
      </c>
      <c r="X603">
        <v>558</v>
      </c>
      <c r="Y603">
        <v>527.45000000000005</v>
      </c>
      <c r="Z603">
        <v>564.95000000000005</v>
      </c>
      <c r="AA603">
        <v>527.45000000000005</v>
      </c>
      <c r="AB603">
        <v>591.95000000000005</v>
      </c>
      <c r="AC603" s="1">
        <f>(Table2[[#This Row],[Close Price]]/Table2[[#This Row],[Day Low]])-1</f>
        <v>2.0078081427774785E-2</v>
      </c>
      <c r="AD603" s="1">
        <f>(Table2[[#This Row],[Day High]]/Table2[[#This Row],[Close Price]])-1</f>
        <v>1.6949152542372836E-2</v>
      </c>
      <c r="AE603" s="1">
        <f>(Table2[[#This Row],[Close Price]]/Table2[[#This Row],[Current Week Low]])-1</f>
        <v>4.0288178974310362E-2</v>
      </c>
      <c r="AF603" s="1">
        <f>(Table2[[#This Row],[Current Week High]]/Table2[[#This Row],[Close Price]])-1</f>
        <v>2.9615454711135358E-2</v>
      </c>
      <c r="AG603" s="1">
        <f>(Table2[[#This Row],[Close Price]]/Table2[[#This Row],[Current Month Low]])-1</f>
        <v>4.0288178974310362E-2</v>
      </c>
      <c r="AH603" s="1">
        <f>(Table2[[#This Row],[Current Month High]]/Table2[[#This Row],[Close Price]])-1</f>
        <v>7.882267176963742E-2</v>
      </c>
      <c r="AI603">
        <v>21.5600510297065</v>
      </c>
      <c r="AJ603">
        <v>29.105882352941101</v>
      </c>
      <c r="AK603" t="str">
        <f>IF(AND(Table2[[#This Row],[20D EMA]]&gt;Table2[[#This Row],[50D EMA]],Table2[[#This Row],[50D EMA]]&gt;Table2[[#This Row],[200D EMA]]),"Uptrend","Downtrend/NoTrend")</f>
        <v>Uptrend</v>
      </c>
      <c r="AL603">
        <v>-0.02</v>
      </c>
      <c r="AM603" t="s">
        <v>3174</v>
      </c>
      <c r="AN603">
        <v>-6.76</v>
      </c>
      <c r="AO603" t="s">
        <v>3174</v>
      </c>
      <c r="AQ603">
        <f>(Table2[[#This Row],[Sharpe Ratio]]-AVERAGE(Table2[Sharpe Ratio]))/_xlfn.STDEV.P(Table2[Sharpe Ratio])</f>
        <v>-0.71796535082642143</v>
      </c>
      <c r="AR6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-0.87254152745942914</v>
      </c>
      <c r="AS603">
        <f>_xlfn.RANK.AVG(Table2[[#This Row],[1Y Return vs Nifty Z-Score]],Table2[1Y Return vs Nifty Z-Score])</f>
        <v>625</v>
      </c>
      <c r="AT603">
        <f>_xlfn.RANK.AVG(Table2[[#This Row],[6M Return vs Nifty Z-Score]],Table2[6M Return vs Nifty Z-Score])</f>
        <v>469</v>
      </c>
      <c r="AU603">
        <f>_xlfn.RANK.AVG(Table2[[#This Row],[Sharpe Ratio Z-Score]],Table2[Sharpe Ratio Z-Score])</f>
        <v>540.5</v>
      </c>
      <c r="AV603">
        <f>(Table2[[#This Row],[Rank 1Y]]+Table2[[#This Row],[Rank 6M]]+Table2[[#This Row],[Rank Sharpe]])/3</f>
        <v>544.83333333333337</v>
      </c>
    </row>
    <row r="604" spans="1:48" x14ac:dyDescent="0.3">
      <c r="A604" t="s">
        <v>1408</v>
      </c>
      <c r="B604" t="s">
        <v>1409</v>
      </c>
      <c r="C604" t="s">
        <v>3139</v>
      </c>
      <c r="D604" t="s">
        <v>292</v>
      </c>
      <c r="E604">
        <v>7848.2894134449998</v>
      </c>
      <c r="F604">
        <v>389.4</v>
      </c>
      <c r="G604">
        <v>-38.508463031294497</v>
      </c>
      <c r="H604">
        <f>(Table2[[#This Row],[1Y Return vs Nifty]]-AVERAGE(Table2[1Y Return vs Nifty]))/_xlfn.STDEV.P(Table2[1Y Return vs Nifty])</f>
        <v>-1.1010866850145795</v>
      </c>
      <c r="I604">
        <v>-10.647831274155299</v>
      </c>
      <c r="J604">
        <f>(Table2[[#This Row],[1M Return vs Nifty]]-AVERAGE(Table2[1M Return vs Nifty]))/_xlfn.STDEV.P(Table2[1M Return vs Nifty])</f>
        <v>-0.72740258917191536</v>
      </c>
      <c r="K604">
        <v>-14.5251984053087</v>
      </c>
      <c r="L604">
        <f>(Table2[[#This Row],[6M Return vs Nifty]]-AVERAGE(Table2[6M Return vs Nifty]))/_xlfn.STDEV.P(Table2[6M Return vs Nifty])</f>
        <v>-0.75114461136893207</v>
      </c>
      <c r="M604">
        <v>1.1150788243190799</v>
      </c>
      <c r="N604">
        <f>(Table2[[#This Row],[1W Return vs Nifty]]-AVERAGE(Table2[1W Return vs Nifty]))/_xlfn.STDEV.P(Table2[1W Return vs Nifty])</f>
        <v>0.89142850000400009</v>
      </c>
      <c r="O604">
        <v>399.76</v>
      </c>
      <c r="P604">
        <v>411.93091414809999</v>
      </c>
      <c r="Q604">
        <v>408.69608520642799</v>
      </c>
      <c r="R604">
        <v>31.659217949547202</v>
      </c>
      <c r="S604" s="1">
        <f>(Table2[[#This Row],[Close Price]]-Table2[[#This Row],[20D EMA]])/Table2[[#This Row],[20D EMA]]</f>
        <v>-2.5915549329597793E-2</v>
      </c>
      <c r="T604" s="1">
        <f>(Table2[[#This Row],[Close Price]]-Table2[[#This Row],[50D EMA]])/Table2[[#This Row],[50D EMA]]</f>
        <v>-5.4695856451306674E-2</v>
      </c>
      <c r="U604" s="1">
        <f>(Table2[[#This Row],[Close Price]]-Table2[[#This Row],[200D EMA]])/Table2[[#This Row],[200D EMA]]</f>
        <v>-4.7213775479845302E-2</v>
      </c>
      <c r="V604">
        <v>0.81716657774539003</v>
      </c>
      <c r="W604">
        <v>375.05</v>
      </c>
      <c r="X604">
        <v>392.4</v>
      </c>
      <c r="Y604">
        <v>375</v>
      </c>
      <c r="Z604">
        <v>392.4</v>
      </c>
      <c r="AA604">
        <v>375</v>
      </c>
      <c r="AB604">
        <v>399.9</v>
      </c>
      <c r="AC604" s="1">
        <f>(Table2[[#This Row],[Close Price]]/Table2[[#This Row],[Day Low]])-1</f>
        <v>3.8261565124650065E-2</v>
      </c>
      <c r="AD604" s="1">
        <f>(Table2[[#This Row],[Day High]]/Table2[[#This Row],[Close Price]])-1</f>
        <v>7.7041602465330872E-3</v>
      </c>
      <c r="AE604" s="1">
        <f>(Table2[[#This Row],[Close Price]]/Table2[[#This Row],[Current Week Low]])-1</f>
        <v>3.839999999999999E-2</v>
      </c>
      <c r="AF604" s="1">
        <f>(Table2[[#This Row],[Current Week High]]/Table2[[#This Row],[Close Price]])-1</f>
        <v>7.7041602465330872E-3</v>
      </c>
      <c r="AG604" s="1">
        <f>(Table2[[#This Row],[Close Price]]/Table2[[#This Row],[Current Month Low]])-1</f>
        <v>3.839999999999999E-2</v>
      </c>
      <c r="AH604" s="1">
        <f>(Table2[[#This Row],[Current Month High]]/Table2[[#This Row],[Close Price]])-1</f>
        <v>2.6964560862865916E-2</v>
      </c>
      <c r="AI604">
        <v>29.686697483307601</v>
      </c>
      <c r="AJ604">
        <v>11.9769949676491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-0.14000000000000001</v>
      </c>
      <c r="AM604" t="s">
        <v>3174</v>
      </c>
      <c r="AN604">
        <v>-4.3099999999999996</v>
      </c>
      <c r="AO604" t="s">
        <v>3174</v>
      </c>
      <c r="AP604">
        <v>4.5705265763623E-2</v>
      </c>
      <c r="AQ604">
        <f>(Table2[[#This Row],[Sharpe Ratio]]-AVERAGE(Table2[Sharpe Ratio]))/_xlfn.STDEV.P(Table2[Sharpe Ratio])</f>
        <v>-0.18457786098549556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680</v>
      </c>
      <c r="AT604">
        <f>_xlfn.RANK.AVG(Table2[[#This Row],[6M Return vs Nifty Z-Score]],Table2[6M Return vs Nifty Z-Score])</f>
        <v>567</v>
      </c>
      <c r="AU604">
        <f>_xlfn.RANK.AVG(Table2[[#This Row],[Sharpe Ratio Z-Score]],Table2[Sharpe Ratio Z-Score])</f>
        <v>389</v>
      </c>
      <c r="AV604">
        <f>(Table2[[#This Row],[Rank 1Y]]+Table2[[#This Row],[Rank 6M]]+Table2[[#This Row],[Rank Sharpe]])/3</f>
        <v>545.33333333333337</v>
      </c>
    </row>
    <row r="605" spans="1:48" x14ac:dyDescent="0.3">
      <c r="A605" t="s">
        <v>1156</v>
      </c>
      <c r="B605" t="s">
        <v>1157</v>
      </c>
      <c r="C605" t="s">
        <v>3132</v>
      </c>
      <c r="D605" t="s">
        <v>48</v>
      </c>
      <c r="E605">
        <v>10914.458774925</v>
      </c>
      <c r="F605">
        <v>426.9</v>
      </c>
      <c r="G605">
        <v>-10.774603801278699</v>
      </c>
      <c r="H605">
        <f>(Table2[[#This Row],[1Y Return vs Nifty]]-AVERAGE(Table2[1Y Return vs Nifty]))/_xlfn.STDEV.P(Table2[1Y Return vs Nifty])</f>
        <v>-0.62340922538169519</v>
      </c>
      <c r="I605">
        <v>-8.5927348554225702</v>
      </c>
      <c r="J605">
        <f>(Table2[[#This Row],[1M Return vs Nifty]]-AVERAGE(Table2[1M Return vs Nifty]))/_xlfn.STDEV.P(Table2[1M Return vs Nifty])</f>
        <v>-0.49559584766506587</v>
      </c>
      <c r="K605">
        <v>-18.409054254864301</v>
      </c>
      <c r="L605">
        <f>(Table2[[#This Row],[6M Return vs Nifty]]-AVERAGE(Table2[6M Return vs Nifty]))/_xlfn.STDEV.P(Table2[6M Return vs Nifty])</f>
        <v>-0.88069292607853189</v>
      </c>
      <c r="M605">
        <v>-3.8914342704293099</v>
      </c>
      <c r="N605">
        <f>(Table2[[#This Row],[1W Return vs Nifty]]-AVERAGE(Table2[1W Return vs Nifty]))/_xlfn.STDEV.P(Table2[1W Return vs Nifty])</f>
        <v>-0.34387666010057349</v>
      </c>
      <c r="O605">
        <v>439.64</v>
      </c>
      <c r="P605">
        <v>454.10038765585398</v>
      </c>
      <c r="Q605">
        <v>440.80125336232697</v>
      </c>
      <c r="R605">
        <v>33.123268543649402</v>
      </c>
      <c r="S605" s="1">
        <f>(Table2[[#This Row],[Close Price]]-Table2[[#This Row],[20D EMA]])/Table2[[#This Row],[20D EMA]]</f>
        <v>-2.897825493585663E-2</v>
      </c>
      <c r="T605" s="1">
        <f>(Table2[[#This Row],[Close Price]]-Table2[[#This Row],[50D EMA]])/Table2[[#This Row],[50D EMA]]</f>
        <v>-5.9899503271219789E-2</v>
      </c>
      <c r="U605" s="1">
        <f>(Table2[[#This Row],[Close Price]]-Table2[[#This Row],[200D EMA]])/Table2[[#This Row],[200D EMA]]</f>
        <v>-3.1536329028766477E-2</v>
      </c>
      <c r="V605">
        <v>0.52256597197752497</v>
      </c>
      <c r="W605">
        <v>412</v>
      </c>
      <c r="X605">
        <v>430</v>
      </c>
      <c r="Y605">
        <v>412</v>
      </c>
      <c r="Z605">
        <v>430</v>
      </c>
      <c r="AA605">
        <v>412</v>
      </c>
      <c r="AB605">
        <v>450.85</v>
      </c>
      <c r="AC605" s="1">
        <f>(Table2[[#This Row],[Close Price]]/Table2[[#This Row],[Day Low]])-1</f>
        <v>3.6165048543689293E-2</v>
      </c>
      <c r="AD605" s="1">
        <f>(Table2[[#This Row],[Day High]]/Table2[[#This Row],[Close Price]])-1</f>
        <v>7.2616537830874073E-3</v>
      </c>
      <c r="AE605" s="1">
        <f>(Table2[[#This Row],[Close Price]]/Table2[[#This Row],[Current Week Low]])-1</f>
        <v>3.6165048543689293E-2</v>
      </c>
      <c r="AF605" s="1">
        <f>(Table2[[#This Row],[Current Week High]]/Table2[[#This Row],[Close Price]])-1</f>
        <v>7.2616537830874073E-3</v>
      </c>
      <c r="AG605" s="1">
        <f>(Table2[[#This Row],[Close Price]]/Table2[[#This Row],[Current Month Low]])-1</f>
        <v>3.6165048543689293E-2</v>
      </c>
      <c r="AH605" s="1">
        <f>(Table2[[#This Row],[Current Month High]]/Table2[[#This Row],[Close Price]])-1</f>
        <v>5.6102131646755815E-2</v>
      </c>
      <c r="AI605">
        <v>34.645115952213601</v>
      </c>
      <c r="AJ605">
        <v>37.665269267977997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-0.16</v>
      </c>
      <c r="AM605" t="s">
        <v>3174</v>
      </c>
      <c r="AN605">
        <v>-1.81</v>
      </c>
      <c r="AO605" t="s">
        <v>3174</v>
      </c>
      <c r="AP605">
        <v>9.4838346744800003E-4</v>
      </c>
      <c r="AQ605">
        <f>(Table2[[#This Row],[Sharpe Ratio]]-AVERAGE(Table2[Sharpe Ratio]))/_xlfn.STDEV.P(Table2[Sharpe Ratio])</f>
        <v>-0.70689756971505247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517</v>
      </c>
      <c r="AT605">
        <f>_xlfn.RANK.AVG(Table2[[#This Row],[6M Return vs Nifty Z-Score]],Table2[6M Return vs Nifty Z-Score])</f>
        <v>611</v>
      </c>
      <c r="AU605">
        <f>_xlfn.RANK.AVG(Table2[[#This Row],[Sharpe Ratio Z-Score]],Table2[Sharpe Ratio Z-Score])</f>
        <v>511</v>
      </c>
      <c r="AV605">
        <f>(Table2[[#This Row],[Rank 1Y]]+Table2[[#This Row],[Rank 6M]]+Table2[[#This Row],[Rank Sharpe]])/3</f>
        <v>546.33333333333337</v>
      </c>
    </row>
    <row r="606" spans="1:48" x14ac:dyDescent="0.3">
      <c r="A606" t="s">
        <v>1580</v>
      </c>
      <c r="B606" t="s">
        <v>1581</v>
      </c>
      <c r="C606" t="s">
        <v>3141</v>
      </c>
      <c r="D606" t="s">
        <v>1582</v>
      </c>
      <c r="E606">
        <v>6147.4014865500003</v>
      </c>
      <c r="F606">
        <v>461.85</v>
      </c>
      <c r="G606">
        <v>-17.201601698424199</v>
      </c>
      <c r="H606">
        <f>(Table2[[#This Row],[1Y Return vs Nifty]]-AVERAGE(Table2[1Y Return vs Nifty]))/_xlfn.STDEV.P(Table2[1Y Return vs Nifty])</f>
        <v>-0.734105396553276</v>
      </c>
      <c r="I606">
        <v>-10.562532729248099</v>
      </c>
      <c r="J606">
        <f>(Table2[[#This Row],[1M Return vs Nifty]]-AVERAGE(Table2[1M Return vs Nifty]))/_xlfn.STDEV.P(Table2[1M Return vs Nifty])</f>
        <v>-0.7177812509368916</v>
      </c>
      <c r="K606">
        <v>-24.913162703050499</v>
      </c>
      <c r="L606">
        <f>(Table2[[#This Row],[6M Return vs Nifty]]-AVERAGE(Table2[6M Return vs Nifty]))/_xlfn.STDEV.P(Table2[6M Return vs Nifty])</f>
        <v>-1.097641319837122</v>
      </c>
      <c r="M606">
        <v>-5.83403996877494</v>
      </c>
      <c r="N606">
        <f>(Table2[[#This Row],[1W Return vs Nifty]]-AVERAGE(Table2[1W Return vs Nifty]))/_xlfn.STDEV.P(Table2[1W Return vs Nifty])</f>
        <v>-0.82319446029410459</v>
      </c>
      <c r="O606">
        <v>488.18</v>
      </c>
      <c r="P606">
        <v>499.32144456311499</v>
      </c>
      <c r="Q606">
        <v>502.45458214073199</v>
      </c>
      <c r="R606">
        <v>15.8395904754511</v>
      </c>
      <c r="S606" s="1">
        <f>(Table2[[#This Row],[Close Price]]-Table2[[#This Row],[20D EMA]])/Table2[[#This Row],[20D EMA]]</f>
        <v>-5.3935023966569677E-2</v>
      </c>
      <c r="T606" s="1">
        <f>(Table2[[#This Row],[Close Price]]-Table2[[#This Row],[50D EMA]])/Table2[[#This Row],[50D EMA]]</f>
        <v>-7.5044733149606441E-2</v>
      </c>
      <c r="U606" s="1">
        <f>(Table2[[#This Row],[Close Price]]-Table2[[#This Row],[200D EMA]])/Table2[[#This Row],[200D EMA]]</f>
        <v>-8.0812442724144701E-2</v>
      </c>
      <c r="V606">
        <v>0.23511387206793199</v>
      </c>
      <c r="W606">
        <v>445.8</v>
      </c>
      <c r="X606">
        <v>464</v>
      </c>
      <c r="Y606">
        <v>445.8</v>
      </c>
      <c r="Z606">
        <v>474.7</v>
      </c>
      <c r="AA606">
        <v>445.8</v>
      </c>
      <c r="AB606">
        <v>495.7</v>
      </c>
      <c r="AC606" s="1">
        <f>(Table2[[#This Row],[Close Price]]/Table2[[#This Row],[Day Low]])-1</f>
        <v>3.6002691790040453E-2</v>
      </c>
      <c r="AD606" s="1">
        <f>(Table2[[#This Row],[Day High]]/Table2[[#This Row],[Close Price]])-1</f>
        <v>4.6551910793546369E-3</v>
      </c>
      <c r="AE606" s="1">
        <f>(Table2[[#This Row],[Close Price]]/Table2[[#This Row],[Current Week Low]])-1</f>
        <v>3.6002691790040453E-2</v>
      </c>
      <c r="AF606" s="1">
        <f>(Table2[[#This Row],[Current Week High]]/Table2[[#This Row],[Close Price]])-1</f>
        <v>2.7822886218469067E-2</v>
      </c>
      <c r="AG606" s="1">
        <f>(Table2[[#This Row],[Close Price]]/Table2[[#This Row],[Current Month Low]])-1</f>
        <v>3.6002691790040453E-2</v>
      </c>
      <c r="AH606" s="1">
        <f>(Table2[[#This Row],[Current Month High]]/Table2[[#This Row],[Close Price]])-1</f>
        <v>7.3292194435422786E-2</v>
      </c>
      <c r="AI606">
        <v>44.928006928656401</v>
      </c>
      <c r="AJ606">
        <v>18.105101649405398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-0.03</v>
      </c>
      <c r="AM606" t="s">
        <v>3174</v>
      </c>
      <c r="AN606">
        <v>-7.27</v>
      </c>
      <c r="AO606" t="s">
        <v>3174</v>
      </c>
      <c r="AP606">
        <v>3.505282549133E-2</v>
      </c>
      <c r="AQ606">
        <f>(Table2[[#This Row],[Sharpe Ratio]]-AVERAGE(Table2[Sharpe Ratio]))/_xlfn.STDEV.P(Table2[Sharpe Ratio])</f>
        <v>-0.30889347938500566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559</v>
      </c>
      <c r="AT606">
        <f>_xlfn.RANK.AVG(Table2[[#This Row],[6M Return vs Nifty Z-Score]],Table2[6M Return vs Nifty Z-Score])</f>
        <v>663</v>
      </c>
      <c r="AU606">
        <f>_xlfn.RANK.AVG(Table2[[#This Row],[Sharpe Ratio Z-Score]],Table2[Sharpe Ratio Z-Score])</f>
        <v>419</v>
      </c>
      <c r="AV606">
        <f>(Table2[[#This Row],[Rank 1Y]]+Table2[[#This Row],[Rank 6M]]+Table2[[#This Row],[Rank Sharpe]])/3</f>
        <v>547</v>
      </c>
    </row>
    <row r="607" spans="1:48" x14ac:dyDescent="0.3">
      <c r="A607" t="s">
        <v>739</v>
      </c>
      <c r="B607" t="s">
        <v>740</v>
      </c>
      <c r="C607" t="s">
        <v>3129</v>
      </c>
      <c r="D607" t="s">
        <v>398</v>
      </c>
      <c r="E607">
        <v>23165.08498629</v>
      </c>
      <c r="F607">
        <v>1024</v>
      </c>
      <c r="G607">
        <v>-31.331434385116101</v>
      </c>
      <c r="H607">
        <f>(Table2[[#This Row],[1Y Return vs Nifty]]-AVERAGE(Table2[1Y Return vs Nifty]))/_xlfn.STDEV.P(Table2[1Y Return vs Nifty])</f>
        <v>-0.97747226904074525</v>
      </c>
      <c r="I607">
        <v>-4.7498799052102898</v>
      </c>
      <c r="J607">
        <f>(Table2[[#This Row],[1M Return vs Nifty]]-AVERAGE(Table2[1M Return vs Nifty]))/_xlfn.STDEV.P(Table2[1M Return vs Nifty])</f>
        <v>-6.2137020151033742E-2</v>
      </c>
      <c r="K607">
        <v>8.0412727055565494</v>
      </c>
      <c r="L607">
        <f>(Table2[[#This Row],[6M Return vs Nifty]]-AVERAGE(Table2[6M Return vs Nifty]))/_xlfn.STDEV.P(Table2[6M Return vs Nifty])</f>
        <v>1.5734128311605641E-3</v>
      </c>
      <c r="M607">
        <v>-6.4204487356119504</v>
      </c>
      <c r="N607">
        <f>(Table2[[#This Row],[1W Return vs Nifty]]-AVERAGE(Table2[1W Return vs Nifty]))/_xlfn.STDEV.P(Table2[1W Return vs Nifty])</f>
        <v>-0.96788473911594075</v>
      </c>
      <c r="O607">
        <v>1058.28</v>
      </c>
      <c r="P607">
        <v>1032.84868876362</v>
      </c>
      <c r="Q607">
        <v>960.82183546291003</v>
      </c>
      <c r="R607">
        <v>33.686812553958603</v>
      </c>
      <c r="S607" s="1">
        <f>(Table2[[#This Row],[Close Price]]-Table2[[#This Row],[20D EMA]])/Table2[[#This Row],[20D EMA]]</f>
        <v>-3.2392183543107661E-2</v>
      </c>
      <c r="T607" s="1">
        <f>(Table2[[#This Row],[Close Price]]-Table2[[#This Row],[50D EMA]])/Table2[[#This Row],[50D EMA]]</f>
        <v>-8.5672653312000337E-3</v>
      </c>
      <c r="U607" s="1">
        <f>(Table2[[#This Row],[Close Price]]-Table2[[#This Row],[200D EMA]])/Table2[[#This Row],[200D EMA]]</f>
        <v>6.5754297212293936E-2</v>
      </c>
      <c r="V607">
        <v>0.59467796559306796</v>
      </c>
      <c r="W607">
        <v>998</v>
      </c>
      <c r="X607">
        <v>1028.55</v>
      </c>
      <c r="Y607">
        <v>986.05</v>
      </c>
      <c r="Z607">
        <v>1051.7</v>
      </c>
      <c r="AA607">
        <v>986.05</v>
      </c>
      <c r="AB607">
        <v>1121.9000000000001</v>
      </c>
      <c r="AC607" s="1">
        <f>(Table2[[#This Row],[Close Price]]/Table2[[#This Row],[Day Low]])-1</f>
        <v>2.6052104208416749E-2</v>
      </c>
      <c r="AD607" s="1">
        <f>(Table2[[#This Row],[Day High]]/Table2[[#This Row],[Close Price]])-1</f>
        <v>4.4433593749999556E-3</v>
      </c>
      <c r="AE607" s="1">
        <f>(Table2[[#This Row],[Close Price]]/Table2[[#This Row],[Current Week Low]])-1</f>
        <v>3.8486892145428886E-2</v>
      </c>
      <c r="AF607" s="1">
        <f>(Table2[[#This Row],[Current Week High]]/Table2[[#This Row],[Close Price]])-1</f>
        <v>2.7050781250000044E-2</v>
      </c>
      <c r="AG607" s="1">
        <f>(Table2[[#This Row],[Close Price]]/Table2[[#This Row],[Current Month Low]])-1</f>
        <v>3.8486892145428886E-2</v>
      </c>
      <c r="AH607" s="1">
        <f>(Table2[[#This Row],[Current Month High]]/Table2[[#This Row],[Close Price]])-1</f>
        <v>9.5605468750000089E-2</v>
      </c>
      <c r="AI607">
        <v>11.699218749999901</v>
      </c>
      <c r="AJ607">
        <v>39.0171056204181</v>
      </c>
      <c r="AK607" t="str">
        <f>IF(AND(Table2[[#This Row],[20D EMA]]&gt;Table2[[#This Row],[50D EMA]],Table2[[#This Row],[50D EMA]]&gt;Table2[[#This Row],[200D EMA]]),"Uptrend","Downtrend/NoTrend")</f>
        <v>Uptrend</v>
      </c>
      <c r="AL607">
        <v>0.11</v>
      </c>
      <c r="AM607" t="s">
        <v>3175</v>
      </c>
      <c r="AN607">
        <v>-2.5299999999999998</v>
      </c>
      <c r="AO607" t="s">
        <v>3174</v>
      </c>
      <c r="AP607">
        <v>-7.4804668826184001E-2</v>
      </c>
      <c r="AQ607">
        <f>(Table2[[#This Row],[Sharpe Ratio]]-AVERAGE(Table2[Sharpe Ratio]))/_xlfn.STDEV.P(Table2[Sharpe Ratio])</f>
        <v>-1.5909473555681266</v>
      </c>
      <c r="AR6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-3.5968679710446856</v>
      </c>
      <c r="AS607">
        <f>_xlfn.RANK.AVG(Table2[[#This Row],[1Y Return vs Nifty Z-Score]],Table2[1Y Return vs Nifty Z-Score])</f>
        <v>649</v>
      </c>
      <c r="AT607">
        <f>_xlfn.RANK.AVG(Table2[[#This Row],[6M Return vs Nifty Z-Score]],Table2[6M Return vs Nifty Z-Score])</f>
        <v>306</v>
      </c>
      <c r="AU607">
        <f>_xlfn.RANK.AVG(Table2[[#This Row],[Sharpe Ratio Z-Score]],Table2[Sharpe Ratio Z-Score])</f>
        <v>688</v>
      </c>
      <c r="AV607">
        <f>(Table2[[#This Row],[Rank 1Y]]+Table2[[#This Row],[Rank 6M]]+Table2[[#This Row],[Rank Sharpe]])/3</f>
        <v>547.66666666666663</v>
      </c>
    </row>
    <row r="608" spans="1:48" x14ac:dyDescent="0.3">
      <c r="A608" t="s">
        <v>1498</v>
      </c>
      <c r="B608" t="s">
        <v>1499</v>
      </c>
      <c r="C608" t="s">
        <v>3139</v>
      </c>
      <c r="D608" t="s">
        <v>1500</v>
      </c>
      <c r="E608">
        <v>6829.9728201850003</v>
      </c>
      <c r="F608">
        <v>486.8</v>
      </c>
      <c r="G608">
        <v>-12.2287678397851</v>
      </c>
      <c r="H608">
        <f>(Table2[[#This Row],[1Y Return vs Nifty]]-AVERAGE(Table2[1Y Return vs Nifty]))/_xlfn.STDEV.P(Table2[1Y Return vs Nifty])</f>
        <v>-0.64845519457200018</v>
      </c>
      <c r="I608">
        <v>-8.3222273156805304</v>
      </c>
      <c r="J608">
        <f>(Table2[[#This Row],[1M Return vs Nifty]]-AVERAGE(Table2[1M Return vs Nifty]))/_xlfn.STDEV.P(Table2[1M Return vs Nifty])</f>
        <v>-0.46508366791084099</v>
      </c>
      <c r="K608">
        <v>-15.377817597148301</v>
      </c>
      <c r="L608">
        <f>(Table2[[#This Row],[6M Return vs Nifty]]-AVERAGE(Table2[6M Return vs Nifty]))/_xlfn.STDEV.P(Table2[6M Return vs Nifty])</f>
        <v>-0.77958423005470789</v>
      </c>
      <c r="M608">
        <v>-3.30042692976934</v>
      </c>
      <c r="N608">
        <f>(Table2[[#This Row],[1W Return vs Nifty]]-AVERAGE(Table2[1W Return vs Nifty]))/_xlfn.STDEV.P(Table2[1W Return vs Nifty])</f>
        <v>-0.19805173090129549</v>
      </c>
      <c r="O608">
        <v>502.88</v>
      </c>
      <c r="P608">
        <v>494.31611171967501</v>
      </c>
      <c r="Q608">
        <v>464.34902288943903</v>
      </c>
      <c r="R608">
        <v>43.461670404275303</v>
      </c>
      <c r="S608" s="1">
        <f>(Table2[[#This Row],[Close Price]]-Table2[[#This Row],[20D EMA]])/Table2[[#This Row],[20D EMA]]</f>
        <v>-3.1975819280941745E-2</v>
      </c>
      <c r="T608" s="1">
        <f>(Table2[[#This Row],[Close Price]]-Table2[[#This Row],[50D EMA]])/Table2[[#This Row],[50D EMA]]</f>
        <v>-1.5205071292390642E-2</v>
      </c>
      <c r="U608" s="1">
        <f>(Table2[[#This Row],[Close Price]]-Table2[[#This Row],[200D EMA]])/Table2[[#This Row],[200D EMA]]</f>
        <v>4.8349357926626965E-2</v>
      </c>
      <c r="V608">
        <v>0.66718836102383094</v>
      </c>
      <c r="W608">
        <v>464</v>
      </c>
      <c r="X608">
        <v>494.85</v>
      </c>
      <c r="Y608">
        <v>464</v>
      </c>
      <c r="Z608">
        <v>501.35</v>
      </c>
      <c r="AA608">
        <v>464</v>
      </c>
      <c r="AB608">
        <v>512.4</v>
      </c>
      <c r="AC608" s="1">
        <f>(Table2[[#This Row],[Close Price]]/Table2[[#This Row],[Day Low]])-1</f>
        <v>4.9137931034482829E-2</v>
      </c>
      <c r="AD608" s="1">
        <f>(Table2[[#This Row],[Day High]]/Table2[[#This Row],[Close Price]])-1</f>
        <v>1.6536565324568597E-2</v>
      </c>
      <c r="AE608" s="1">
        <f>(Table2[[#This Row],[Close Price]]/Table2[[#This Row],[Current Week Low]])-1</f>
        <v>4.9137931034482829E-2</v>
      </c>
      <c r="AF608" s="1">
        <f>(Table2[[#This Row],[Current Week High]]/Table2[[#This Row],[Close Price]])-1</f>
        <v>2.9889071487263719E-2</v>
      </c>
      <c r="AG608" s="1">
        <f>(Table2[[#This Row],[Close Price]]/Table2[[#This Row],[Current Month Low]])-1</f>
        <v>4.9137931034482829E-2</v>
      </c>
      <c r="AH608" s="1">
        <f>(Table2[[#This Row],[Current Month High]]/Table2[[#This Row],[Close Price]])-1</f>
        <v>5.2588331963845381E-2</v>
      </c>
      <c r="AI608">
        <v>18.508627773212801</v>
      </c>
      <c r="AJ608">
        <v>42.214431784983901</v>
      </c>
      <c r="AK608" t="str">
        <f>IF(AND(Table2[[#This Row],[20D EMA]]&gt;Table2[[#This Row],[50D EMA]],Table2[[#This Row],[50D EMA]]&gt;Table2[[#This Row],[200D EMA]]),"Uptrend","Downtrend/NoTrend")</f>
        <v>Uptrend</v>
      </c>
      <c r="AL608">
        <v>-0.03</v>
      </c>
      <c r="AM608" t="s">
        <v>3174</v>
      </c>
      <c r="AN608">
        <v>-7.27</v>
      </c>
      <c r="AO608" t="s">
        <v>3174</v>
      </c>
      <c r="AQ608">
        <f>(Table2[[#This Row],[Sharpe Ratio]]-AVERAGE(Table2[Sharpe Ratio]))/_xlfn.STDEV.P(Table2[Sharpe Ratio])</f>
        <v>-0.71796535082642143</v>
      </c>
      <c r="AR6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-2.809140174265266</v>
      </c>
      <c r="AS608">
        <f>_xlfn.RANK.AVG(Table2[[#This Row],[1Y Return vs Nifty Z-Score]],Table2[1Y Return vs Nifty Z-Score])</f>
        <v>527</v>
      </c>
      <c r="AT608">
        <f>_xlfn.RANK.AVG(Table2[[#This Row],[6M Return vs Nifty Z-Score]],Table2[6M Return vs Nifty Z-Score])</f>
        <v>578</v>
      </c>
      <c r="AU608">
        <f>_xlfn.RANK.AVG(Table2[[#This Row],[Sharpe Ratio Z-Score]],Table2[Sharpe Ratio Z-Score])</f>
        <v>540.5</v>
      </c>
      <c r="AV608">
        <f>(Table2[[#This Row],[Rank 1Y]]+Table2[[#This Row],[Rank 6M]]+Table2[[#This Row],[Rank Sharpe]])/3</f>
        <v>548.5</v>
      </c>
    </row>
    <row r="609" spans="1:48" x14ac:dyDescent="0.3">
      <c r="A609" t="s">
        <v>661</v>
      </c>
      <c r="B609" t="s">
        <v>662</v>
      </c>
      <c r="C609" t="s">
        <v>3143</v>
      </c>
      <c r="D609" t="s">
        <v>167</v>
      </c>
      <c r="E609">
        <v>28753.067316469998</v>
      </c>
      <c r="F609">
        <v>1085.7</v>
      </c>
      <c r="G609">
        <v>-19.170949121974498</v>
      </c>
      <c r="H609">
        <f>(Table2[[#This Row],[1Y Return vs Nifty]]-AVERAGE(Table2[1Y Return vs Nifty]))/_xlfn.STDEV.P(Table2[1Y Return vs Nifty])</f>
        <v>-0.76802468873018137</v>
      </c>
      <c r="I609">
        <v>1.7903816536013</v>
      </c>
      <c r="J609">
        <f>(Table2[[#This Row],[1M Return vs Nifty]]-AVERAGE(Table2[1M Return vs Nifty]))/_xlfn.STDEV.P(Table2[1M Return vs Nifty])</f>
        <v>0.6755785958809909</v>
      </c>
      <c r="K609">
        <v>-14.9119588946151</v>
      </c>
      <c r="L609">
        <f>(Table2[[#This Row],[6M Return vs Nifty]]-AVERAGE(Table2[6M Return vs Nifty]))/_xlfn.STDEV.P(Table2[6M Return vs Nifty])</f>
        <v>-0.76404523681094927</v>
      </c>
      <c r="M609">
        <v>1.09548058816034</v>
      </c>
      <c r="N609">
        <f>(Table2[[#This Row],[1W Return vs Nifty]]-AVERAGE(Table2[1W Return vs Nifty]))/_xlfn.STDEV.P(Table2[1W Return vs Nifty])</f>
        <v>0.88659283857704119</v>
      </c>
      <c r="O609">
        <v>1075.93</v>
      </c>
      <c r="P609">
        <v>1069.7098442361901</v>
      </c>
      <c r="Q609">
        <v>1061.16208178338</v>
      </c>
      <c r="R609">
        <v>78.578951350753798</v>
      </c>
      <c r="S609" s="1">
        <f>(Table2[[#This Row],[Close Price]]-Table2[[#This Row],[20D EMA]])/Table2[[#This Row],[20D EMA]]</f>
        <v>9.0805163904714818E-3</v>
      </c>
      <c r="T609" s="1">
        <f>(Table2[[#This Row],[Close Price]]-Table2[[#This Row],[50D EMA]])/Table2[[#This Row],[50D EMA]]</f>
        <v>1.4948124344155687E-2</v>
      </c>
      <c r="U609" s="1">
        <f>(Table2[[#This Row],[Close Price]]-Table2[[#This Row],[200D EMA]])/Table2[[#This Row],[200D EMA]]</f>
        <v>2.3123628932709139E-2</v>
      </c>
      <c r="V609">
        <v>1.80238151039119</v>
      </c>
      <c r="W609">
        <v>1055.8499999999999</v>
      </c>
      <c r="X609">
        <v>1104.45</v>
      </c>
      <c r="Y609">
        <v>1055.8499999999999</v>
      </c>
      <c r="Z609">
        <v>1143.25</v>
      </c>
      <c r="AA609">
        <v>1055.8499999999999</v>
      </c>
      <c r="AB609">
        <v>1163</v>
      </c>
      <c r="AC609" s="1">
        <f>(Table2[[#This Row],[Close Price]]/Table2[[#This Row],[Day Low]])-1</f>
        <v>2.8271061230288552E-2</v>
      </c>
      <c r="AD609" s="1">
        <f>(Table2[[#This Row],[Day High]]/Table2[[#This Row],[Close Price]])-1</f>
        <v>1.7269964078474809E-2</v>
      </c>
      <c r="AE609" s="1">
        <f>(Table2[[#This Row],[Close Price]]/Table2[[#This Row],[Current Week Low]])-1</f>
        <v>2.8271061230288552E-2</v>
      </c>
      <c r="AF609" s="1">
        <f>(Table2[[#This Row],[Current Week High]]/Table2[[#This Row],[Close Price]])-1</f>
        <v>5.300727641153169E-2</v>
      </c>
      <c r="AG609" s="1">
        <f>(Table2[[#This Row],[Close Price]]/Table2[[#This Row],[Current Month Low]])-1</f>
        <v>2.8271061230288552E-2</v>
      </c>
      <c r="AH609" s="1">
        <f>(Table2[[#This Row],[Current Month High]]/Table2[[#This Row],[Close Price]])-1</f>
        <v>7.1198305240858462E-2</v>
      </c>
      <c r="AI609">
        <v>24.251634889932699</v>
      </c>
      <c r="AJ609">
        <v>16.366559485530502</v>
      </c>
      <c r="AK609" t="str">
        <f>IF(AND(Table2[[#This Row],[20D EMA]]&gt;Table2[[#This Row],[50D EMA]],Table2[[#This Row],[50D EMA]]&gt;Table2[[#This Row],[200D EMA]]),"Uptrend","Downtrend/NoTrend")</f>
        <v>Uptrend</v>
      </c>
      <c r="AL609">
        <v>0.01</v>
      </c>
      <c r="AM609" t="s">
        <v>3175</v>
      </c>
      <c r="AN609">
        <v>6.18</v>
      </c>
      <c r="AO609" t="s">
        <v>3175</v>
      </c>
      <c r="AP609">
        <v>2.8689560210719998E-3</v>
      </c>
      <c r="AQ609">
        <f>(Table2[[#This Row],[Sharpe Ratio]]-AVERAGE(Table2[Sharpe Ratio]))/_xlfn.STDEV.P(Table2[Sharpe Ratio])</f>
        <v>-0.68448419225581425</v>
      </c>
      <c r="AR6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-0.65438268333891281</v>
      </c>
      <c r="AS609">
        <f>_xlfn.RANK.AVG(Table2[[#This Row],[1Y Return vs Nifty Z-Score]],Table2[1Y Return vs Nifty Z-Score])</f>
        <v>576</v>
      </c>
      <c r="AT609">
        <f>_xlfn.RANK.AVG(Table2[[#This Row],[6M Return vs Nifty Z-Score]],Table2[6M Return vs Nifty Z-Score])</f>
        <v>569</v>
      </c>
      <c r="AU609">
        <f>_xlfn.RANK.AVG(Table2[[#This Row],[Sharpe Ratio Z-Score]],Table2[Sharpe Ratio Z-Score])</f>
        <v>503</v>
      </c>
      <c r="AV609">
        <f>(Table2[[#This Row],[Rank 1Y]]+Table2[[#This Row],[Rank 6M]]+Table2[[#This Row],[Rank Sharpe]])/3</f>
        <v>549.33333333333337</v>
      </c>
    </row>
    <row r="610" spans="1:48" x14ac:dyDescent="0.3">
      <c r="A610" t="s">
        <v>1075</v>
      </c>
      <c r="B610" t="s">
        <v>1076</v>
      </c>
      <c r="C610" t="s">
        <v>3141</v>
      </c>
      <c r="D610" t="s">
        <v>77</v>
      </c>
      <c r="E610">
        <v>12486.108723089999</v>
      </c>
      <c r="F610">
        <v>590.04999999999995</v>
      </c>
      <c r="G610">
        <v>-44.890261387615404</v>
      </c>
      <c r="H610">
        <f>(Table2[[#This Row],[1Y Return vs Nifty]]-AVERAGE(Table2[1Y Return vs Nifty]))/_xlfn.STDEV.P(Table2[1Y Return vs Nifty])</f>
        <v>-1.2110043564592161</v>
      </c>
      <c r="I610">
        <v>-1.34098427500066</v>
      </c>
      <c r="J610">
        <f>(Table2[[#This Row],[1M Return vs Nifty]]-AVERAGE(Table2[1M Return vs Nifty]))/_xlfn.STDEV.P(Table2[1M Return vs Nifty])</f>
        <v>0.32237291377367755</v>
      </c>
      <c r="K610">
        <v>-13.956270046613501</v>
      </c>
      <c r="L610">
        <f>(Table2[[#This Row],[6M Return vs Nifty]]-AVERAGE(Table2[6M Return vs Nifty]))/_xlfn.STDEV.P(Table2[6M Return vs Nifty])</f>
        <v>-0.73216766863098381</v>
      </c>
      <c r="M610">
        <v>-0.65097361807374399</v>
      </c>
      <c r="N610">
        <f>(Table2[[#This Row],[1W Return vs Nifty]]-AVERAGE(Table2[1W Return vs Nifty]))/_xlfn.STDEV.P(Table2[1W Return vs Nifty])</f>
        <v>0.4556733838550866</v>
      </c>
      <c r="O610">
        <v>603.16999999999996</v>
      </c>
      <c r="P610">
        <v>606.83481573656104</v>
      </c>
      <c r="Q610">
        <v>634.745490635637</v>
      </c>
      <c r="R610">
        <v>47.208621282704797</v>
      </c>
      <c r="S610" s="1">
        <f>(Table2[[#This Row],[Close Price]]-Table2[[#This Row],[20D EMA]])/Table2[[#This Row],[20D EMA]]</f>
        <v>-2.1751744947527241E-2</v>
      </c>
      <c r="T610" s="1">
        <f>(Table2[[#This Row],[Close Price]]-Table2[[#This Row],[50D EMA]])/Table2[[#This Row],[50D EMA]]</f>
        <v>-2.7659612305184062E-2</v>
      </c>
      <c r="U610" s="1">
        <f>(Table2[[#This Row],[Close Price]]-Table2[[#This Row],[200D EMA]])/Table2[[#This Row],[200D EMA]]</f>
        <v>-7.0414821838086283E-2</v>
      </c>
      <c r="V610">
        <v>0.73690919729595905</v>
      </c>
      <c r="W610">
        <v>576.9</v>
      </c>
      <c r="X610">
        <v>597.1</v>
      </c>
      <c r="Y610">
        <v>576.9</v>
      </c>
      <c r="Z610">
        <v>620.85</v>
      </c>
      <c r="AA610">
        <v>576.9</v>
      </c>
      <c r="AB610">
        <v>626.25</v>
      </c>
      <c r="AC610" s="1">
        <f>(Table2[[#This Row],[Close Price]]/Table2[[#This Row],[Day Low]])-1</f>
        <v>2.2794245103137323E-2</v>
      </c>
      <c r="AD610" s="1">
        <f>(Table2[[#This Row],[Day High]]/Table2[[#This Row],[Close Price]])-1</f>
        <v>1.1948139988136708E-2</v>
      </c>
      <c r="AE610" s="1">
        <f>(Table2[[#This Row],[Close Price]]/Table2[[#This Row],[Current Week Low]])-1</f>
        <v>2.2794245103137323E-2</v>
      </c>
      <c r="AF610" s="1">
        <f>(Table2[[#This Row],[Current Week High]]/Table2[[#This Row],[Close Price]])-1</f>
        <v>5.2198966189306084E-2</v>
      </c>
      <c r="AG610" s="1">
        <f>(Table2[[#This Row],[Close Price]]/Table2[[#This Row],[Current Month Low]])-1</f>
        <v>2.2794245103137323E-2</v>
      </c>
      <c r="AH610" s="1">
        <f>(Table2[[#This Row],[Current Month High]]/Table2[[#This Row],[Close Price]])-1</f>
        <v>6.135073298872995E-2</v>
      </c>
      <c r="AI610">
        <v>39.649182272688698</v>
      </c>
      <c r="AJ610">
        <v>17.0153693604362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0</v>
      </c>
      <c r="AM610" t="s">
        <v>3176</v>
      </c>
      <c r="AN610">
        <v>-0.06</v>
      </c>
      <c r="AO610" t="s">
        <v>3174</v>
      </c>
      <c r="AP610">
        <v>4.5831111859124002E-2</v>
      </c>
      <c r="AQ610">
        <f>(Table2[[#This Row],[Sharpe Ratio]]-AVERAGE(Table2[Sharpe Ratio]))/_xlfn.STDEV.P(Table2[Sharpe Ratio])</f>
        <v>-0.18310921767133753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700</v>
      </c>
      <c r="AT610">
        <f>_xlfn.RANK.AVG(Table2[[#This Row],[6M Return vs Nifty Z-Score]],Table2[6M Return vs Nifty Z-Score])</f>
        <v>563</v>
      </c>
      <c r="AU610">
        <f>_xlfn.RANK.AVG(Table2[[#This Row],[Sharpe Ratio Z-Score]],Table2[Sharpe Ratio Z-Score])</f>
        <v>388</v>
      </c>
      <c r="AV610">
        <f>(Table2[[#This Row],[Rank 1Y]]+Table2[[#This Row],[Rank 6M]]+Table2[[#This Row],[Rank Sharpe]])/3</f>
        <v>550.33333333333337</v>
      </c>
    </row>
    <row r="611" spans="1:48" x14ac:dyDescent="0.3">
      <c r="A611" t="s">
        <v>1242</v>
      </c>
      <c r="B611" t="s">
        <v>1243</v>
      </c>
      <c r="C611" t="s">
        <v>3143</v>
      </c>
      <c r="D611" t="s">
        <v>406</v>
      </c>
      <c r="E611">
        <v>9488.6946047250003</v>
      </c>
      <c r="F611">
        <v>639.85</v>
      </c>
      <c r="G611">
        <v>-22.5746503439203</v>
      </c>
      <c r="H611">
        <f>(Table2[[#This Row],[1Y Return vs Nifty]]-AVERAGE(Table2[1Y Return vs Nifty]))/_xlfn.STDEV.P(Table2[1Y Return vs Nifty])</f>
        <v>-0.82664874604452609</v>
      </c>
      <c r="I611">
        <v>-7.2079969423751402</v>
      </c>
      <c r="J611">
        <f>(Table2[[#This Row],[1M Return vs Nifty]]-AVERAGE(Table2[1M Return vs Nifty]))/_xlfn.STDEV.P(Table2[1M Return vs Nifty])</f>
        <v>-0.33940289217227265</v>
      </c>
      <c r="K611">
        <v>-19.297990351660399</v>
      </c>
      <c r="L611">
        <f>(Table2[[#This Row],[6M Return vs Nifty]]-AVERAGE(Table2[6M Return vs Nifty]))/_xlfn.STDEV.P(Table2[6M Return vs Nifty])</f>
        <v>-0.91034391666244885</v>
      </c>
      <c r="M611">
        <v>-3.8799905725037802</v>
      </c>
      <c r="N611">
        <f>(Table2[[#This Row],[1W Return vs Nifty]]-AVERAGE(Table2[1W Return vs Nifty]))/_xlfn.STDEV.P(Table2[1W Return vs Nifty])</f>
        <v>-0.34105304637370376</v>
      </c>
      <c r="O611">
        <v>662.29</v>
      </c>
      <c r="P611">
        <v>668.49797471338798</v>
      </c>
      <c r="Q611">
        <v>670.24049339054898</v>
      </c>
      <c r="R611">
        <v>36.413406814677998</v>
      </c>
      <c r="S611" s="1">
        <f>(Table2[[#This Row],[Close Price]]-Table2[[#This Row],[20D EMA]])/Table2[[#This Row],[20D EMA]]</f>
        <v>-3.3882438206827736E-2</v>
      </c>
      <c r="T611" s="1">
        <f>(Table2[[#This Row],[Close Price]]-Table2[[#This Row],[50D EMA]])/Table2[[#This Row],[50D EMA]]</f>
        <v>-4.2854243089772252E-2</v>
      </c>
      <c r="U611" s="1">
        <f>(Table2[[#This Row],[Close Price]]-Table2[[#This Row],[200D EMA]])/Table2[[#This Row],[200D EMA]]</f>
        <v>-4.5342669818131121E-2</v>
      </c>
      <c r="V611">
        <v>0.905535722132365</v>
      </c>
      <c r="W611">
        <v>625.79999999999995</v>
      </c>
      <c r="X611">
        <v>641</v>
      </c>
      <c r="Y611">
        <v>621.1</v>
      </c>
      <c r="Z611">
        <v>652</v>
      </c>
      <c r="AA611">
        <v>621.1</v>
      </c>
      <c r="AB611">
        <v>701.95</v>
      </c>
      <c r="AC611" s="1">
        <f>(Table2[[#This Row],[Close Price]]/Table2[[#This Row],[Day Low]])-1</f>
        <v>2.2451262384148407E-2</v>
      </c>
      <c r="AD611" s="1">
        <f>(Table2[[#This Row],[Day High]]/Table2[[#This Row],[Close Price]])-1</f>
        <v>1.7972962413064231E-3</v>
      </c>
      <c r="AE611" s="1">
        <f>(Table2[[#This Row],[Close Price]]/Table2[[#This Row],[Current Week Low]])-1</f>
        <v>3.0188375462888439E-2</v>
      </c>
      <c r="AF611" s="1">
        <f>(Table2[[#This Row],[Current Week High]]/Table2[[#This Row],[Close Price]])-1</f>
        <v>1.8988825505978024E-2</v>
      </c>
      <c r="AG611" s="1">
        <f>(Table2[[#This Row],[Close Price]]/Table2[[#This Row],[Current Month Low]])-1</f>
        <v>3.0188375462888439E-2</v>
      </c>
      <c r="AH611" s="1">
        <f>(Table2[[#This Row],[Current Month High]]/Table2[[#This Row],[Close Price]])-1</f>
        <v>9.7053997030554173E-2</v>
      </c>
      <c r="AI611">
        <v>27.3579745252793</v>
      </c>
      <c r="AJ611">
        <v>8.4032189750105903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-0.06</v>
      </c>
      <c r="AM611" t="s">
        <v>3174</v>
      </c>
      <c r="AN611">
        <v>-0.99</v>
      </c>
      <c r="AO611" t="s">
        <v>3174</v>
      </c>
      <c r="AP611">
        <v>2.7424655557474E-2</v>
      </c>
      <c r="AQ611">
        <f>(Table2[[#This Row],[Sharpe Ratio]]-AVERAGE(Table2[Sharpe Ratio]))/_xlfn.STDEV.P(Table2[Sharpe Ratio])</f>
        <v>-0.3979153972126408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594</v>
      </c>
      <c r="AT611">
        <f>_xlfn.RANK.AVG(Table2[[#This Row],[6M Return vs Nifty Z-Score]],Table2[6M Return vs Nifty Z-Score])</f>
        <v>617</v>
      </c>
      <c r="AU611">
        <f>_xlfn.RANK.AVG(Table2[[#This Row],[Sharpe Ratio Z-Score]],Table2[Sharpe Ratio Z-Score])</f>
        <v>440</v>
      </c>
      <c r="AV611">
        <f>(Table2[[#This Row],[Rank 1Y]]+Table2[[#This Row],[Rank 6M]]+Table2[[#This Row],[Rank Sharpe]])/3</f>
        <v>550.33333333333337</v>
      </c>
    </row>
    <row r="612" spans="1:48" x14ac:dyDescent="0.3">
      <c r="A612" t="s">
        <v>451</v>
      </c>
      <c r="B612" t="s">
        <v>452</v>
      </c>
      <c r="C612" t="s">
        <v>3129</v>
      </c>
      <c r="D612" t="s">
        <v>34</v>
      </c>
      <c r="E612">
        <v>49514.815710616</v>
      </c>
      <c r="F612">
        <v>105.94</v>
      </c>
      <c r="G612">
        <v>-25.6983277955975</v>
      </c>
      <c r="H612">
        <f>(Table2[[#This Row],[1Y Return vs Nifty]]-AVERAGE(Table2[1Y Return vs Nifty]))/_xlfn.STDEV.P(Table2[1Y Return vs Nifty])</f>
        <v>-0.88044978027689158</v>
      </c>
      <c r="I612">
        <v>-8.7634704242772692</v>
      </c>
      <c r="J612">
        <f>(Table2[[#This Row],[1M Return vs Nifty]]-AVERAGE(Table2[1M Return vs Nifty]))/_xlfn.STDEV.P(Table2[1M Return vs Nifty])</f>
        <v>-0.51485414402272855</v>
      </c>
      <c r="K612">
        <v>-36.886511109814002</v>
      </c>
      <c r="L612">
        <f>(Table2[[#This Row],[6M Return vs Nifty]]-AVERAGE(Table2[6M Return vs Nifty]))/_xlfn.STDEV.P(Table2[6M Return vs Nifty])</f>
        <v>-1.4970194552806833</v>
      </c>
      <c r="M612">
        <v>-1.9501388681271401</v>
      </c>
      <c r="N612">
        <f>(Table2[[#This Row],[1W Return vs Nifty]]-AVERAGE(Table2[1W Return vs Nifty]))/_xlfn.STDEV.P(Table2[1W Return vs Nifty])</f>
        <v>0.13511783813945841</v>
      </c>
      <c r="O612">
        <v>110.74</v>
      </c>
      <c r="P612">
        <v>114.70618550283299</v>
      </c>
      <c r="Q612">
        <v>118.732714404033</v>
      </c>
      <c r="R612">
        <v>27.601505215261</v>
      </c>
      <c r="S612" s="1">
        <f>(Table2[[#This Row],[Close Price]]-Table2[[#This Row],[20D EMA]])/Table2[[#This Row],[20D EMA]]</f>
        <v>-4.3344771536933335E-2</v>
      </c>
      <c r="T612" s="1">
        <f>(Table2[[#This Row],[Close Price]]-Table2[[#This Row],[50D EMA]])/Table2[[#This Row],[50D EMA]]</f>
        <v>-7.6422953691686404E-2</v>
      </c>
      <c r="U612" s="1">
        <f>(Table2[[#This Row],[Close Price]]-Table2[[#This Row],[200D EMA]])/Table2[[#This Row],[200D EMA]]</f>
        <v>-0.10774380479924811</v>
      </c>
      <c r="V612">
        <v>0.68383980308567505</v>
      </c>
      <c r="W612">
        <v>101.07</v>
      </c>
      <c r="X612">
        <v>107.28</v>
      </c>
      <c r="Y612">
        <v>101.07</v>
      </c>
      <c r="Z612">
        <v>109.46</v>
      </c>
      <c r="AA612">
        <v>101.07</v>
      </c>
      <c r="AB612">
        <v>111.69</v>
      </c>
      <c r="AC612" s="1">
        <f>(Table2[[#This Row],[Close Price]]/Table2[[#This Row],[Day Low]])-1</f>
        <v>4.8184426635005551E-2</v>
      </c>
      <c r="AD612" s="1">
        <f>(Table2[[#This Row],[Day High]]/Table2[[#This Row],[Close Price]])-1</f>
        <v>1.2648669057957473E-2</v>
      </c>
      <c r="AE612" s="1">
        <f>(Table2[[#This Row],[Close Price]]/Table2[[#This Row],[Current Week Low]])-1</f>
        <v>4.8184426635005551E-2</v>
      </c>
      <c r="AF612" s="1">
        <f>(Table2[[#This Row],[Current Week High]]/Table2[[#This Row],[Close Price]])-1</f>
        <v>3.3226354540305758E-2</v>
      </c>
      <c r="AG612" s="1">
        <f>(Table2[[#This Row],[Close Price]]/Table2[[#This Row],[Current Month Low]])-1</f>
        <v>4.8184426635005551E-2</v>
      </c>
      <c r="AH612" s="1">
        <f>(Table2[[#This Row],[Current Month High]]/Table2[[#This Row],[Close Price]])-1</f>
        <v>5.4276005286010953E-2</v>
      </c>
      <c r="AI612">
        <v>49.093826694355201</v>
      </c>
      <c r="AJ612">
        <v>22.615740740740701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-0.1</v>
      </c>
      <c r="AM612" t="s">
        <v>3174</v>
      </c>
      <c r="AN612">
        <v>-3.69</v>
      </c>
      <c r="AO612" t="s">
        <v>3174</v>
      </c>
      <c r="AP612">
        <v>6.9208610148504005E-2</v>
      </c>
      <c r="AQ612">
        <f>(Table2[[#This Row],[Sharpe Ratio]]-AVERAGE(Table2[Sharpe Ratio]))/_xlfn.STDEV.P(Table2[Sharpe Ratio])</f>
        <v>8.9709787382064324E-2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614</v>
      </c>
      <c r="AT612">
        <f>_xlfn.RANK.AVG(Table2[[#This Row],[6M Return vs Nifty Z-Score]],Table2[6M Return vs Nifty Z-Score])</f>
        <v>715</v>
      </c>
      <c r="AU612">
        <f>_xlfn.RANK.AVG(Table2[[#This Row],[Sharpe Ratio Z-Score]],Table2[Sharpe Ratio Z-Score])</f>
        <v>325</v>
      </c>
      <c r="AV612">
        <f>(Table2[[#This Row],[Rank 1Y]]+Table2[[#This Row],[Rank 6M]]+Table2[[#This Row],[Rank Sharpe]])/3</f>
        <v>551.33333333333337</v>
      </c>
    </row>
    <row r="613" spans="1:48" x14ac:dyDescent="0.3">
      <c r="A613" t="s">
        <v>222</v>
      </c>
      <c r="B613" t="s">
        <v>223</v>
      </c>
      <c r="C613" t="s">
        <v>3134</v>
      </c>
      <c r="D613" t="s">
        <v>224</v>
      </c>
      <c r="E613">
        <v>115653.48635855</v>
      </c>
      <c r="F613">
        <v>1007.3</v>
      </c>
      <c r="G613">
        <v>2.0526896618463502</v>
      </c>
      <c r="H613">
        <f>(Table2[[#This Row],[1Y Return vs Nifty]]-AVERAGE(Table2[1Y Return vs Nifty]))/_xlfn.STDEV.P(Table2[1Y Return vs Nifty])</f>
        <v>-0.40247679385050711</v>
      </c>
      <c r="I613">
        <v>-6.3461101819431596</v>
      </c>
      <c r="J613">
        <f>(Table2[[#This Row],[1M Return vs Nifty]]-AVERAGE(Table2[1M Return vs Nifty]))/_xlfn.STDEV.P(Table2[1M Return vs Nifty])</f>
        <v>-0.24218547713398805</v>
      </c>
      <c r="K613">
        <v>-16.7256235826985</v>
      </c>
      <c r="L613">
        <f>(Table2[[#This Row],[6M Return vs Nifty]]-AVERAGE(Table2[6M Return vs Nifty]))/_xlfn.STDEV.P(Table2[6M Return vs Nifty])</f>
        <v>-0.82454109785491692</v>
      </c>
      <c r="M613">
        <v>-5.8070411106807702</v>
      </c>
      <c r="N613">
        <f>(Table2[[#This Row],[1W Return vs Nifty]]-AVERAGE(Table2[1W Return vs Nifty]))/_xlfn.STDEV.P(Table2[1W Return vs Nifty])</f>
        <v>-0.81653277219113252</v>
      </c>
      <c r="O613">
        <v>1007.4</v>
      </c>
      <c r="P613">
        <v>1025.8917005165399</v>
      </c>
      <c r="Q613">
        <v>1047.3002596860899</v>
      </c>
      <c r="R613">
        <v>32.594910116509197</v>
      </c>
      <c r="S613" s="1">
        <f>(Table2[[#This Row],[Close Price]]-Table2[[#This Row],[20D EMA]])/Table2[[#This Row],[20D EMA]]</f>
        <v>-9.9265435775285627E-5</v>
      </c>
      <c r="T613" s="1">
        <f>(Table2[[#This Row],[Close Price]]-Table2[[#This Row],[50D EMA]])/Table2[[#This Row],[50D EMA]]</f>
        <v>-1.8122478724780573E-2</v>
      </c>
      <c r="U613" s="1">
        <f>(Table2[[#This Row],[Close Price]]-Table2[[#This Row],[200D EMA]])/Table2[[#This Row],[200D EMA]]</f>
        <v>-3.8193688310627708E-2</v>
      </c>
      <c r="V613">
        <v>0.87292200709434797</v>
      </c>
      <c r="W613">
        <v>915</v>
      </c>
      <c r="X613">
        <v>1010</v>
      </c>
      <c r="Y613">
        <v>915</v>
      </c>
      <c r="Z613">
        <v>1010</v>
      </c>
      <c r="AA613">
        <v>915</v>
      </c>
      <c r="AB613">
        <v>1053.45</v>
      </c>
      <c r="AC613" s="1">
        <f>(Table2[[#This Row],[Close Price]]/Table2[[#This Row],[Day Low]])-1</f>
        <v>0.10087431693989068</v>
      </c>
      <c r="AD613" s="1">
        <f>(Table2[[#This Row],[Day High]]/Table2[[#This Row],[Close Price]])-1</f>
        <v>2.6804328402660893E-3</v>
      </c>
      <c r="AE613" s="1">
        <f>(Table2[[#This Row],[Close Price]]/Table2[[#This Row],[Current Week Low]])-1</f>
        <v>0.10087431693989068</v>
      </c>
      <c r="AF613" s="1">
        <f>(Table2[[#This Row],[Current Week High]]/Table2[[#This Row],[Close Price]])-1</f>
        <v>2.6804328402660893E-3</v>
      </c>
      <c r="AG613" s="1">
        <f>(Table2[[#This Row],[Close Price]]/Table2[[#This Row],[Current Month Low]])-1</f>
        <v>0.10087431693989068</v>
      </c>
      <c r="AH613" s="1">
        <f>(Table2[[#This Row],[Current Month High]]/Table2[[#This Row],[Close Price]])-1</f>
        <v>4.5815546510473704E-2</v>
      </c>
      <c r="AI613">
        <v>33.823091432542398</v>
      </c>
      <c r="AJ613">
        <v>46.836734693877503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0</v>
      </c>
      <c r="AM613" t="s">
        <v>3176</v>
      </c>
      <c r="AN613">
        <v>2.89</v>
      </c>
      <c r="AO613" t="s">
        <v>3175</v>
      </c>
      <c r="AP613">
        <v>-2.9758510523381E-2</v>
      </c>
      <c r="AQ613">
        <f>(Table2[[#This Row],[Sharpe Ratio]]-AVERAGE(Table2[Sharpe Ratio]))/_xlfn.STDEV.P(Table2[Sharpe Ratio])</f>
        <v>-1.0652517512941813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438</v>
      </c>
      <c r="AT613">
        <f>_xlfn.RANK.AVG(Table2[[#This Row],[6M Return vs Nifty Z-Score]],Table2[6M Return vs Nifty Z-Score])</f>
        <v>596</v>
      </c>
      <c r="AU613">
        <f>_xlfn.RANK.AVG(Table2[[#This Row],[Sharpe Ratio Z-Score]],Table2[Sharpe Ratio Z-Score])</f>
        <v>624</v>
      </c>
      <c r="AV613">
        <f>(Table2[[#This Row],[Rank 1Y]]+Table2[[#This Row],[Rank 6M]]+Table2[[#This Row],[Rank Sharpe]])/3</f>
        <v>552.66666666666663</v>
      </c>
    </row>
    <row r="614" spans="1:48" x14ac:dyDescent="0.3">
      <c r="A614" t="s">
        <v>993</v>
      </c>
      <c r="B614" t="s">
        <v>994</v>
      </c>
      <c r="C614" t="s">
        <v>3140</v>
      </c>
      <c r="D614" t="s">
        <v>995</v>
      </c>
      <c r="E614">
        <v>14444.846161587</v>
      </c>
      <c r="F614">
        <v>184.81</v>
      </c>
      <c r="G614">
        <v>-6.5193267046450796</v>
      </c>
      <c r="H614">
        <f>(Table2[[#This Row],[1Y Return vs Nifty]]-AVERAGE(Table2[1Y Return vs Nifty]))/_xlfn.STDEV.P(Table2[1Y Return vs Nifty])</f>
        <v>-0.55011794858188923</v>
      </c>
      <c r="I614">
        <v>-7.9281407752355904</v>
      </c>
      <c r="J614">
        <f>(Table2[[#This Row],[1M Return vs Nifty]]-AVERAGE(Table2[1M Return vs Nifty]))/_xlfn.STDEV.P(Table2[1M Return vs Nifty])</f>
        <v>-0.42063226603034876</v>
      </c>
      <c r="K614">
        <v>-26.9935205570496</v>
      </c>
      <c r="L614">
        <f>(Table2[[#This Row],[6M Return vs Nifty]]-AVERAGE(Table2[6M Return vs Nifty]))/_xlfn.STDEV.P(Table2[6M Return vs Nifty])</f>
        <v>-1.1670328895601076</v>
      </c>
      <c r="M614">
        <v>0.77662298959715403</v>
      </c>
      <c r="N614">
        <f>(Table2[[#This Row],[1W Return vs Nifty]]-AVERAGE(Table2[1W Return vs Nifty]))/_xlfn.STDEV.P(Table2[1W Return vs Nifty])</f>
        <v>0.80791803449896415</v>
      </c>
      <c r="O614">
        <v>188.64</v>
      </c>
      <c r="P614">
        <v>194.93589565795801</v>
      </c>
      <c r="Q614">
        <v>196.48932154507801</v>
      </c>
      <c r="R614">
        <v>37.896962642622903</v>
      </c>
      <c r="S614" s="1">
        <f>(Table2[[#This Row],[Close Price]]-Table2[[#This Row],[20D EMA]])/Table2[[#This Row],[20D EMA]]</f>
        <v>-2.0303223070398561E-2</v>
      </c>
      <c r="T614" s="1">
        <f>(Table2[[#This Row],[Close Price]]-Table2[[#This Row],[50D EMA]])/Table2[[#This Row],[50D EMA]]</f>
        <v>-5.1944746367930596E-2</v>
      </c>
      <c r="U614" s="1">
        <f>(Table2[[#This Row],[Close Price]]-Table2[[#This Row],[200D EMA]])/Table2[[#This Row],[200D EMA]]</f>
        <v>-5.9439981029190812E-2</v>
      </c>
      <c r="V614">
        <v>1.16996354294881</v>
      </c>
      <c r="W614">
        <v>183.81</v>
      </c>
      <c r="X614">
        <v>186.1</v>
      </c>
      <c r="Y614">
        <v>180.45</v>
      </c>
      <c r="Z614">
        <v>187.49</v>
      </c>
      <c r="AA614">
        <v>179.95</v>
      </c>
      <c r="AB614">
        <v>192.65</v>
      </c>
      <c r="AC614" s="1">
        <f>(Table2[[#This Row],[Close Price]]/Table2[[#This Row],[Day Low]])-1</f>
        <v>5.440400413470492E-3</v>
      </c>
      <c r="AD614" s="1">
        <f>(Table2[[#This Row],[Day High]]/Table2[[#This Row],[Close Price]])-1</f>
        <v>6.9801417672203936E-3</v>
      </c>
      <c r="AE614" s="1">
        <f>(Table2[[#This Row],[Close Price]]/Table2[[#This Row],[Current Week Low]])-1</f>
        <v>2.4161817678027164E-2</v>
      </c>
      <c r="AF614" s="1">
        <f>(Table2[[#This Row],[Current Week High]]/Table2[[#This Row],[Close Price]])-1</f>
        <v>1.4501379795465619E-2</v>
      </c>
      <c r="AG614" s="1">
        <f>(Table2[[#This Row],[Close Price]]/Table2[[#This Row],[Current Month Low]])-1</f>
        <v>2.7007502083912227E-2</v>
      </c>
      <c r="AH614" s="1">
        <f>(Table2[[#This Row],[Current Month High]]/Table2[[#This Row],[Close Price]])-1</f>
        <v>4.2421946864347193E-2</v>
      </c>
      <c r="AI614">
        <v>28.537416806449801</v>
      </c>
      <c r="AJ614">
        <v>35.690161527165898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-0.1</v>
      </c>
      <c r="AM614" t="s">
        <v>3174</v>
      </c>
      <c r="AN614">
        <v>-3.39</v>
      </c>
      <c r="AO614" t="s">
        <v>3174</v>
      </c>
      <c r="AP614">
        <v>9.7350181947850004E-3</v>
      </c>
      <c r="AQ614">
        <f>(Table2[[#This Row],[Sharpe Ratio]]-AVERAGE(Table2[Sharpe Ratio]))/_xlfn.STDEV.P(Table2[Sharpe Ratio])</f>
        <v>-0.60435618934978308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495</v>
      </c>
      <c r="AT614">
        <f>_xlfn.RANK.AVG(Table2[[#This Row],[6M Return vs Nifty Z-Score]],Table2[6M Return vs Nifty Z-Score])</f>
        <v>680</v>
      </c>
      <c r="AU614">
        <f>_xlfn.RANK.AVG(Table2[[#This Row],[Sharpe Ratio Z-Score]],Table2[Sharpe Ratio Z-Score])</f>
        <v>486</v>
      </c>
      <c r="AV614">
        <f>(Table2[[#This Row],[Rank 1Y]]+Table2[[#This Row],[Rank 6M]]+Table2[[#This Row],[Rank Sharpe]])/3</f>
        <v>553.66666666666663</v>
      </c>
    </row>
    <row r="615" spans="1:48" x14ac:dyDescent="0.3">
      <c r="A615" t="s">
        <v>1292</v>
      </c>
      <c r="B615" t="s">
        <v>1293</v>
      </c>
      <c r="C615" t="s">
        <v>3133</v>
      </c>
      <c r="D615" t="s">
        <v>51</v>
      </c>
      <c r="E615">
        <v>8844.8147048800001</v>
      </c>
      <c r="F615">
        <v>5331.6</v>
      </c>
      <c r="G615">
        <v>-22.0943559509703</v>
      </c>
      <c r="H615">
        <f>(Table2[[#This Row],[1Y Return vs Nifty]]-AVERAGE(Table2[1Y Return vs Nifty]))/_xlfn.STDEV.P(Table2[1Y Return vs Nifty])</f>
        <v>-0.81837633780889285</v>
      </c>
      <c r="I615">
        <v>-1.5492098531585401</v>
      </c>
      <c r="J615">
        <f>(Table2[[#This Row],[1M Return vs Nifty]]-AVERAGE(Table2[1M Return vs Nifty]))/_xlfn.STDEV.P(Table2[1M Return vs Nifty])</f>
        <v>0.29888589276036553</v>
      </c>
      <c r="K615">
        <v>1.1053848965112001</v>
      </c>
      <c r="L615">
        <f>(Table2[[#This Row],[6M Return vs Nifty]]-AVERAGE(Table2[6M Return vs Nifty]))/_xlfn.STDEV.P(Table2[6M Return vs Nifty])</f>
        <v>-0.22977723752304752</v>
      </c>
      <c r="M615">
        <v>-1.09813295016765</v>
      </c>
      <c r="N615">
        <f>(Table2[[#This Row],[1W Return vs Nifty]]-AVERAGE(Table2[1W Return vs Nifty]))/_xlfn.STDEV.P(Table2[1W Return vs Nifty])</f>
        <v>0.3453414582472345</v>
      </c>
      <c r="O615">
        <v>5315.23</v>
      </c>
      <c r="P615">
        <v>5250.2835229400798</v>
      </c>
      <c r="Q615">
        <v>5092.8747630154203</v>
      </c>
      <c r="R615">
        <v>48.387628044775902</v>
      </c>
      <c r="S615" s="1">
        <f>(Table2[[#This Row],[Close Price]]-Table2[[#This Row],[20D EMA]])/Table2[[#This Row],[20D EMA]]</f>
        <v>3.0798290948840976E-3</v>
      </c>
      <c r="T615" s="1">
        <f>(Table2[[#This Row],[Close Price]]-Table2[[#This Row],[50D EMA]])/Table2[[#This Row],[50D EMA]]</f>
        <v>1.5488016352759659E-2</v>
      </c>
      <c r="U615" s="1">
        <f>(Table2[[#This Row],[Close Price]]-Table2[[#This Row],[200D EMA]])/Table2[[#This Row],[200D EMA]]</f>
        <v>4.6874358411129316E-2</v>
      </c>
      <c r="V615">
        <v>1.2332283351124</v>
      </c>
      <c r="W615">
        <v>5255.2</v>
      </c>
      <c r="X615">
        <v>5353.6</v>
      </c>
      <c r="Y615">
        <v>5194.1000000000004</v>
      </c>
      <c r="Z615">
        <v>5376.9</v>
      </c>
      <c r="AA615">
        <v>5194.1000000000004</v>
      </c>
      <c r="AB615">
        <v>5550</v>
      </c>
      <c r="AC615" s="1">
        <f>(Table2[[#This Row],[Close Price]]/Table2[[#This Row],[Day Low]])-1</f>
        <v>1.4537981427919178E-2</v>
      </c>
      <c r="AD615" s="1">
        <f>(Table2[[#This Row],[Day High]]/Table2[[#This Row],[Close Price]])-1</f>
        <v>4.1263410608447515E-3</v>
      </c>
      <c r="AE615" s="1">
        <f>(Table2[[#This Row],[Close Price]]/Table2[[#This Row],[Current Week Low]])-1</f>
        <v>2.6472343620646432E-2</v>
      </c>
      <c r="AF615" s="1">
        <f>(Table2[[#This Row],[Current Week High]]/Table2[[#This Row],[Close Price]])-1</f>
        <v>8.4965113661938929E-3</v>
      </c>
      <c r="AG615" s="1">
        <f>(Table2[[#This Row],[Close Price]]/Table2[[#This Row],[Current Month Low]])-1</f>
        <v>2.6472343620646432E-2</v>
      </c>
      <c r="AH615" s="1">
        <f>(Table2[[#This Row],[Current Month High]]/Table2[[#This Row],[Close Price]])-1</f>
        <v>4.0963313076749941E-2</v>
      </c>
      <c r="AI615">
        <v>5.8378347963087904</v>
      </c>
      <c r="AJ615">
        <v>14.9906719435787</v>
      </c>
      <c r="AK615" t="str">
        <f>IF(AND(Table2[[#This Row],[20D EMA]]&gt;Table2[[#This Row],[50D EMA]],Table2[[#This Row],[50D EMA]]&gt;Table2[[#This Row],[200D EMA]]),"Uptrend","Downtrend/NoTrend")</f>
        <v>Uptrend</v>
      </c>
      <c r="AL615">
        <v>-0.09</v>
      </c>
      <c r="AM615" t="s">
        <v>3174</v>
      </c>
      <c r="AN615">
        <v>4.5199999999999996</v>
      </c>
      <c r="AO615" t="s">
        <v>3175</v>
      </c>
      <c r="AP615">
        <v>-6.3607501214330994E-2</v>
      </c>
      <c r="AQ615">
        <f>(Table2[[#This Row],[Sharpe Ratio]]-AVERAGE(Table2[Sharpe Ratio]))/_xlfn.STDEV.P(Table2[Sharpe Ratio])</f>
        <v>-1.4602746852307</v>
      </c>
      <c r="AR6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-1.8642009095550403</v>
      </c>
      <c r="AS615">
        <f>_xlfn.RANK.AVG(Table2[[#This Row],[1Y Return vs Nifty Z-Score]],Table2[1Y Return vs Nifty Z-Score])</f>
        <v>589</v>
      </c>
      <c r="AT615">
        <f>_xlfn.RANK.AVG(Table2[[#This Row],[6M Return vs Nifty Z-Score]],Table2[6M Return vs Nifty Z-Score])</f>
        <v>402</v>
      </c>
      <c r="AU615">
        <f>_xlfn.RANK.AVG(Table2[[#This Row],[Sharpe Ratio Z-Score]],Table2[Sharpe Ratio Z-Score])</f>
        <v>676</v>
      </c>
      <c r="AV615">
        <f>(Table2[[#This Row],[Rank 1Y]]+Table2[[#This Row],[Rank 6M]]+Table2[[#This Row],[Rank Sharpe]])/3</f>
        <v>555.66666666666663</v>
      </c>
    </row>
    <row r="616" spans="1:48" x14ac:dyDescent="0.3">
      <c r="A616" t="s">
        <v>474</v>
      </c>
      <c r="B616" t="s">
        <v>475</v>
      </c>
      <c r="C616" t="s">
        <v>3143</v>
      </c>
      <c r="D616" t="s">
        <v>406</v>
      </c>
      <c r="E616">
        <v>44983.915925130001</v>
      </c>
      <c r="F616">
        <v>576.79999999999995</v>
      </c>
      <c r="G616">
        <v>-32.705586850592901</v>
      </c>
      <c r="H616">
        <f>(Table2[[#This Row],[1Y Return vs Nifty]]-AVERAGE(Table2[1Y Return vs Nifty]))/_xlfn.STDEV.P(Table2[1Y Return vs Nifty])</f>
        <v>-1.0011401492810403</v>
      </c>
      <c r="I616">
        <v>-4.9598108272924701</v>
      </c>
      <c r="J616">
        <f>(Table2[[#This Row],[1M Return vs Nifty]]-AVERAGE(Table2[1M Return vs Nifty]))/_xlfn.STDEV.P(Table2[1M Return vs Nifty])</f>
        <v>-8.5816397208878417E-2</v>
      </c>
      <c r="K616">
        <v>7.58903312870439</v>
      </c>
      <c r="L616">
        <f>(Table2[[#This Row],[6M Return vs Nifty]]-AVERAGE(Table2[6M Return vs Nifty]))/_xlfn.STDEV.P(Table2[6M Return vs Nifty])</f>
        <v>-1.3511306400343211E-2</v>
      </c>
      <c r="M616">
        <v>-2.6347961381696701</v>
      </c>
      <c r="N616">
        <f>(Table2[[#This Row],[1W Return vs Nifty]]-AVERAGE(Table2[1W Return vs Nifty]))/_xlfn.STDEV.P(Table2[1W Return vs Nifty])</f>
        <v>-3.381423945239153E-2</v>
      </c>
      <c r="O616">
        <v>598.16999999999996</v>
      </c>
      <c r="P616">
        <v>586.39707609514903</v>
      </c>
      <c r="Q616">
        <v>563.38392525544702</v>
      </c>
      <c r="R616">
        <v>44.189393778136598</v>
      </c>
      <c r="S616" s="1">
        <f>(Table2[[#This Row],[Close Price]]-Table2[[#This Row],[20D EMA]])/Table2[[#This Row],[20D EMA]]</f>
        <v>-3.5725629837671573E-2</v>
      </c>
      <c r="T616" s="1">
        <f>(Table2[[#This Row],[Close Price]]-Table2[[#This Row],[50D EMA]])/Table2[[#This Row],[50D EMA]]</f>
        <v>-1.6366173172377572E-2</v>
      </c>
      <c r="U616" s="1">
        <f>(Table2[[#This Row],[Close Price]]-Table2[[#This Row],[200D EMA]])/Table2[[#This Row],[200D EMA]]</f>
        <v>2.3813378662640886E-2</v>
      </c>
      <c r="V616">
        <v>0.88553048515224597</v>
      </c>
      <c r="W616">
        <v>573.35</v>
      </c>
      <c r="X616">
        <v>585.54999999999995</v>
      </c>
      <c r="Y616">
        <v>573.35</v>
      </c>
      <c r="Z616">
        <v>605.5</v>
      </c>
      <c r="AA616">
        <v>573.35</v>
      </c>
      <c r="AB616">
        <v>625</v>
      </c>
      <c r="AC616" s="1">
        <f>(Table2[[#This Row],[Close Price]]/Table2[[#This Row],[Day Low]])-1</f>
        <v>6.0172669399143341E-3</v>
      </c>
      <c r="AD616" s="1">
        <f>(Table2[[#This Row],[Day High]]/Table2[[#This Row],[Close Price]])-1</f>
        <v>1.5169902912621325E-2</v>
      </c>
      <c r="AE616" s="1">
        <f>(Table2[[#This Row],[Close Price]]/Table2[[#This Row],[Current Week Low]])-1</f>
        <v>6.0172669399143341E-3</v>
      </c>
      <c r="AF616" s="1">
        <f>(Table2[[#This Row],[Current Week High]]/Table2[[#This Row],[Close Price]])-1</f>
        <v>4.9757281553398203E-2</v>
      </c>
      <c r="AG616" s="1">
        <f>(Table2[[#This Row],[Close Price]]/Table2[[#This Row],[Current Month Low]])-1</f>
        <v>6.0172669399143341E-3</v>
      </c>
      <c r="AH616" s="1">
        <f>(Table2[[#This Row],[Current Month High]]/Table2[[#This Row],[Close Price]])-1</f>
        <v>8.356449375866859E-2</v>
      </c>
      <c r="AI616">
        <v>10.072815533980499</v>
      </c>
      <c r="AJ616">
        <v>28.807503349709599</v>
      </c>
      <c r="AK616" t="str">
        <f>IF(AND(Table2[[#This Row],[20D EMA]]&gt;Table2[[#This Row],[50D EMA]],Table2[[#This Row],[50D EMA]]&gt;Table2[[#This Row],[200D EMA]]),"Uptrend","Downtrend/NoTrend")</f>
        <v>Uptrend</v>
      </c>
      <c r="AL616">
        <v>0.04</v>
      </c>
      <c r="AM616" t="s">
        <v>3175</v>
      </c>
      <c r="AN616">
        <v>-3.03</v>
      </c>
      <c r="AO616" t="s">
        <v>3174</v>
      </c>
      <c r="AP616">
        <v>-8.8527988769338997E-2</v>
      </c>
      <c r="AQ616">
        <f>(Table2[[#This Row],[Sharpe Ratio]]-AVERAGE(Table2[Sharpe Ratio]))/_xlfn.STDEV.P(Table2[Sharpe Ratio])</f>
        <v>-1.7511006126265127</v>
      </c>
      <c r="AR6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-2.8853827049691665</v>
      </c>
      <c r="AS616">
        <f>_xlfn.RANK.AVG(Table2[[#This Row],[1Y Return vs Nifty Z-Score]],Table2[1Y Return vs Nifty Z-Score])</f>
        <v>659</v>
      </c>
      <c r="AT616">
        <f>_xlfn.RANK.AVG(Table2[[#This Row],[6M Return vs Nifty Z-Score]],Table2[6M Return vs Nifty Z-Score])</f>
        <v>310</v>
      </c>
      <c r="AU616">
        <f>_xlfn.RANK.AVG(Table2[[#This Row],[Sharpe Ratio Z-Score]],Table2[Sharpe Ratio Z-Score])</f>
        <v>703</v>
      </c>
      <c r="AV616">
        <f>(Table2[[#This Row],[Rank 1Y]]+Table2[[#This Row],[Rank 6M]]+Table2[[#This Row],[Rank Sharpe]])/3</f>
        <v>557.33333333333337</v>
      </c>
    </row>
    <row r="617" spans="1:48" x14ac:dyDescent="0.3">
      <c r="A617" t="s">
        <v>267</v>
      </c>
      <c r="B617" t="s">
        <v>268</v>
      </c>
      <c r="C617" t="s">
        <v>3131</v>
      </c>
      <c r="D617" t="s">
        <v>195</v>
      </c>
      <c r="E617">
        <v>101455.965005345</v>
      </c>
      <c r="F617">
        <v>567.35</v>
      </c>
      <c r="G617">
        <v>-22.545288282390398</v>
      </c>
      <c r="H617">
        <f>(Table2[[#This Row],[1Y Return vs Nifty]]-AVERAGE(Table2[1Y Return vs Nifty]))/_xlfn.STDEV.P(Table2[1Y Return vs Nifty])</f>
        <v>-0.82614302504677872</v>
      </c>
      <c r="I617">
        <v>-13.128618240032999</v>
      </c>
      <c r="J617">
        <f>(Table2[[#This Row],[1M Return vs Nifty]]-AVERAGE(Table2[1M Return vs Nifty]))/_xlfn.STDEV.P(Table2[1M Return vs Nifty])</f>
        <v>-1.0072255394193714</v>
      </c>
      <c r="K617">
        <v>2.42811212948037</v>
      </c>
      <c r="L617">
        <f>(Table2[[#This Row],[6M Return vs Nifty]]-AVERAGE(Table2[6M Return vs Nifty]))/_xlfn.STDEV.P(Table2[6M Return vs Nifty])</f>
        <v>-0.18565688638507849</v>
      </c>
      <c r="M617">
        <v>-6.2424942964182204</v>
      </c>
      <c r="N617">
        <f>(Table2[[#This Row],[1W Return vs Nifty]]-AVERAGE(Table2[1W Return vs Nifty]))/_xlfn.STDEV.P(Table2[1W Return vs Nifty])</f>
        <v>-0.92397632764486726</v>
      </c>
      <c r="O617">
        <v>619.58000000000004</v>
      </c>
      <c r="P617">
        <v>627.26293695762899</v>
      </c>
      <c r="Q617">
        <v>591.29042081872399</v>
      </c>
      <c r="R617">
        <v>12.9343367838189</v>
      </c>
      <c r="S617" s="1">
        <f>(Table2[[#This Row],[Close Price]]-Table2[[#This Row],[20D EMA]])/Table2[[#This Row],[20D EMA]]</f>
        <v>-8.4299041286032494E-2</v>
      </c>
      <c r="T617" s="1">
        <f>(Table2[[#This Row],[Close Price]]-Table2[[#This Row],[50D EMA]])/Table2[[#This Row],[50D EMA]]</f>
        <v>-9.5514868530604785E-2</v>
      </c>
      <c r="U617" s="1">
        <f>(Table2[[#This Row],[Close Price]]-Table2[[#This Row],[200D EMA]])/Table2[[#This Row],[200D EMA]]</f>
        <v>-4.0488430009698304E-2</v>
      </c>
      <c r="V617">
        <v>1.6773154813778799</v>
      </c>
      <c r="W617">
        <v>564.70000000000005</v>
      </c>
      <c r="X617">
        <v>572.65</v>
      </c>
      <c r="Y617">
        <v>562</v>
      </c>
      <c r="Z617">
        <v>581.15</v>
      </c>
      <c r="AA617">
        <v>562</v>
      </c>
      <c r="AB617">
        <v>629.75</v>
      </c>
      <c r="AC617" s="1">
        <f>(Table2[[#This Row],[Close Price]]/Table2[[#This Row],[Day Low]])-1</f>
        <v>4.6927572162209774E-3</v>
      </c>
      <c r="AD617" s="1">
        <f>(Table2[[#This Row],[Day High]]/Table2[[#This Row],[Close Price]])-1</f>
        <v>9.3416762139770793E-3</v>
      </c>
      <c r="AE617" s="1">
        <f>(Table2[[#This Row],[Close Price]]/Table2[[#This Row],[Current Week Low]])-1</f>
        <v>9.5195729537367324E-3</v>
      </c>
      <c r="AF617" s="1">
        <f>(Table2[[#This Row],[Current Week High]]/Table2[[#This Row],[Close Price]])-1</f>
        <v>2.4323609764695497E-2</v>
      </c>
      <c r="AG617" s="1">
        <f>(Table2[[#This Row],[Close Price]]/Table2[[#This Row],[Current Month Low]])-1</f>
        <v>9.5195729537367324E-3</v>
      </c>
      <c r="AH617" s="1">
        <f>(Table2[[#This Row],[Current Month High]]/Table2[[#This Row],[Close Price]])-1</f>
        <v>0.10998501806644922</v>
      </c>
      <c r="AI617">
        <v>18.445404071560699</v>
      </c>
      <c r="AJ617">
        <v>15.9750613246116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-0.14000000000000001</v>
      </c>
      <c r="AM617" t="s">
        <v>3174</v>
      </c>
      <c r="AN617">
        <v>-14.65</v>
      </c>
      <c r="AO617" t="s">
        <v>3174</v>
      </c>
      <c r="AP617">
        <v>-8.3038470979209994E-2</v>
      </c>
      <c r="AQ617">
        <f>(Table2[[#This Row],[Sharpe Ratio]]-AVERAGE(Table2[Sharpe Ratio]))/_xlfn.STDEV.P(Table2[Sharpe Ratio])</f>
        <v>-1.68703709465777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593</v>
      </c>
      <c r="AT617">
        <f>_xlfn.RANK.AVG(Table2[[#This Row],[6M Return vs Nifty Z-Score]],Table2[6M Return vs Nifty Z-Score])</f>
        <v>383</v>
      </c>
      <c r="AU617">
        <f>_xlfn.RANK.AVG(Table2[[#This Row],[Sharpe Ratio Z-Score]],Table2[Sharpe Ratio Z-Score])</f>
        <v>697</v>
      </c>
      <c r="AV617">
        <f>(Table2[[#This Row],[Rank 1Y]]+Table2[[#This Row],[Rank 6M]]+Table2[[#This Row],[Rank Sharpe]])/3</f>
        <v>557.66666666666663</v>
      </c>
    </row>
    <row r="618" spans="1:48" x14ac:dyDescent="0.3">
      <c r="A618" t="s">
        <v>1382</v>
      </c>
      <c r="B618" t="s">
        <v>1383</v>
      </c>
      <c r="C618" t="s">
        <v>3142</v>
      </c>
      <c r="D618" t="s">
        <v>135</v>
      </c>
      <c r="E618">
        <v>8066.4148287600001</v>
      </c>
      <c r="F618">
        <v>498</v>
      </c>
      <c r="G618">
        <v>-32.530869234727</v>
      </c>
      <c r="H618">
        <f>(Table2[[#This Row],[1Y Return vs Nifty]]-AVERAGE(Table2[1Y Return vs Nifty]))/_xlfn.STDEV.P(Table2[1Y Return vs Nifty])</f>
        <v>-0.99813087941319556</v>
      </c>
      <c r="I618">
        <v>-12.1810741506818</v>
      </c>
      <c r="J618">
        <f>(Table2[[#This Row],[1M Return vs Nifty]]-AVERAGE(Table2[1M Return vs Nifty]))/_xlfn.STDEV.P(Table2[1M Return vs Nifty])</f>
        <v>-0.90034631672965382</v>
      </c>
      <c r="K618">
        <v>-32.952611925651503</v>
      </c>
      <c r="L618">
        <f>(Table2[[#This Row],[6M Return vs Nifty]]-AVERAGE(Table2[6M Return vs Nifty]))/_xlfn.STDEV.P(Table2[6M Return vs Nifty])</f>
        <v>-1.3658019154731658</v>
      </c>
      <c r="M618">
        <v>-6.29715527513111</v>
      </c>
      <c r="N618">
        <f>(Table2[[#This Row],[1W Return vs Nifty]]-AVERAGE(Table2[1W Return vs Nifty]))/_xlfn.STDEV.P(Table2[1W Return vs Nifty])</f>
        <v>-0.93746335699693806</v>
      </c>
      <c r="O618">
        <v>536.12</v>
      </c>
      <c r="P618">
        <v>557.28443337988995</v>
      </c>
      <c r="Q618">
        <v>567.44137289929699</v>
      </c>
      <c r="R618">
        <v>30.887892641394199</v>
      </c>
      <c r="S618" s="1">
        <f>(Table2[[#This Row],[Close Price]]-Table2[[#This Row],[20D EMA]])/Table2[[#This Row],[20D EMA]]</f>
        <v>-7.1103484294560926E-2</v>
      </c>
      <c r="T618" s="1">
        <f>(Table2[[#This Row],[Close Price]]-Table2[[#This Row],[50D EMA]])/Table2[[#This Row],[50D EMA]]</f>
        <v>-0.10638092476463792</v>
      </c>
      <c r="U618" s="1">
        <f>(Table2[[#This Row],[Close Price]]-Table2[[#This Row],[200D EMA]])/Table2[[#This Row],[200D EMA]]</f>
        <v>-0.12237629509545941</v>
      </c>
      <c r="V618">
        <v>1.6581743142899501</v>
      </c>
      <c r="W618">
        <v>488.3</v>
      </c>
      <c r="X618">
        <v>502.8</v>
      </c>
      <c r="Y618">
        <v>485</v>
      </c>
      <c r="Z618">
        <v>514.85</v>
      </c>
      <c r="AA618">
        <v>485</v>
      </c>
      <c r="AB618">
        <v>540.95000000000005</v>
      </c>
      <c r="AC618" s="1">
        <f>(Table2[[#This Row],[Close Price]]/Table2[[#This Row],[Day Low]])-1</f>
        <v>1.9864837190251894E-2</v>
      </c>
      <c r="AD618" s="1">
        <f>(Table2[[#This Row],[Day High]]/Table2[[#This Row],[Close Price]])-1</f>
        <v>9.6385542168675453E-3</v>
      </c>
      <c r="AE618" s="1">
        <f>(Table2[[#This Row],[Close Price]]/Table2[[#This Row],[Current Week Low]])-1</f>
        <v>2.6804123711340111E-2</v>
      </c>
      <c r="AF618" s="1">
        <f>(Table2[[#This Row],[Current Week High]]/Table2[[#This Row],[Close Price]])-1</f>
        <v>3.3835341365461957E-2</v>
      </c>
      <c r="AG618" s="1">
        <f>(Table2[[#This Row],[Close Price]]/Table2[[#This Row],[Current Month Low]])-1</f>
        <v>2.6804123711340111E-2</v>
      </c>
      <c r="AH618" s="1">
        <f>(Table2[[#This Row],[Current Month High]]/Table2[[#This Row],[Close Price]])-1</f>
        <v>8.6244979919678721E-2</v>
      </c>
      <c r="AI618">
        <v>36.305220883534098</v>
      </c>
      <c r="AJ618">
        <v>4.8421052631578902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-0.11</v>
      </c>
      <c r="AM618" t="s">
        <v>3174</v>
      </c>
      <c r="AN618">
        <v>-6.97</v>
      </c>
      <c r="AO618" t="s">
        <v>3174</v>
      </c>
      <c r="AP618">
        <v>7.1132521179453997E-2</v>
      </c>
      <c r="AQ618">
        <f>(Table2[[#This Row],[Sharpe Ratio]]-AVERAGE(Table2[Sharpe Ratio]))/_xlfn.STDEV.P(Table2[Sharpe Ratio])</f>
        <v>0.11216212538580553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658</v>
      </c>
      <c r="AT618">
        <f>_xlfn.RANK.AVG(Table2[[#This Row],[6M Return vs Nifty Z-Score]],Table2[6M Return vs Nifty Z-Score])</f>
        <v>704</v>
      </c>
      <c r="AU618">
        <f>_xlfn.RANK.AVG(Table2[[#This Row],[Sharpe Ratio Z-Score]],Table2[Sharpe Ratio Z-Score])</f>
        <v>315</v>
      </c>
      <c r="AV618">
        <f>(Table2[[#This Row],[Rank 1Y]]+Table2[[#This Row],[Rank 6M]]+Table2[[#This Row],[Rank Sharpe]])/3</f>
        <v>559</v>
      </c>
    </row>
    <row r="619" spans="1:48" x14ac:dyDescent="0.3">
      <c r="A619" t="s">
        <v>87</v>
      </c>
      <c r="B619" t="s">
        <v>88</v>
      </c>
      <c r="C619" t="s">
        <v>3139</v>
      </c>
      <c r="D619" t="s">
        <v>89</v>
      </c>
      <c r="E619">
        <v>308288.04463034001</v>
      </c>
      <c r="F619">
        <v>4465.45</v>
      </c>
      <c r="G619">
        <v>-7.6437473095437403</v>
      </c>
      <c r="H619">
        <f>(Table2[[#This Row],[1Y Return vs Nifty]]-AVERAGE(Table2[1Y Return vs Nifty]))/_xlfn.STDEV.P(Table2[1Y Return vs Nifty])</f>
        <v>-0.56948454208956656</v>
      </c>
      <c r="I619">
        <v>-14.1206115167434</v>
      </c>
      <c r="J619">
        <f>(Table2[[#This Row],[1M Return vs Nifty]]-AVERAGE(Table2[1M Return vs Nifty]))/_xlfn.STDEV.P(Table2[1M Return vs Nifty])</f>
        <v>-1.1191184545034913</v>
      </c>
      <c r="K619">
        <v>-14.7912997873935</v>
      </c>
      <c r="L619">
        <f>(Table2[[#This Row],[6M Return vs Nifty]]-AVERAGE(Table2[6M Return vs Nifty]))/_xlfn.STDEV.P(Table2[6M Return vs Nifty])</f>
        <v>-0.76002058074738499</v>
      </c>
      <c r="M619">
        <v>-8.2271121175926307</v>
      </c>
      <c r="N619">
        <f>(Table2[[#This Row],[1W Return vs Nifty]]-AVERAGE(Table2[1W Return vs Nifty]))/_xlfn.STDEV.P(Table2[1W Return vs Nifty])</f>
        <v>-1.4136601832416644</v>
      </c>
      <c r="O619">
        <v>5004.04</v>
      </c>
      <c r="P619">
        <v>5029.0408535887</v>
      </c>
      <c r="Q619">
        <v>4631.4174502450696</v>
      </c>
      <c r="R619">
        <v>16.181195013785199</v>
      </c>
      <c r="S619" s="1">
        <f>(Table2[[#This Row],[Close Price]]-Table2[[#This Row],[20D EMA]])/Table2[[#This Row],[20D EMA]]</f>
        <v>-0.1076310341244275</v>
      </c>
      <c r="T619" s="1">
        <f>(Table2[[#This Row],[Close Price]]-Table2[[#This Row],[50D EMA]])/Table2[[#This Row],[50D EMA]]</f>
        <v>-0.11206726491126522</v>
      </c>
      <c r="U619" s="1">
        <f>(Table2[[#This Row],[Close Price]]-Table2[[#This Row],[200D EMA]])/Table2[[#This Row],[200D EMA]]</f>
        <v>-3.5835130827234697E-2</v>
      </c>
      <c r="V619">
        <v>1.7441094484975701</v>
      </c>
      <c r="W619">
        <v>4435</v>
      </c>
      <c r="X619">
        <v>4619.8999999999996</v>
      </c>
      <c r="Y619">
        <v>4435</v>
      </c>
      <c r="Z619">
        <v>4752.8999999999996</v>
      </c>
      <c r="AA619">
        <v>4435</v>
      </c>
      <c r="AB619">
        <v>5138</v>
      </c>
      <c r="AC619" s="1">
        <f>(Table2[[#This Row],[Close Price]]/Table2[[#This Row],[Day Low]])-1</f>
        <v>6.865839909808269E-3</v>
      </c>
      <c r="AD619" s="1">
        <f>(Table2[[#This Row],[Day High]]/Table2[[#This Row],[Close Price]])-1</f>
        <v>3.4587779507104566E-2</v>
      </c>
      <c r="AE619" s="1">
        <f>(Table2[[#This Row],[Close Price]]/Table2[[#This Row],[Current Week Low]])-1</f>
        <v>6.865839909808269E-3</v>
      </c>
      <c r="AF619" s="1">
        <f>(Table2[[#This Row],[Current Week High]]/Table2[[#This Row],[Close Price]])-1</f>
        <v>6.4372011779327831E-2</v>
      </c>
      <c r="AG619" s="1">
        <f>(Table2[[#This Row],[Close Price]]/Table2[[#This Row],[Current Month Low]])-1</f>
        <v>6.865839909808269E-3</v>
      </c>
      <c r="AH619" s="1">
        <f>(Table2[[#This Row],[Current Month High]]/Table2[[#This Row],[Close Price]])-1</f>
        <v>0.1506119204111569</v>
      </c>
      <c r="AI619">
        <v>22.828606299477102</v>
      </c>
      <c r="AJ619">
        <v>23.354972375690501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-0.18</v>
      </c>
      <c r="AM619" t="s">
        <v>3174</v>
      </c>
      <c r="AN619">
        <v>-16.420000000000002</v>
      </c>
      <c r="AO619" t="s">
        <v>3174</v>
      </c>
      <c r="AP619">
        <v>-1.7480338104617001E-2</v>
      </c>
      <c r="AQ619">
        <f>(Table2[[#This Row],[Sharpe Ratio]]-AVERAGE(Table2[Sharpe Ratio]))/_xlfn.STDEV.P(Table2[Sharpe Ratio])</f>
        <v>-0.92196358839083781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505</v>
      </c>
      <c r="AT619">
        <f>_xlfn.RANK.AVG(Table2[[#This Row],[6M Return vs Nifty Z-Score]],Table2[6M Return vs Nifty Z-Score])</f>
        <v>568</v>
      </c>
      <c r="AU619">
        <f>_xlfn.RANK.AVG(Table2[[#This Row],[Sharpe Ratio Z-Score]],Table2[Sharpe Ratio Z-Score])</f>
        <v>605</v>
      </c>
      <c r="AV619">
        <f>(Table2[[#This Row],[Rank 1Y]]+Table2[[#This Row],[Rank 6M]]+Table2[[#This Row],[Rank Sharpe]])/3</f>
        <v>559.33333333333337</v>
      </c>
    </row>
    <row r="620" spans="1:48" x14ac:dyDescent="0.3">
      <c r="A620" t="s">
        <v>689</v>
      </c>
      <c r="B620" t="s">
        <v>690</v>
      </c>
      <c r="C620" t="s">
        <v>3133</v>
      </c>
      <c r="D620" t="s">
        <v>284</v>
      </c>
      <c r="E620">
        <v>25971.217313220001</v>
      </c>
      <c r="F620">
        <v>985.9</v>
      </c>
      <c r="G620">
        <v>4.1913823333678799</v>
      </c>
      <c r="H620">
        <f>(Table2[[#This Row],[1Y Return vs Nifty]]-AVERAGE(Table2[1Y Return vs Nifty]))/_xlfn.STDEV.P(Table2[1Y Return vs Nifty])</f>
        <v>-0.36564076343025431</v>
      </c>
      <c r="I620">
        <v>-14.1359536738332</v>
      </c>
      <c r="J620">
        <f>(Table2[[#This Row],[1M Return vs Nifty]]-AVERAGE(Table2[1M Return vs Nifty]))/_xlfn.STDEV.P(Table2[1M Return vs Nifty])</f>
        <v>-1.1208489890955695</v>
      </c>
      <c r="K620">
        <v>-39.033340212017698</v>
      </c>
      <c r="L620">
        <f>(Table2[[#This Row],[6M Return vs Nifty]]-AVERAGE(Table2[6M Return vs Nifty]))/_xlfn.STDEV.P(Table2[6M Return vs Nifty])</f>
        <v>-1.5686282129002109</v>
      </c>
      <c r="M620">
        <v>-1.14853602290573</v>
      </c>
      <c r="N620">
        <f>(Table2[[#This Row],[1W Return vs Nifty]]-AVERAGE(Table2[1W Return vs Nifty]))/_xlfn.STDEV.P(Table2[1W Return vs Nifty])</f>
        <v>0.33290502301573827</v>
      </c>
      <c r="O620">
        <v>1047.5</v>
      </c>
      <c r="P620">
        <v>1103.9785460170301</v>
      </c>
      <c r="Q620">
        <v>1123.6465636586199</v>
      </c>
      <c r="R620">
        <v>10.7034849904132</v>
      </c>
      <c r="S620" s="1">
        <f>(Table2[[#This Row],[Close Price]]-Table2[[#This Row],[20D EMA]])/Table2[[#This Row],[20D EMA]]</f>
        <v>-5.8806682577565654E-2</v>
      </c>
      <c r="T620" s="1">
        <f>(Table2[[#This Row],[Close Price]]-Table2[[#This Row],[50D EMA]])/Table2[[#This Row],[50D EMA]]</f>
        <v>-0.1069572832217055</v>
      </c>
      <c r="U620" s="1">
        <f>(Table2[[#This Row],[Close Price]]-Table2[[#This Row],[200D EMA]])/Table2[[#This Row],[200D EMA]]</f>
        <v>-0.12258887101484461</v>
      </c>
      <c r="V620">
        <v>1.77941309601124</v>
      </c>
      <c r="W620">
        <v>955</v>
      </c>
      <c r="X620">
        <v>1003.15</v>
      </c>
      <c r="Y620">
        <v>935.5</v>
      </c>
      <c r="Z620">
        <v>1003.15</v>
      </c>
      <c r="AA620">
        <v>935.5</v>
      </c>
      <c r="AB620">
        <v>1016</v>
      </c>
      <c r="AC620" s="1">
        <f>(Table2[[#This Row],[Close Price]]/Table2[[#This Row],[Day Low]])-1</f>
        <v>3.2356020942408303E-2</v>
      </c>
      <c r="AD620" s="1">
        <f>(Table2[[#This Row],[Day High]]/Table2[[#This Row],[Close Price]])-1</f>
        <v>1.7496703519626733E-2</v>
      </c>
      <c r="AE620" s="1">
        <f>(Table2[[#This Row],[Close Price]]/Table2[[#This Row],[Current Week Low]])-1</f>
        <v>5.3874933190807051E-2</v>
      </c>
      <c r="AF620" s="1">
        <f>(Table2[[#This Row],[Current Week High]]/Table2[[#This Row],[Close Price]])-1</f>
        <v>1.7496703519626733E-2</v>
      </c>
      <c r="AG620" s="1">
        <f>(Table2[[#This Row],[Close Price]]/Table2[[#This Row],[Current Month Low]])-1</f>
        <v>5.3874933190807051E-2</v>
      </c>
      <c r="AH620" s="1">
        <f>(Table2[[#This Row],[Current Month High]]/Table2[[#This Row],[Close Price]])-1</f>
        <v>3.053047976468215E-2</v>
      </c>
      <c r="AI620">
        <v>53.555127294857499</v>
      </c>
      <c r="AJ620">
        <v>39.251412429378497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-0.28000000000000003</v>
      </c>
      <c r="AM620" t="s">
        <v>3174</v>
      </c>
      <c r="AN620">
        <v>-10.210000000000001</v>
      </c>
      <c r="AO620" t="s">
        <v>3174</v>
      </c>
      <c r="AQ620">
        <f>(Table2[[#This Row],[Sharpe Ratio]]-AVERAGE(Table2[Sharpe Ratio]))/_xlfn.STDEV.P(Table2[Sharpe Ratio])</f>
        <v>-0.71796535082642143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419</v>
      </c>
      <c r="AT620">
        <f>_xlfn.RANK.AVG(Table2[[#This Row],[6M Return vs Nifty Z-Score]],Table2[6M Return vs Nifty Z-Score])</f>
        <v>722</v>
      </c>
      <c r="AU620">
        <f>_xlfn.RANK.AVG(Table2[[#This Row],[Sharpe Ratio Z-Score]],Table2[Sharpe Ratio Z-Score])</f>
        <v>540.5</v>
      </c>
      <c r="AV620">
        <f>(Table2[[#This Row],[Rank 1Y]]+Table2[[#This Row],[Rank 6M]]+Table2[[#This Row],[Rank Sharpe]])/3</f>
        <v>560.5</v>
      </c>
    </row>
    <row r="621" spans="1:48" x14ac:dyDescent="0.3">
      <c r="A621" t="s">
        <v>1372</v>
      </c>
      <c r="B621" t="s">
        <v>1373</v>
      </c>
      <c r="C621" t="s">
        <v>3146</v>
      </c>
      <c r="D621" t="s">
        <v>1111</v>
      </c>
      <c r="E621">
        <v>8202.8416463649992</v>
      </c>
      <c r="F621">
        <v>75.75</v>
      </c>
      <c r="G621">
        <v>-20.5053874442367</v>
      </c>
      <c r="H621">
        <f>(Table2[[#This Row],[1Y Return vs Nifty]]-AVERAGE(Table2[1Y Return vs Nifty]))/_xlfn.STDEV.P(Table2[1Y Return vs Nifty])</f>
        <v>-0.79100854764892492</v>
      </c>
      <c r="I621">
        <v>-17.9200503909804</v>
      </c>
      <c r="J621">
        <f>(Table2[[#This Row],[1M Return vs Nifty]]-AVERAGE(Table2[1M Return vs Nifty]))/_xlfn.STDEV.P(Table2[1M Return vs Nifty])</f>
        <v>-1.5476801204979442</v>
      </c>
      <c r="K621">
        <v>-27.7926095879344</v>
      </c>
      <c r="L621">
        <f>(Table2[[#This Row],[6M Return vs Nifty]]-AVERAGE(Table2[6M Return vs Nifty]))/_xlfn.STDEV.P(Table2[6M Return vs Nifty])</f>
        <v>-1.193686977987694</v>
      </c>
      <c r="M621">
        <v>-6.28668189504977</v>
      </c>
      <c r="N621">
        <f>(Table2[[#This Row],[1W Return vs Nifty]]-AVERAGE(Table2[1W Return vs Nifty]))/_xlfn.STDEV.P(Table2[1W Return vs Nifty])</f>
        <v>-0.93487915913040565</v>
      </c>
      <c r="O621">
        <v>83.13</v>
      </c>
      <c r="P621">
        <v>86.805634150908602</v>
      </c>
      <c r="Q621">
        <v>86.939495586937099</v>
      </c>
      <c r="R621">
        <v>16.959368066040099</v>
      </c>
      <c r="S621" s="1">
        <f>(Table2[[#This Row],[Close Price]]-Table2[[#This Row],[20D EMA]])/Table2[[#This Row],[20D EMA]]</f>
        <v>-8.8776614940454662E-2</v>
      </c>
      <c r="T621" s="1">
        <f>(Table2[[#This Row],[Close Price]]-Table2[[#This Row],[50D EMA]])/Table2[[#This Row],[50D EMA]]</f>
        <v>-0.12736079010365575</v>
      </c>
      <c r="U621" s="1">
        <f>(Table2[[#This Row],[Close Price]]-Table2[[#This Row],[200D EMA]])/Table2[[#This Row],[200D EMA]]</f>
        <v>-0.12870439966778863</v>
      </c>
      <c r="V621">
        <v>0.57840869450390497</v>
      </c>
      <c r="W621">
        <v>72.510000000000005</v>
      </c>
      <c r="X621">
        <v>76.349999999999994</v>
      </c>
      <c r="Y621">
        <v>72.510000000000005</v>
      </c>
      <c r="Z621">
        <v>80</v>
      </c>
      <c r="AA621">
        <v>72.510000000000005</v>
      </c>
      <c r="AB621">
        <v>82.7</v>
      </c>
      <c r="AC621" s="1">
        <f>(Table2[[#This Row],[Close Price]]/Table2[[#This Row],[Day Low]])-1</f>
        <v>4.4683491932147268E-2</v>
      </c>
      <c r="AD621" s="1">
        <f>(Table2[[#This Row],[Day High]]/Table2[[#This Row],[Close Price]])-1</f>
        <v>7.9207920792079278E-3</v>
      </c>
      <c r="AE621" s="1">
        <f>(Table2[[#This Row],[Close Price]]/Table2[[#This Row],[Current Week Low]])-1</f>
        <v>4.4683491932147268E-2</v>
      </c>
      <c r="AF621" s="1">
        <f>(Table2[[#This Row],[Current Week High]]/Table2[[#This Row],[Close Price]])-1</f>
        <v>5.6105610561056007E-2</v>
      </c>
      <c r="AG621" s="1">
        <f>(Table2[[#This Row],[Close Price]]/Table2[[#This Row],[Current Month Low]])-1</f>
        <v>4.4683491932147268E-2</v>
      </c>
      <c r="AH621" s="1">
        <f>(Table2[[#This Row],[Current Month High]]/Table2[[#This Row],[Close Price]])-1</f>
        <v>9.1749174917491683E-2</v>
      </c>
      <c r="AI621">
        <v>79.141914191419104</v>
      </c>
      <c r="AJ621">
        <v>15.2091254752851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-0.08</v>
      </c>
      <c r="AM621" t="s">
        <v>3174</v>
      </c>
      <c r="AN621">
        <v>-9.5399999999999991</v>
      </c>
      <c r="AO621" t="s">
        <v>3174</v>
      </c>
      <c r="AP621">
        <v>3.1034273221082001E-2</v>
      </c>
      <c r="AQ621">
        <f>(Table2[[#This Row],[Sharpe Ratio]]-AVERAGE(Table2[Sharpe Ratio]))/_xlfn.STDEV.P(Table2[Sharpe Ratio])</f>
        <v>-0.35579060321549677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582</v>
      </c>
      <c r="AT621">
        <f>_xlfn.RANK.AVG(Table2[[#This Row],[6M Return vs Nifty Z-Score]],Table2[6M Return vs Nifty Z-Score])</f>
        <v>685</v>
      </c>
      <c r="AU621">
        <f>_xlfn.RANK.AVG(Table2[[#This Row],[Sharpe Ratio Z-Score]],Table2[Sharpe Ratio Z-Score])</f>
        <v>431</v>
      </c>
      <c r="AV621">
        <f>(Table2[[#This Row],[Rank 1Y]]+Table2[[#This Row],[Rank 6M]]+Table2[[#This Row],[Rank Sharpe]])/3</f>
        <v>566</v>
      </c>
    </row>
    <row r="622" spans="1:48" x14ac:dyDescent="0.3">
      <c r="A622" t="s">
        <v>1924</v>
      </c>
      <c r="B622" t="s">
        <v>1925</v>
      </c>
      <c r="C622" t="s">
        <v>3129</v>
      </c>
      <c r="D622" t="s">
        <v>24</v>
      </c>
      <c r="E622">
        <v>3728.06178804</v>
      </c>
      <c r="F622">
        <v>117.53</v>
      </c>
      <c r="G622">
        <v>-29.3290484731303</v>
      </c>
      <c r="H622">
        <f>(Table2[[#This Row],[1Y Return vs Nifty]]-AVERAGE(Table2[1Y Return vs Nifty]))/_xlfn.STDEV.P(Table2[1Y Return vs Nifty])</f>
        <v>-0.9429839344851686</v>
      </c>
      <c r="I622">
        <v>-5.0867340172975002</v>
      </c>
      <c r="J622">
        <f>(Table2[[#This Row],[1M Return vs Nifty]]-AVERAGE(Table2[1M Return vs Nifty]))/_xlfn.STDEV.P(Table2[1M Return vs Nifty])</f>
        <v>-0.10013283065138499</v>
      </c>
      <c r="K622">
        <v>-17.371322553132899</v>
      </c>
      <c r="L622">
        <f>(Table2[[#This Row],[6M Return vs Nifty]]-AVERAGE(Table2[6M Return vs Nifty]))/_xlfn.STDEV.P(Table2[6M Return vs Nifty])</f>
        <v>-0.84607876986688701</v>
      </c>
      <c r="M622">
        <v>-3.83912250290776</v>
      </c>
      <c r="N622">
        <f>(Table2[[#This Row],[1W Return vs Nifty]]-AVERAGE(Table2[1W Return vs Nifty]))/_xlfn.STDEV.P(Table2[1W Return vs Nifty])</f>
        <v>-0.33096927423528016</v>
      </c>
      <c r="O622">
        <v>120.43</v>
      </c>
      <c r="P622">
        <v>122.651934928465</v>
      </c>
      <c r="Q622">
        <v>126.05224215150599</v>
      </c>
      <c r="R622">
        <v>32.797026661617103</v>
      </c>
      <c r="S622" s="1">
        <f>(Table2[[#This Row],[Close Price]]-Table2[[#This Row],[20D EMA]])/Table2[[#This Row],[20D EMA]]</f>
        <v>-2.4080378643195264E-2</v>
      </c>
      <c r="T622" s="1">
        <f>(Table2[[#This Row],[Close Price]]-Table2[[#This Row],[50D EMA]])/Table2[[#This Row],[50D EMA]]</f>
        <v>-4.1759919494562328E-2</v>
      </c>
      <c r="U622" s="1">
        <f>(Table2[[#This Row],[Close Price]]-Table2[[#This Row],[200D EMA]])/Table2[[#This Row],[200D EMA]]</f>
        <v>-6.7608810490358842E-2</v>
      </c>
      <c r="V622">
        <v>0.98035882728697199</v>
      </c>
      <c r="W622">
        <v>114.61</v>
      </c>
      <c r="X622">
        <v>118</v>
      </c>
      <c r="Y622">
        <v>113.05</v>
      </c>
      <c r="Z622">
        <v>119.39</v>
      </c>
      <c r="AA622">
        <v>113.05</v>
      </c>
      <c r="AB622">
        <v>123.65</v>
      </c>
      <c r="AC622" s="1">
        <f>(Table2[[#This Row],[Close Price]]/Table2[[#This Row],[Day Low]])-1</f>
        <v>2.5477707006369421E-2</v>
      </c>
      <c r="AD622" s="1">
        <f>(Table2[[#This Row],[Day High]]/Table2[[#This Row],[Close Price]])-1</f>
        <v>3.9989789840890744E-3</v>
      </c>
      <c r="AE622" s="1">
        <f>(Table2[[#This Row],[Close Price]]/Table2[[#This Row],[Current Week Low]])-1</f>
        <v>3.9628482972136281E-2</v>
      </c>
      <c r="AF622" s="1">
        <f>(Table2[[#This Row],[Current Week High]]/Table2[[#This Row],[Close Price]])-1</f>
        <v>1.5825746617884828E-2</v>
      </c>
      <c r="AG622" s="1">
        <f>(Table2[[#This Row],[Close Price]]/Table2[[#This Row],[Current Month Low]])-1</f>
        <v>3.9628482972136281E-2</v>
      </c>
      <c r="AH622" s="1">
        <f>(Table2[[#This Row],[Current Month High]]/Table2[[#This Row],[Close Price]])-1</f>
        <v>5.2071811452395256E-2</v>
      </c>
      <c r="AI622">
        <v>39.070875521143499</v>
      </c>
      <c r="AJ622">
        <v>6.9426751592356499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-0.09</v>
      </c>
      <c r="AM622" t="s">
        <v>3174</v>
      </c>
      <c r="AN622">
        <v>-2.23</v>
      </c>
      <c r="AO622" t="s">
        <v>3174</v>
      </c>
      <c r="AP622">
        <v>2.0655935037042002E-2</v>
      </c>
      <c r="AQ622">
        <f>(Table2[[#This Row],[Sharpe Ratio]]-AVERAGE(Table2[Sharpe Ratio]))/_xlfn.STDEV.P(Table2[Sharpe Ratio])</f>
        <v>-0.47690740803476106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640</v>
      </c>
      <c r="AT622">
        <f>_xlfn.RANK.AVG(Table2[[#This Row],[6M Return vs Nifty Z-Score]],Table2[6M Return vs Nifty Z-Score])</f>
        <v>603</v>
      </c>
      <c r="AU622">
        <f>_xlfn.RANK.AVG(Table2[[#This Row],[Sharpe Ratio Z-Score]],Table2[Sharpe Ratio Z-Score])</f>
        <v>457</v>
      </c>
      <c r="AV622">
        <f>(Table2[[#This Row],[Rank 1Y]]+Table2[[#This Row],[Rank 6M]]+Table2[[#This Row],[Rank Sharpe]])/3</f>
        <v>566.66666666666663</v>
      </c>
    </row>
    <row r="623" spans="1:48" x14ac:dyDescent="0.3">
      <c r="A623" t="s">
        <v>1658</v>
      </c>
      <c r="B623" t="s">
        <v>1659</v>
      </c>
      <c r="C623" t="s">
        <v>3141</v>
      </c>
      <c r="D623" t="s">
        <v>271</v>
      </c>
      <c r="E623">
        <v>5407.0915343199904</v>
      </c>
      <c r="F623">
        <v>681.3</v>
      </c>
      <c r="G623">
        <v>-25.363602732347999</v>
      </c>
      <c r="H623">
        <f>(Table2[[#This Row],[1Y Return vs Nifty]]-AVERAGE(Table2[1Y Return vs Nifty]))/_xlfn.STDEV.P(Table2[1Y Return vs Nifty])</f>
        <v>-0.87468460289705441</v>
      </c>
      <c r="I623">
        <v>-4.7577120237294501</v>
      </c>
      <c r="J623">
        <f>(Table2[[#This Row],[1M Return vs Nifty]]-AVERAGE(Table2[1M Return vs Nifty]))/_xlfn.STDEV.P(Table2[1M Return vs Nifty])</f>
        <v>-6.3020452118737497E-2</v>
      </c>
      <c r="K623">
        <v>-13.378613241033801</v>
      </c>
      <c r="L623">
        <f>(Table2[[#This Row],[6M Return vs Nifty]]-AVERAGE(Table2[6M Return vs Nifty]))/_xlfn.STDEV.P(Table2[6M Return vs Nifty])</f>
        <v>-0.71289958337186077</v>
      </c>
      <c r="M623">
        <v>1.178366426655</v>
      </c>
      <c r="N623">
        <f>(Table2[[#This Row],[1W Return vs Nifty]]-AVERAGE(Table2[1W Return vs Nifty]))/_xlfn.STDEV.P(Table2[1W Return vs Nifty])</f>
        <v>0.90704405922788678</v>
      </c>
      <c r="O623">
        <v>694.52</v>
      </c>
      <c r="P623">
        <v>717.325648025139</v>
      </c>
      <c r="Q623">
        <v>702.29474111354705</v>
      </c>
      <c r="R623">
        <v>44.005793144266697</v>
      </c>
      <c r="S623" s="1">
        <f>(Table2[[#This Row],[Close Price]]-Table2[[#This Row],[20D EMA]])/Table2[[#This Row],[20D EMA]]</f>
        <v>-1.9034729021482504E-2</v>
      </c>
      <c r="T623" s="1">
        <f>(Table2[[#This Row],[Close Price]]-Table2[[#This Row],[50D EMA]])/Table2[[#This Row],[50D EMA]]</f>
        <v>-5.0222166354041357E-2</v>
      </c>
      <c r="U623" s="1">
        <f>(Table2[[#This Row],[Close Price]]-Table2[[#This Row],[200D EMA]])/Table2[[#This Row],[200D EMA]]</f>
        <v>-2.9894487149737411E-2</v>
      </c>
      <c r="V623">
        <v>1.0508828806167601</v>
      </c>
      <c r="W623">
        <v>669.5</v>
      </c>
      <c r="X623">
        <v>689.95</v>
      </c>
      <c r="Y623">
        <v>669.5</v>
      </c>
      <c r="Z623">
        <v>693</v>
      </c>
      <c r="AA623">
        <v>669.5</v>
      </c>
      <c r="AB623">
        <v>715</v>
      </c>
      <c r="AC623" s="1">
        <f>(Table2[[#This Row],[Close Price]]/Table2[[#This Row],[Day Low]])-1</f>
        <v>1.7625093353248689E-2</v>
      </c>
      <c r="AD623" s="1">
        <f>(Table2[[#This Row],[Day High]]/Table2[[#This Row],[Close Price]])-1</f>
        <v>1.2696315866725483E-2</v>
      </c>
      <c r="AE623" s="1">
        <f>(Table2[[#This Row],[Close Price]]/Table2[[#This Row],[Current Week Low]])-1</f>
        <v>1.7625093353248689E-2</v>
      </c>
      <c r="AF623" s="1">
        <f>(Table2[[#This Row],[Current Week High]]/Table2[[#This Row],[Close Price]])-1</f>
        <v>1.7173051519154603E-2</v>
      </c>
      <c r="AG623" s="1">
        <f>(Table2[[#This Row],[Close Price]]/Table2[[#This Row],[Current Month Low]])-1</f>
        <v>1.7625093353248689E-2</v>
      </c>
      <c r="AH623" s="1">
        <f>(Table2[[#This Row],[Current Month High]]/Table2[[#This Row],[Close Price]])-1</f>
        <v>4.9464259503889663E-2</v>
      </c>
      <c r="AI623">
        <v>29.722589167767499</v>
      </c>
      <c r="AJ623">
        <v>17.344126765415002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-0.11</v>
      </c>
      <c r="AM623" t="s">
        <v>3174</v>
      </c>
      <c r="AN623">
        <v>-1.28</v>
      </c>
      <c r="AO623" t="s">
        <v>3174</v>
      </c>
      <c r="AQ623">
        <f>(Table2[[#This Row],[Sharpe Ratio]]-AVERAGE(Table2[Sharpe Ratio]))/_xlfn.STDEV.P(Table2[Sharpe Ratio])</f>
        <v>-0.71796535082642143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608</v>
      </c>
      <c r="AT623">
        <f>_xlfn.RANK.AVG(Table2[[#This Row],[6M Return vs Nifty Z-Score]],Table2[6M Return vs Nifty Z-Score])</f>
        <v>557</v>
      </c>
      <c r="AU623">
        <f>_xlfn.RANK.AVG(Table2[[#This Row],[Sharpe Ratio Z-Score]],Table2[Sharpe Ratio Z-Score])</f>
        <v>540.5</v>
      </c>
      <c r="AV623">
        <f>(Table2[[#This Row],[Rank 1Y]]+Table2[[#This Row],[Rank 6M]]+Table2[[#This Row],[Rank Sharpe]])/3</f>
        <v>568.5</v>
      </c>
    </row>
    <row r="624" spans="1:48" x14ac:dyDescent="0.3">
      <c r="A624" t="s">
        <v>931</v>
      </c>
      <c r="B624" t="s">
        <v>932</v>
      </c>
      <c r="C624" t="s">
        <v>3128</v>
      </c>
      <c r="D624" t="s">
        <v>21</v>
      </c>
      <c r="E624">
        <v>16054.89894906</v>
      </c>
      <c r="F624">
        <v>570.20000000000005</v>
      </c>
      <c r="G624">
        <v>-16.713274519341301</v>
      </c>
      <c r="H624">
        <f>(Table2[[#This Row],[1Y Return vs Nifty]]-AVERAGE(Table2[1Y Return vs Nifty]))/_xlfn.STDEV.P(Table2[1Y Return vs Nifty])</f>
        <v>-0.72569463465968576</v>
      </c>
      <c r="I624">
        <v>-13.020319682192399</v>
      </c>
      <c r="J624">
        <f>(Table2[[#This Row],[1M Return vs Nifty]]-AVERAGE(Table2[1M Return vs Nifty]))/_xlfn.STDEV.P(Table2[1M Return vs Nifty])</f>
        <v>-0.99500989076459867</v>
      </c>
      <c r="K624">
        <v>-32.457742626453701</v>
      </c>
      <c r="L624">
        <f>(Table2[[#This Row],[6M Return vs Nifty]]-AVERAGE(Table2[6M Return vs Nifty]))/_xlfn.STDEV.P(Table2[6M Return vs Nifty])</f>
        <v>-1.3492952565764584</v>
      </c>
      <c r="M624">
        <v>-3.5367803982742498</v>
      </c>
      <c r="N624">
        <f>(Table2[[#This Row],[1W Return vs Nifty]]-AVERAGE(Table2[1W Return vs Nifty]))/_xlfn.STDEV.P(Table2[1W Return vs Nifty])</f>
        <v>-0.25636949692471628</v>
      </c>
      <c r="O624">
        <v>609.16999999999996</v>
      </c>
      <c r="P624">
        <v>629.30795730842601</v>
      </c>
      <c r="Q624">
        <v>641.57838478867302</v>
      </c>
      <c r="R624">
        <v>20.902766971786001</v>
      </c>
      <c r="S624" s="1">
        <f>(Table2[[#This Row],[Close Price]]-Table2[[#This Row],[20D EMA]])/Table2[[#This Row],[20D EMA]]</f>
        <v>-6.3972290165306755E-2</v>
      </c>
      <c r="T624" s="1">
        <f>(Table2[[#This Row],[Close Price]]-Table2[[#This Row],[50D EMA]])/Table2[[#This Row],[50D EMA]]</f>
        <v>-9.3925329597345217E-2</v>
      </c>
      <c r="U624" s="1">
        <f>(Table2[[#This Row],[Close Price]]-Table2[[#This Row],[200D EMA]])/Table2[[#This Row],[200D EMA]]</f>
        <v>-0.11125434784119795</v>
      </c>
      <c r="V624">
        <v>0.71209778326348006</v>
      </c>
      <c r="W624">
        <v>561.85</v>
      </c>
      <c r="X624">
        <v>575</v>
      </c>
      <c r="Y624">
        <v>561.85</v>
      </c>
      <c r="Z624">
        <v>590.25</v>
      </c>
      <c r="AA624">
        <v>561.85</v>
      </c>
      <c r="AB624">
        <v>608.75</v>
      </c>
      <c r="AC624" s="1">
        <f>(Table2[[#This Row],[Close Price]]/Table2[[#This Row],[Day Low]])-1</f>
        <v>1.4861617869538213E-2</v>
      </c>
      <c r="AD624" s="1">
        <f>(Table2[[#This Row],[Day High]]/Table2[[#This Row],[Close Price]])-1</f>
        <v>8.4180989126620975E-3</v>
      </c>
      <c r="AE624" s="1">
        <f>(Table2[[#This Row],[Close Price]]/Table2[[#This Row],[Current Week Low]])-1</f>
        <v>1.4861617869538213E-2</v>
      </c>
      <c r="AF624" s="1">
        <f>(Table2[[#This Row],[Current Week High]]/Table2[[#This Row],[Close Price]])-1</f>
        <v>3.5163100666432801E-2</v>
      </c>
      <c r="AG624" s="1">
        <f>(Table2[[#This Row],[Close Price]]/Table2[[#This Row],[Current Month Low]])-1</f>
        <v>1.4861617869538213E-2</v>
      </c>
      <c r="AH624" s="1">
        <f>(Table2[[#This Row],[Current Month High]]/Table2[[#This Row],[Close Price]])-1</f>
        <v>6.7607856892318408E-2</v>
      </c>
      <c r="AI624">
        <v>51.148719747457001</v>
      </c>
      <c r="AJ624">
        <v>12.665481130211401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-0.26</v>
      </c>
      <c r="AM624" t="s">
        <v>3174</v>
      </c>
      <c r="AN624">
        <v>-8.81</v>
      </c>
      <c r="AO624" t="s">
        <v>3174</v>
      </c>
      <c r="AP624">
        <v>2.2179624323229001E-2</v>
      </c>
      <c r="AQ624">
        <f>(Table2[[#This Row],[Sharpe Ratio]]-AVERAGE(Table2[Sharpe Ratio]))/_xlfn.STDEV.P(Table2[Sharpe Ratio])</f>
        <v>-0.45912571942452568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557</v>
      </c>
      <c r="AT624">
        <f>_xlfn.RANK.AVG(Table2[[#This Row],[6M Return vs Nifty Z-Score]],Table2[6M Return vs Nifty Z-Score])</f>
        <v>699</v>
      </c>
      <c r="AU624">
        <f>_xlfn.RANK.AVG(Table2[[#This Row],[Sharpe Ratio Z-Score]],Table2[Sharpe Ratio Z-Score])</f>
        <v>450</v>
      </c>
      <c r="AV624">
        <f>(Table2[[#This Row],[Rank 1Y]]+Table2[[#This Row],[Rank 6M]]+Table2[[#This Row],[Rank Sharpe]])/3</f>
        <v>568.66666666666663</v>
      </c>
    </row>
    <row r="625" spans="1:48" x14ac:dyDescent="0.3">
      <c r="A625" t="s">
        <v>472</v>
      </c>
      <c r="B625" t="s">
        <v>473</v>
      </c>
      <c r="C625" t="s">
        <v>3137</v>
      </c>
      <c r="D625" t="s">
        <v>77</v>
      </c>
      <c r="E625">
        <v>45702.725132624997</v>
      </c>
      <c r="F625">
        <v>2385.8000000000002</v>
      </c>
      <c r="G625">
        <v>-5.8528673574106502</v>
      </c>
      <c r="H625">
        <f>(Table2[[#This Row],[1Y Return vs Nifty]]-AVERAGE(Table2[1Y Return vs Nifty]))/_xlfn.STDEV.P(Table2[1Y Return vs Nifty])</f>
        <v>-0.53863910586853958</v>
      </c>
      <c r="I625">
        <v>-3.6818243805927802</v>
      </c>
      <c r="J625">
        <f>(Table2[[#This Row],[1M Return vs Nifty]]-AVERAGE(Table2[1M Return vs Nifty]))/_xlfn.STDEV.P(Table2[1M Return vs Nifty])</f>
        <v>5.8335415425806406E-2</v>
      </c>
      <c r="K625">
        <v>-17.968779345831202</v>
      </c>
      <c r="L625">
        <f>(Table2[[#This Row],[6M Return vs Nifty]]-AVERAGE(Table2[6M Return vs Nifty]))/_xlfn.STDEV.P(Table2[6M Return vs Nifty])</f>
        <v>-0.86600729543632182</v>
      </c>
      <c r="M625">
        <v>-3.0880855857508198</v>
      </c>
      <c r="N625">
        <f>(Table2[[#This Row],[1W Return vs Nifty]]-AVERAGE(Table2[1W Return vs Nifty]))/_xlfn.STDEV.P(Table2[1W Return vs Nifty])</f>
        <v>-0.14565870745254705</v>
      </c>
      <c r="O625">
        <v>2442.41</v>
      </c>
      <c r="P625">
        <v>2452.2970510406599</v>
      </c>
      <c r="Q625">
        <v>2418.11297544524</v>
      </c>
      <c r="R625">
        <v>39.219732335939</v>
      </c>
      <c r="S625" s="1">
        <f>(Table2[[#This Row],[Close Price]]-Table2[[#This Row],[20D EMA]])/Table2[[#This Row],[20D EMA]]</f>
        <v>-2.3177926719919945E-2</v>
      </c>
      <c r="T625" s="1">
        <f>(Table2[[#This Row],[Close Price]]-Table2[[#This Row],[50D EMA]])/Table2[[#This Row],[50D EMA]]</f>
        <v>-2.7116230071899703E-2</v>
      </c>
      <c r="U625" s="1">
        <f>(Table2[[#This Row],[Close Price]]-Table2[[#This Row],[200D EMA]])/Table2[[#This Row],[200D EMA]]</f>
        <v>-1.3362889068195865E-2</v>
      </c>
      <c r="V625">
        <v>0.86585390068506896</v>
      </c>
      <c r="W625">
        <v>2332</v>
      </c>
      <c r="X625">
        <v>2393.1999999999998</v>
      </c>
      <c r="Y625">
        <v>2310.8000000000002</v>
      </c>
      <c r="Z625">
        <v>2449.5</v>
      </c>
      <c r="AA625">
        <v>2310.8000000000002</v>
      </c>
      <c r="AB625">
        <v>2519.4</v>
      </c>
      <c r="AC625" s="1">
        <f>(Table2[[#This Row],[Close Price]]/Table2[[#This Row],[Day Low]])-1</f>
        <v>2.3070325900514721E-2</v>
      </c>
      <c r="AD625" s="1">
        <f>(Table2[[#This Row],[Day High]]/Table2[[#This Row],[Close Price]])-1</f>
        <v>3.1016849694021076E-3</v>
      </c>
      <c r="AE625" s="1">
        <f>(Table2[[#This Row],[Close Price]]/Table2[[#This Row],[Current Week Low]])-1</f>
        <v>3.2456292193179914E-2</v>
      </c>
      <c r="AF625" s="1">
        <f>(Table2[[#This Row],[Current Week High]]/Table2[[#This Row],[Close Price]])-1</f>
        <v>2.669963953390897E-2</v>
      </c>
      <c r="AG625" s="1">
        <f>(Table2[[#This Row],[Close Price]]/Table2[[#This Row],[Current Month Low]])-1</f>
        <v>3.2456292193179914E-2</v>
      </c>
      <c r="AH625" s="1">
        <f>(Table2[[#This Row],[Current Month High]]/Table2[[#This Row],[Close Price]])-1</f>
        <v>5.5997988096236018E-2</v>
      </c>
      <c r="AI625">
        <v>19.205298013244999</v>
      </c>
      <c r="AJ625">
        <v>32.323904603438699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-0.09</v>
      </c>
      <c r="AM625" t="s">
        <v>3174</v>
      </c>
      <c r="AN625">
        <v>-2.34</v>
      </c>
      <c r="AO625" t="s">
        <v>3174</v>
      </c>
      <c r="AP625">
        <v>-2.0569497638546999E-2</v>
      </c>
      <c r="AQ625">
        <f>(Table2[[#This Row],[Sharpe Ratio]]-AVERAGE(Table2[Sharpe Ratio]))/_xlfn.STDEV.P(Table2[Sharpe Ratio])</f>
        <v>-0.95801455586672346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489</v>
      </c>
      <c r="AT625">
        <f>_xlfn.RANK.AVG(Table2[[#This Row],[6M Return vs Nifty Z-Score]],Table2[6M Return vs Nifty Z-Score])</f>
        <v>609</v>
      </c>
      <c r="AU625">
        <f>_xlfn.RANK.AVG(Table2[[#This Row],[Sharpe Ratio Z-Score]],Table2[Sharpe Ratio Z-Score])</f>
        <v>609</v>
      </c>
      <c r="AV625">
        <f>(Table2[[#This Row],[Rank 1Y]]+Table2[[#This Row],[Rank 6M]]+Table2[[#This Row],[Rank Sharpe]])/3</f>
        <v>569</v>
      </c>
    </row>
    <row r="626" spans="1:48" x14ac:dyDescent="0.3">
      <c r="A626" t="s">
        <v>2027</v>
      </c>
      <c r="B626" t="s">
        <v>2028</v>
      </c>
      <c r="C626" t="s">
        <v>3136</v>
      </c>
      <c r="D626" t="s">
        <v>117</v>
      </c>
      <c r="E626">
        <v>3278.6883187499998</v>
      </c>
      <c r="F626">
        <v>1083.45</v>
      </c>
      <c r="G626">
        <v>-18.7738194858815</v>
      </c>
      <c r="H626">
        <f>(Table2[[#This Row],[1Y Return vs Nifty]]-AVERAGE(Table2[1Y Return vs Nifty]))/_xlfn.STDEV.P(Table2[1Y Return vs Nifty])</f>
        <v>-0.76118467868540096</v>
      </c>
      <c r="I626">
        <v>-3.2769180836254801</v>
      </c>
      <c r="J626">
        <f>(Table2[[#This Row],[1M Return vs Nifty]]-AVERAGE(Table2[1M Return vs Nifty]))/_xlfn.STDEV.P(Table2[1M Return vs Nifty])</f>
        <v>0.10400724301503123</v>
      </c>
      <c r="K626">
        <v>-11.8271135067562</v>
      </c>
      <c r="L626">
        <f>(Table2[[#This Row],[6M Return vs Nifty]]-AVERAGE(Table2[6M Return vs Nifty]))/_xlfn.STDEV.P(Table2[6M Return vs Nifty])</f>
        <v>-0.66114838980708068</v>
      </c>
      <c r="M626">
        <v>-4.5738420276243197</v>
      </c>
      <c r="N626">
        <f>(Table2[[#This Row],[1W Return vs Nifty]]-AVERAGE(Table2[1W Return vs Nifty]))/_xlfn.STDEV.P(Table2[1W Return vs Nifty])</f>
        <v>-0.51225369373754437</v>
      </c>
      <c r="O626">
        <v>1134.57</v>
      </c>
      <c r="P626">
        <v>1132.3514619073101</v>
      </c>
      <c r="Q626">
        <v>1127.4599448603899</v>
      </c>
      <c r="R626">
        <v>39.902446664040198</v>
      </c>
      <c r="S626" s="1">
        <f>(Table2[[#This Row],[Close Price]]-Table2[[#This Row],[20D EMA]])/Table2[[#This Row],[20D EMA]]</f>
        <v>-4.5056717522938113E-2</v>
      </c>
      <c r="T626" s="1">
        <f>(Table2[[#This Row],[Close Price]]-Table2[[#This Row],[50D EMA]])/Table2[[#This Row],[50D EMA]]</f>
        <v>-4.3185763035922947E-2</v>
      </c>
      <c r="U626" s="1">
        <f>(Table2[[#This Row],[Close Price]]-Table2[[#This Row],[200D EMA]])/Table2[[#This Row],[200D EMA]]</f>
        <v>-3.9034597247567387E-2</v>
      </c>
      <c r="V626">
        <v>0.85490417047164302</v>
      </c>
      <c r="W626">
        <v>1065</v>
      </c>
      <c r="X626">
        <v>1100</v>
      </c>
      <c r="Y626">
        <v>1065</v>
      </c>
      <c r="Z626">
        <v>1147.75</v>
      </c>
      <c r="AA626">
        <v>1065</v>
      </c>
      <c r="AB626">
        <v>1198</v>
      </c>
      <c r="AC626" s="1">
        <f>(Table2[[#This Row],[Close Price]]/Table2[[#This Row],[Day Low]])-1</f>
        <v>1.7323943661971875E-2</v>
      </c>
      <c r="AD626" s="1">
        <f>(Table2[[#This Row],[Day High]]/Table2[[#This Row],[Close Price]])-1</f>
        <v>1.527527804697959E-2</v>
      </c>
      <c r="AE626" s="1">
        <f>(Table2[[#This Row],[Close Price]]/Table2[[#This Row],[Current Week Low]])-1</f>
        <v>1.7323943661971875E-2</v>
      </c>
      <c r="AF626" s="1">
        <f>(Table2[[#This Row],[Current Week High]]/Table2[[#This Row],[Close Price]])-1</f>
        <v>5.9347454889473461E-2</v>
      </c>
      <c r="AG626" s="1">
        <f>(Table2[[#This Row],[Close Price]]/Table2[[#This Row],[Current Month Low]])-1</f>
        <v>1.7323943661971875E-2</v>
      </c>
      <c r="AH626" s="1">
        <f>(Table2[[#This Row],[Current Month High]]/Table2[[#This Row],[Close Price]])-1</f>
        <v>0.10572707554571048</v>
      </c>
      <c r="AI626">
        <v>25.432645715076799</v>
      </c>
      <c r="AJ626">
        <v>13.4502617801047</v>
      </c>
      <c r="AK626" t="str">
        <f>IF(AND(Table2[[#This Row],[20D EMA]]&gt;Table2[[#This Row],[50D EMA]],Table2[[#This Row],[50D EMA]]&gt;Table2[[#This Row],[200D EMA]]),"Uptrend","Downtrend/NoTrend")</f>
        <v>Uptrend</v>
      </c>
      <c r="AL626">
        <v>-0.13</v>
      </c>
      <c r="AM626" t="s">
        <v>3174</v>
      </c>
      <c r="AN626">
        <v>-4.21</v>
      </c>
      <c r="AO626" t="s">
        <v>3174</v>
      </c>
      <c r="AP626">
        <v>-1.4037126667906999E-2</v>
      </c>
      <c r="AQ626">
        <f>(Table2[[#This Row],[Sharpe Ratio]]-AVERAGE(Table2[Sharpe Ratio]))/_xlfn.STDEV.P(Table2[Sharpe Ratio])</f>
        <v>-0.88178078068730958</v>
      </c>
      <c r="AR6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-2.7123602999023042</v>
      </c>
      <c r="AS626">
        <f>_xlfn.RANK.AVG(Table2[[#This Row],[1Y Return vs Nifty Z-Score]],Table2[1Y Return vs Nifty Z-Score])</f>
        <v>572</v>
      </c>
      <c r="AT626">
        <f>_xlfn.RANK.AVG(Table2[[#This Row],[6M Return vs Nifty Z-Score]],Table2[6M Return vs Nifty Z-Score])</f>
        <v>540</v>
      </c>
      <c r="AU626">
        <f>_xlfn.RANK.AVG(Table2[[#This Row],[Sharpe Ratio Z-Score]],Table2[Sharpe Ratio Z-Score])</f>
        <v>597</v>
      </c>
      <c r="AV626">
        <f>(Table2[[#This Row],[Rank 1Y]]+Table2[[#This Row],[Rank 6M]]+Table2[[#This Row],[Rank Sharpe]])/3</f>
        <v>569.66666666666663</v>
      </c>
    </row>
    <row r="627" spans="1:48" x14ac:dyDescent="0.3">
      <c r="A627" t="s">
        <v>22</v>
      </c>
      <c r="B627" t="s">
        <v>23</v>
      </c>
      <c r="C627" t="s">
        <v>3129</v>
      </c>
      <c r="D627" t="s">
        <v>24</v>
      </c>
      <c r="E627">
        <v>1264913.9697519599</v>
      </c>
      <c r="F627">
        <v>1651.05</v>
      </c>
      <c r="G627">
        <v>-18.380360646804402</v>
      </c>
      <c r="H627">
        <f>(Table2[[#This Row],[1Y Return vs Nifty]]-AVERAGE(Table2[1Y Return vs Nifty]))/_xlfn.STDEV.P(Table2[1Y Return vs Nifty])</f>
        <v>-0.7544078930544621</v>
      </c>
      <c r="I627">
        <v>-1.67863297482523</v>
      </c>
      <c r="J627">
        <f>(Table2[[#This Row],[1M Return vs Nifty]]-AVERAGE(Table2[1M Return vs Nifty]))/_xlfn.STDEV.P(Table2[1M Return vs Nifty])</f>
        <v>0.28428747692170619</v>
      </c>
      <c r="K627">
        <v>-3.6003936310547302</v>
      </c>
      <c r="L627">
        <f>(Table2[[#This Row],[6M Return vs Nifty]]-AVERAGE(Table2[6M Return vs Nifty]))/_xlfn.STDEV.P(Table2[6M Return vs Nifty])</f>
        <v>-0.38674127049881901</v>
      </c>
      <c r="M627">
        <v>-3.8698052388801298</v>
      </c>
      <c r="N627">
        <f>(Table2[[#This Row],[1W Return vs Nifty]]-AVERAGE(Table2[1W Return vs Nifty]))/_xlfn.STDEV.P(Table2[1W Return vs Nifty])</f>
        <v>-0.33853992098192559</v>
      </c>
      <c r="O627">
        <v>1690.57</v>
      </c>
      <c r="P627">
        <v>1667.11301343068</v>
      </c>
      <c r="Q627">
        <v>1599.0410140237</v>
      </c>
      <c r="R627">
        <v>28.335089515579199</v>
      </c>
      <c r="S627" s="1">
        <f>(Table2[[#This Row],[Close Price]]-Table2[[#This Row],[20D EMA]])/Table2[[#This Row],[20D EMA]]</f>
        <v>-2.33767309250726E-2</v>
      </c>
      <c r="T627" s="1">
        <f>(Table2[[#This Row],[Close Price]]-Table2[[#This Row],[50D EMA]])/Table2[[#This Row],[50D EMA]]</f>
        <v>-9.6352276667942549E-3</v>
      </c>
      <c r="U627" s="1">
        <f>(Table2[[#This Row],[Close Price]]-Table2[[#This Row],[200D EMA]])/Table2[[#This Row],[200D EMA]]</f>
        <v>3.2525110688329813E-2</v>
      </c>
      <c r="V627">
        <v>0.94507743082021201</v>
      </c>
      <c r="W627">
        <v>1622</v>
      </c>
      <c r="X627">
        <v>1656.8</v>
      </c>
      <c r="Y627">
        <v>1613</v>
      </c>
      <c r="Z627">
        <v>1659</v>
      </c>
      <c r="AA627">
        <v>1613</v>
      </c>
      <c r="AB627">
        <v>1742</v>
      </c>
      <c r="AC627" s="1">
        <f>(Table2[[#This Row],[Close Price]]/Table2[[#This Row],[Day Low]])-1</f>
        <v>1.7909987669543659E-2</v>
      </c>
      <c r="AD627" s="1">
        <f>(Table2[[#This Row],[Day High]]/Table2[[#This Row],[Close Price]])-1</f>
        <v>3.4826322643166652E-3</v>
      </c>
      <c r="AE627" s="1">
        <f>(Table2[[#This Row],[Close Price]]/Table2[[#This Row],[Current Week Low]])-1</f>
        <v>2.3589584624922555E-2</v>
      </c>
      <c r="AF627" s="1">
        <f>(Table2[[#This Row],[Current Week High]]/Table2[[#This Row],[Close Price]])-1</f>
        <v>4.8151176524029449E-3</v>
      </c>
      <c r="AG627" s="1">
        <f>(Table2[[#This Row],[Close Price]]/Table2[[#This Row],[Current Month Low]])-1</f>
        <v>2.3589584624922555E-2</v>
      </c>
      <c r="AH627" s="1">
        <f>(Table2[[#This Row],[Current Month High]]/Table2[[#This Row],[Close Price]])-1</f>
        <v>5.5086157293843252E-2</v>
      </c>
      <c r="AI627">
        <v>8.6581266466793991</v>
      </c>
      <c r="AJ627">
        <v>21.084668695684002</v>
      </c>
      <c r="AK627" t="str">
        <f>IF(AND(Table2[[#This Row],[20D EMA]]&gt;Table2[[#This Row],[50D EMA]],Table2[[#This Row],[50D EMA]]&gt;Table2[[#This Row],[200D EMA]]),"Uptrend","Downtrend/NoTrend")</f>
        <v>Uptrend</v>
      </c>
      <c r="AL627">
        <v>0.05</v>
      </c>
      <c r="AM627" t="s">
        <v>3175</v>
      </c>
      <c r="AN627">
        <v>-3.36</v>
      </c>
      <c r="AO627" t="s">
        <v>3174</v>
      </c>
      <c r="AP627">
        <v>-7.6137970694753004E-2</v>
      </c>
      <c r="AQ627">
        <f>(Table2[[#This Row],[Sharpe Ratio]]-AVERAGE(Table2[Sharpe Ratio]))/_xlfn.STDEV.P(Table2[Sharpe Ratio])</f>
        <v>-1.606507193696062</v>
      </c>
      <c r="AR6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-2.8019088013095628</v>
      </c>
      <c r="AS627">
        <f>_xlfn.RANK.AVG(Table2[[#This Row],[1Y Return vs Nifty Z-Score]],Table2[1Y Return vs Nifty Z-Score])</f>
        <v>569</v>
      </c>
      <c r="AT627">
        <f>_xlfn.RANK.AVG(Table2[[#This Row],[6M Return vs Nifty Z-Score]],Table2[6M Return vs Nifty Z-Score])</f>
        <v>456</v>
      </c>
      <c r="AU627">
        <f>_xlfn.RANK.AVG(Table2[[#This Row],[Sharpe Ratio Z-Score]],Table2[Sharpe Ratio Z-Score])</f>
        <v>689</v>
      </c>
      <c r="AV627">
        <f>(Table2[[#This Row],[Rank 1Y]]+Table2[[#This Row],[Rank 6M]]+Table2[[#This Row],[Rank Sharpe]])/3</f>
        <v>571.33333333333337</v>
      </c>
    </row>
    <row r="628" spans="1:48" x14ac:dyDescent="0.3">
      <c r="A628" t="s">
        <v>16</v>
      </c>
      <c r="B628" t="s">
        <v>17</v>
      </c>
      <c r="C628" t="s">
        <v>3127</v>
      </c>
      <c r="D628" t="s">
        <v>18</v>
      </c>
      <c r="E628">
        <v>1876309.13672727</v>
      </c>
      <c r="F628">
        <v>2794.7</v>
      </c>
      <c r="G628">
        <v>-5.6694968215113404</v>
      </c>
      <c r="H628">
        <f>(Table2[[#This Row],[1Y Return vs Nifty]]-AVERAGE(Table2[1Y Return vs Nifty]))/_xlfn.STDEV.P(Table2[1Y Return vs Nifty])</f>
        <v>-0.535480801391927</v>
      </c>
      <c r="I628">
        <v>-6.9470707853917899</v>
      </c>
      <c r="J628">
        <f>(Table2[[#This Row],[1M Return vs Nifty]]-AVERAGE(Table2[1M Return vs Nifty]))/_xlfn.STDEV.P(Table2[1M Return vs Nifty])</f>
        <v>-0.30997145446799562</v>
      </c>
      <c r="K628">
        <v>-16.318015136168199</v>
      </c>
      <c r="L628">
        <f>(Table2[[#This Row],[6M Return vs Nifty]]-AVERAGE(Table2[6M Return vs Nifty]))/_xlfn.STDEV.P(Table2[6M Return vs Nifty])</f>
        <v>-0.81094507643835467</v>
      </c>
      <c r="M628">
        <v>-4.4390632873660598</v>
      </c>
      <c r="N628">
        <f>(Table2[[#This Row],[1W Return vs Nifty]]-AVERAGE(Table2[1W Return vs Nifty]))/_xlfn.STDEV.P(Table2[1W Return vs Nifty])</f>
        <v>-0.47899843800115843</v>
      </c>
      <c r="O628">
        <v>2907.96</v>
      </c>
      <c r="P628">
        <v>2949.0138264020002</v>
      </c>
      <c r="Q628">
        <v>2863.4376008303002</v>
      </c>
      <c r="R628">
        <v>21.6212143976982</v>
      </c>
      <c r="S628" s="1">
        <f>(Table2[[#This Row],[Close Price]]-Table2[[#This Row],[20D EMA]])/Table2[[#This Row],[20D EMA]]</f>
        <v>-3.8948266138461404E-2</v>
      </c>
      <c r="T628" s="1">
        <f>(Table2[[#This Row],[Close Price]]-Table2[[#This Row],[50D EMA]])/Table2[[#This Row],[50D EMA]]</f>
        <v>-5.2327264463956025E-2</v>
      </c>
      <c r="U628" s="1">
        <f>(Table2[[#This Row],[Close Price]]-Table2[[#This Row],[200D EMA]])/Table2[[#This Row],[200D EMA]]</f>
        <v>-2.4005272826748102E-2</v>
      </c>
      <c r="V628">
        <v>1.6186212307633501</v>
      </c>
      <c r="W628">
        <v>2730.2</v>
      </c>
      <c r="X628">
        <v>2802</v>
      </c>
      <c r="Y628">
        <v>2722.75</v>
      </c>
      <c r="Z628">
        <v>2802</v>
      </c>
      <c r="AA628">
        <v>2722.75</v>
      </c>
      <c r="AB628">
        <v>2975.9</v>
      </c>
      <c r="AC628" s="1">
        <f>(Table2[[#This Row],[Close Price]]/Table2[[#This Row],[Day Low]])-1</f>
        <v>2.3624642883305347E-2</v>
      </c>
      <c r="AD628" s="1">
        <f>(Table2[[#This Row],[Day High]]/Table2[[#This Row],[Close Price]])-1</f>
        <v>2.6120871649908395E-3</v>
      </c>
      <c r="AE628" s="1">
        <f>(Table2[[#This Row],[Close Price]]/Table2[[#This Row],[Current Week Low]])-1</f>
        <v>2.642548893581842E-2</v>
      </c>
      <c r="AF628" s="1">
        <f>(Table2[[#This Row],[Current Week High]]/Table2[[#This Row],[Close Price]])-1</f>
        <v>2.6120871649908395E-3</v>
      </c>
      <c r="AG628" s="1">
        <f>(Table2[[#This Row],[Close Price]]/Table2[[#This Row],[Current Month Low]])-1</f>
        <v>2.642548893581842E-2</v>
      </c>
      <c r="AH628" s="1">
        <f>(Table2[[#This Row],[Current Month High]]/Table2[[#This Row],[Close Price]])-1</f>
        <v>6.4837012917307923E-2</v>
      </c>
      <c r="AI628">
        <v>15.1322145489676</v>
      </c>
      <c r="AJ628">
        <v>25.870377876863401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-0.09</v>
      </c>
      <c r="AM628" t="s">
        <v>3174</v>
      </c>
      <c r="AN628">
        <v>-4.92</v>
      </c>
      <c r="AO628" t="s">
        <v>3174</v>
      </c>
      <c r="AP628">
        <v>-3.6927807784970998E-2</v>
      </c>
      <c r="AQ628">
        <f>(Table2[[#This Row],[Sharpe Ratio]]-AVERAGE(Table2[Sharpe Ratio]))/_xlfn.STDEV.P(Table2[Sharpe Ratio])</f>
        <v>-1.1489185543724045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487</v>
      </c>
      <c r="AT628">
        <f>_xlfn.RANK.AVG(Table2[[#This Row],[6M Return vs Nifty Z-Score]],Table2[6M Return vs Nifty Z-Score])</f>
        <v>589</v>
      </c>
      <c r="AU628">
        <f>_xlfn.RANK.AVG(Table2[[#This Row],[Sharpe Ratio Z-Score]],Table2[Sharpe Ratio Z-Score])</f>
        <v>641</v>
      </c>
      <c r="AV628">
        <f>(Table2[[#This Row],[Rank 1Y]]+Table2[[#This Row],[Rank 6M]]+Table2[[#This Row],[Rank Sharpe]])/3</f>
        <v>572.33333333333337</v>
      </c>
    </row>
    <row r="629" spans="1:48" x14ac:dyDescent="0.3">
      <c r="A629" t="s">
        <v>1370</v>
      </c>
      <c r="B629" t="s">
        <v>1371</v>
      </c>
      <c r="C629" t="s">
        <v>3128</v>
      </c>
      <c r="D629" t="s">
        <v>21</v>
      </c>
      <c r="E629">
        <v>8211.2231599999996</v>
      </c>
      <c r="F629">
        <v>2648.55</v>
      </c>
      <c r="G629">
        <v>-16.605524816811901</v>
      </c>
      <c r="H629">
        <f>(Table2[[#This Row],[1Y Return vs Nifty]]-AVERAGE(Table2[1Y Return vs Nifty]))/_xlfn.STDEV.P(Table2[1Y Return vs Nifty])</f>
        <v>-0.72383879470053791</v>
      </c>
      <c r="I629">
        <v>-4.20797529649351</v>
      </c>
      <c r="J629">
        <f>(Table2[[#This Row],[1M Return vs Nifty]]-AVERAGE(Table2[1M Return vs Nifty]))/_xlfn.STDEV.P(Table2[1M Return vs Nifty])</f>
        <v>-1.0123252660888486E-3</v>
      </c>
      <c r="K629">
        <v>-9.0573768438661908</v>
      </c>
      <c r="L629">
        <f>(Table2[[#This Row],[6M Return vs Nifty]]-AVERAGE(Table2[6M Return vs Nifty]))/_xlfn.STDEV.P(Table2[6M Return vs Nifty])</f>
        <v>-0.56876218116139998</v>
      </c>
      <c r="M629">
        <v>3.2251786481593601</v>
      </c>
      <c r="N629">
        <f>(Table2[[#This Row],[1W Return vs Nifty]]-AVERAGE(Table2[1W Return vs Nifty]))/_xlfn.STDEV.P(Table2[1W Return vs Nifty])</f>
        <v>1.4120737377963219</v>
      </c>
      <c r="O629">
        <v>2678.3</v>
      </c>
      <c r="P629">
        <v>2727.4977245329101</v>
      </c>
      <c r="Q629">
        <v>2653.27764689476</v>
      </c>
      <c r="R629">
        <v>48.058080132346802</v>
      </c>
      <c r="S629" s="1">
        <f>(Table2[[#This Row],[Close Price]]-Table2[[#This Row],[20D EMA]])/Table2[[#This Row],[20D EMA]]</f>
        <v>-1.110779225628197E-2</v>
      </c>
      <c r="T629" s="1">
        <f>(Table2[[#This Row],[Close Price]]-Table2[[#This Row],[50D EMA]])/Table2[[#This Row],[50D EMA]]</f>
        <v>-2.8945111052816684E-2</v>
      </c>
      <c r="U629" s="1">
        <f>(Table2[[#This Row],[Close Price]]-Table2[[#This Row],[200D EMA]])/Table2[[#This Row],[200D EMA]]</f>
        <v>-1.7818138634276592E-3</v>
      </c>
      <c r="V629">
        <v>0.62696175880864602</v>
      </c>
      <c r="W629">
        <v>2596.65</v>
      </c>
      <c r="X629">
        <v>2666</v>
      </c>
      <c r="Y629">
        <v>2583.9499999999998</v>
      </c>
      <c r="Z629">
        <v>2666</v>
      </c>
      <c r="AA629">
        <v>2583.9499999999998</v>
      </c>
      <c r="AB629">
        <v>2698</v>
      </c>
      <c r="AC629" s="1">
        <f>(Table2[[#This Row],[Close Price]]/Table2[[#This Row],[Day Low]])-1</f>
        <v>1.9987291317659306E-2</v>
      </c>
      <c r="AD629" s="1">
        <f>(Table2[[#This Row],[Day High]]/Table2[[#This Row],[Close Price]])-1</f>
        <v>6.5885106945309246E-3</v>
      </c>
      <c r="AE629" s="1">
        <f>(Table2[[#This Row],[Close Price]]/Table2[[#This Row],[Current Week Low]])-1</f>
        <v>2.5000483755490688E-2</v>
      </c>
      <c r="AF629" s="1">
        <f>(Table2[[#This Row],[Current Week High]]/Table2[[#This Row],[Close Price]])-1</f>
        <v>6.5885106945309246E-3</v>
      </c>
      <c r="AG629" s="1">
        <f>(Table2[[#This Row],[Close Price]]/Table2[[#This Row],[Current Month Low]])-1</f>
        <v>2.5000483755490688E-2</v>
      </c>
      <c r="AH629" s="1">
        <f>(Table2[[#This Row],[Current Month High]]/Table2[[#This Row],[Close Price]])-1</f>
        <v>1.8670593343527608E-2</v>
      </c>
      <c r="AI629">
        <v>18.744218534669798</v>
      </c>
      <c r="AJ629">
        <v>25.9385178669075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-0.05</v>
      </c>
      <c r="AM629" t="s">
        <v>3174</v>
      </c>
      <c r="AN629">
        <v>0.11</v>
      </c>
      <c r="AO629" t="s">
        <v>3175</v>
      </c>
      <c r="AP629">
        <v>-3.7230034928806999E-2</v>
      </c>
      <c r="AQ629">
        <f>(Table2[[#This Row],[Sharpe Ratio]]-AVERAGE(Table2[Sharpe Ratio]))/_xlfn.STDEV.P(Table2[Sharpe Ratio])</f>
        <v>-1.1524455916824201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556</v>
      </c>
      <c r="AT629">
        <f>_xlfn.RANK.AVG(Table2[[#This Row],[6M Return vs Nifty Z-Score]],Table2[6M Return vs Nifty Z-Score])</f>
        <v>519</v>
      </c>
      <c r="AU629">
        <f>_xlfn.RANK.AVG(Table2[[#This Row],[Sharpe Ratio Z-Score]],Table2[Sharpe Ratio Z-Score])</f>
        <v>642</v>
      </c>
      <c r="AV629">
        <f>(Table2[[#This Row],[Rank 1Y]]+Table2[[#This Row],[Rank 6M]]+Table2[[#This Row],[Rank Sharpe]])/3</f>
        <v>572.33333333333337</v>
      </c>
    </row>
    <row r="630" spans="1:48" x14ac:dyDescent="0.3">
      <c r="A630" t="s">
        <v>1474</v>
      </c>
      <c r="B630" t="s">
        <v>1475</v>
      </c>
      <c r="C630" t="s">
        <v>3139</v>
      </c>
      <c r="D630" t="s">
        <v>469</v>
      </c>
      <c r="E630">
        <v>7101.3712612399904</v>
      </c>
      <c r="F630">
        <v>1266</v>
      </c>
      <c r="G630">
        <v>-28.756980800056802</v>
      </c>
      <c r="H630">
        <f>(Table2[[#This Row],[1Y Return vs Nifty]]-AVERAGE(Table2[1Y Return vs Nifty]))/_xlfn.STDEV.P(Table2[1Y Return vs Nifty])</f>
        <v>-0.9331308581229687</v>
      </c>
      <c r="I630">
        <v>12.579658748211999</v>
      </c>
      <c r="J630">
        <f>(Table2[[#This Row],[1M Return vs Nifty]]-AVERAGE(Table2[1M Return vs Nifty]))/_xlfn.STDEV.P(Table2[1M Return vs Nifty])</f>
        <v>1.8925663458078037</v>
      </c>
      <c r="K630">
        <v>-4.9242039655246304</v>
      </c>
      <c r="L630">
        <f>(Table2[[#This Row],[6M Return vs Nifty]]-AVERAGE(Table2[6M Return vs Nifty]))/_xlfn.STDEV.P(Table2[6M Return vs Nifty])</f>
        <v>-0.43089774912954637</v>
      </c>
      <c r="M630">
        <v>-2.7529696357597402</v>
      </c>
      <c r="N630">
        <f>(Table2[[#This Row],[1W Return vs Nifty]]-AVERAGE(Table2[1W Return vs Nifty]))/_xlfn.STDEV.P(Table2[1W Return vs Nifty])</f>
        <v>-6.2972323851241074E-2</v>
      </c>
      <c r="O630">
        <v>1291.07</v>
      </c>
      <c r="P630">
        <v>1222.80422061022</v>
      </c>
      <c r="Q630">
        <v>1153.4948389229</v>
      </c>
      <c r="R630">
        <v>49.462389444710297</v>
      </c>
      <c r="S630" s="1">
        <f>(Table2[[#This Row],[Close Price]]-Table2[[#This Row],[20D EMA]])/Table2[[#This Row],[20D EMA]]</f>
        <v>-1.9418002122270628E-2</v>
      </c>
      <c r="T630" s="1">
        <f>(Table2[[#This Row],[Close Price]]-Table2[[#This Row],[50D EMA]])/Table2[[#This Row],[50D EMA]]</f>
        <v>3.5325180156986921E-2</v>
      </c>
      <c r="U630" s="1">
        <f>(Table2[[#This Row],[Close Price]]-Table2[[#This Row],[200D EMA]])/Table2[[#This Row],[200D EMA]]</f>
        <v>9.7534169448173696E-2</v>
      </c>
      <c r="V630">
        <v>1.3310889889108699</v>
      </c>
      <c r="W630">
        <v>1260.1500000000001</v>
      </c>
      <c r="X630">
        <v>1299.9000000000001</v>
      </c>
      <c r="Y630">
        <v>1260.1500000000001</v>
      </c>
      <c r="Z630">
        <v>1324.9</v>
      </c>
      <c r="AA630">
        <v>1260.1500000000001</v>
      </c>
      <c r="AB630">
        <v>1400.05</v>
      </c>
      <c r="AC630" s="1">
        <f>(Table2[[#This Row],[Close Price]]/Table2[[#This Row],[Day Low]])-1</f>
        <v>4.6423044875609776E-3</v>
      </c>
      <c r="AD630" s="1">
        <f>(Table2[[#This Row],[Day High]]/Table2[[#This Row],[Close Price]])-1</f>
        <v>2.6777251184834094E-2</v>
      </c>
      <c r="AE630" s="1">
        <f>(Table2[[#This Row],[Close Price]]/Table2[[#This Row],[Current Week Low]])-1</f>
        <v>4.6423044875609776E-3</v>
      </c>
      <c r="AF630" s="1">
        <f>(Table2[[#This Row],[Current Week High]]/Table2[[#This Row],[Close Price]])-1</f>
        <v>4.6524486571879908E-2</v>
      </c>
      <c r="AG630" s="1">
        <f>(Table2[[#This Row],[Close Price]]/Table2[[#This Row],[Current Month Low]])-1</f>
        <v>4.6423044875609776E-3</v>
      </c>
      <c r="AH630" s="1">
        <f>(Table2[[#This Row],[Current Month High]]/Table2[[#This Row],[Close Price]])-1</f>
        <v>0.10588467614533958</v>
      </c>
      <c r="AI630">
        <v>11.2006319115323</v>
      </c>
      <c r="AJ630">
        <v>35.647701703632201</v>
      </c>
      <c r="AK630" t="str">
        <f>IF(AND(Table2[[#This Row],[20D EMA]]&gt;Table2[[#This Row],[50D EMA]],Table2[[#This Row],[50D EMA]]&gt;Table2[[#This Row],[200D EMA]]),"Uptrend","Downtrend/NoTrend")</f>
        <v>Uptrend</v>
      </c>
      <c r="AL630">
        <v>0.11</v>
      </c>
      <c r="AM630" t="s">
        <v>3175</v>
      </c>
      <c r="AN630">
        <v>-2.79</v>
      </c>
      <c r="AO630" t="s">
        <v>3174</v>
      </c>
      <c r="AP630">
        <v>-2.9627833929583999E-2</v>
      </c>
      <c r="AQ630">
        <f>(Table2[[#This Row],[Sharpe Ratio]]-AVERAGE(Table2[Sharpe Ratio]))/_xlfn.STDEV.P(Table2[Sharpe Ratio])</f>
        <v>-1.0637267353210365</v>
      </c>
      <c r="AR6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-0.5981613206169889</v>
      </c>
      <c r="AS630">
        <f>_xlfn.RANK.AVG(Table2[[#This Row],[1Y Return vs Nifty Z-Score]],Table2[1Y Return vs Nifty Z-Score])</f>
        <v>634</v>
      </c>
      <c r="AT630">
        <f>_xlfn.RANK.AVG(Table2[[#This Row],[6M Return vs Nifty Z-Score]],Table2[6M Return vs Nifty Z-Score])</f>
        <v>470</v>
      </c>
      <c r="AU630">
        <f>_xlfn.RANK.AVG(Table2[[#This Row],[Sharpe Ratio Z-Score]],Table2[Sharpe Ratio Z-Score])</f>
        <v>623</v>
      </c>
      <c r="AV630">
        <f>(Table2[[#This Row],[Rank 1Y]]+Table2[[#This Row],[Rank 6M]]+Table2[[#This Row],[Rank Sharpe]])/3</f>
        <v>575.66666666666663</v>
      </c>
    </row>
    <row r="631" spans="1:48" x14ac:dyDescent="0.3">
      <c r="A631" t="s">
        <v>1691</v>
      </c>
      <c r="B631" t="s">
        <v>1692</v>
      </c>
      <c r="C631" t="s">
        <v>3138</v>
      </c>
      <c r="D631" t="s">
        <v>325</v>
      </c>
      <c r="E631">
        <v>5123.1286008890002</v>
      </c>
      <c r="F631">
        <v>231.11</v>
      </c>
      <c r="G631">
        <v>-22.149041271250201</v>
      </c>
      <c r="H631">
        <f>(Table2[[#This Row],[1Y Return vs Nifty]]-AVERAGE(Table2[1Y Return vs Nifty]))/_xlfn.STDEV.P(Table2[1Y Return vs Nifty])</f>
        <v>-0.81931821699901453</v>
      </c>
      <c r="I631">
        <v>-9.9134562741553491</v>
      </c>
      <c r="J631">
        <f>(Table2[[#This Row],[1M Return vs Nifty]]-AVERAGE(Table2[1M Return vs Nifty]))/_xlfn.STDEV.P(Table2[1M Return vs Nifty])</f>
        <v>-0.6445679959906111</v>
      </c>
      <c r="K631">
        <v>-1.6729863823881901</v>
      </c>
      <c r="L631">
        <f>(Table2[[#This Row],[6M Return vs Nifty]]-AVERAGE(Table2[6M Return vs Nifty]))/_xlfn.STDEV.P(Table2[6M Return vs Nifty])</f>
        <v>-0.32245145890542859</v>
      </c>
      <c r="M631">
        <v>-1.0100927654923</v>
      </c>
      <c r="N631">
        <f>(Table2[[#This Row],[1W Return vs Nifty]]-AVERAGE(Table2[1W Return vs Nifty]))/_xlfn.STDEV.P(Table2[1W Return vs Nifty])</f>
        <v>0.36706446033827073</v>
      </c>
      <c r="O631">
        <v>245.77</v>
      </c>
      <c r="P631">
        <v>253.31983858210501</v>
      </c>
      <c r="Q631">
        <v>243.339842715071</v>
      </c>
      <c r="R631">
        <v>29.530693274303701</v>
      </c>
      <c r="S631" s="1">
        <f>(Table2[[#This Row],[Close Price]]-Table2[[#This Row],[20D EMA]])/Table2[[#This Row],[20D EMA]]</f>
        <v>-5.9649265573503668E-2</v>
      </c>
      <c r="T631" s="1">
        <f>(Table2[[#This Row],[Close Price]]-Table2[[#This Row],[50D EMA]])/Table2[[#This Row],[50D EMA]]</f>
        <v>-8.7675085798329333E-2</v>
      </c>
      <c r="U631" s="1">
        <f>(Table2[[#This Row],[Close Price]]-Table2[[#This Row],[200D EMA]])/Table2[[#This Row],[200D EMA]]</f>
        <v>-5.0258283142687113E-2</v>
      </c>
      <c r="V631">
        <v>0.64835440146258005</v>
      </c>
      <c r="W631">
        <v>229.05</v>
      </c>
      <c r="X631">
        <v>235.88</v>
      </c>
      <c r="Y631">
        <v>228.83</v>
      </c>
      <c r="Z631">
        <v>241.1</v>
      </c>
      <c r="AA631">
        <v>228.83</v>
      </c>
      <c r="AB631">
        <v>244.7</v>
      </c>
      <c r="AC631" s="1">
        <f>(Table2[[#This Row],[Close Price]]/Table2[[#This Row],[Day Low]])-1</f>
        <v>8.9936695044749992E-3</v>
      </c>
      <c r="AD631" s="1">
        <f>(Table2[[#This Row],[Day High]]/Table2[[#This Row],[Close Price]])-1</f>
        <v>2.0639522305395674E-2</v>
      </c>
      <c r="AE631" s="1">
        <f>(Table2[[#This Row],[Close Price]]/Table2[[#This Row],[Current Week Low]])-1</f>
        <v>9.9637285320981483E-3</v>
      </c>
      <c r="AF631" s="1">
        <f>(Table2[[#This Row],[Current Week High]]/Table2[[#This Row],[Close Price]])-1</f>
        <v>4.322616935658341E-2</v>
      </c>
      <c r="AG631" s="1">
        <f>(Table2[[#This Row],[Close Price]]/Table2[[#This Row],[Current Month Low]])-1</f>
        <v>9.9637285320981483E-3</v>
      </c>
      <c r="AH631" s="1">
        <f>(Table2[[#This Row],[Current Month High]]/Table2[[#This Row],[Close Price]])-1</f>
        <v>5.8803167322919681E-2</v>
      </c>
      <c r="AI631">
        <v>28.5535026610704</v>
      </c>
      <c r="AJ631">
        <v>22.2804232804232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-0.21</v>
      </c>
      <c r="AM631" t="s">
        <v>3174</v>
      </c>
      <c r="AN631">
        <v>-7.91</v>
      </c>
      <c r="AO631" t="s">
        <v>3174</v>
      </c>
      <c r="AP631">
        <v>-9.3814905169793003E-2</v>
      </c>
      <c r="AQ631">
        <f>(Table2[[#This Row],[Sharpe Ratio]]-AVERAGE(Table2[Sharpe Ratio]))/_xlfn.STDEV.P(Table2[Sharpe Ratio])</f>
        <v>-1.8127997411781602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590</v>
      </c>
      <c r="AT631">
        <f>_xlfn.RANK.AVG(Table2[[#This Row],[6M Return vs Nifty Z-Score]],Table2[6M Return vs Nifty Z-Score])</f>
        <v>433</v>
      </c>
      <c r="AU631">
        <f>_xlfn.RANK.AVG(Table2[[#This Row],[Sharpe Ratio Z-Score]],Table2[Sharpe Ratio Z-Score])</f>
        <v>708</v>
      </c>
      <c r="AV631">
        <f>(Table2[[#This Row],[Rank 1Y]]+Table2[[#This Row],[Rank 6M]]+Table2[[#This Row],[Rank Sharpe]])/3</f>
        <v>577</v>
      </c>
    </row>
    <row r="632" spans="1:48" x14ac:dyDescent="0.3">
      <c r="A632" t="s">
        <v>1071</v>
      </c>
      <c r="B632" t="s">
        <v>1072</v>
      </c>
      <c r="C632" t="s">
        <v>3137</v>
      </c>
      <c r="D632" t="s">
        <v>77</v>
      </c>
      <c r="E632">
        <v>12611.183762430001</v>
      </c>
      <c r="F632">
        <v>353.75</v>
      </c>
      <c r="G632">
        <v>-28.264277972150701</v>
      </c>
      <c r="H632">
        <f>(Table2[[#This Row],[1Y Return vs Nifty]]-AVERAGE(Table2[1Y Return vs Nifty]))/_xlfn.STDEV.P(Table2[1Y Return vs Nifty])</f>
        <v>-0.92464473171567063</v>
      </c>
      <c r="I632">
        <v>-1.7458781318681699E-2</v>
      </c>
      <c r="J632">
        <f>(Table2[[#This Row],[1M Return vs Nifty]]-AVERAGE(Table2[1M Return vs Nifty]))/_xlfn.STDEV.P(Table2[1M Return vs Nifty])</f>
        <v>0.47166135065434361</v>
      </c>
      <c r="K632">
        <v>1.5745748373216599</v>
      </c>
      <c r="L632">
        <f>(Table2[[#This Row],[6M Return vs Nifty]]-AVERAGE(Table2[6M Return vs Nifty]))/_xlfn.STDEV.P(Table2[6M Return vs Nifty])</f>
        <v>-0.21412712885136578</v>
      </c>
      <c r="M632">
        <v>0.417886788571662</v>
      </c>
      <c r="N632">
        <f>(Table2[[#This Row],[1W Return vs Nifty]]-AVERAGE(Table2[1W Return vs Nifty]))/_xlfn.STDEV.P(Table2[1W Return vs Nifty])</f>
        <v>0.71940359903130402</v>
      </c>
      <c r="O632">
        <v>354.44</v>
      </c>
      <c r="P632">
        <v>350.01992826652798</v>
      </c>
      <c r="Q632">
        <v>344.784017012589</v>
      </c>
      <c r="R632">
        <v>43.663062457692</v>
      </c>
      <c r="S632" s="1">
        <f>(Table2[[#This Row],[Close Price]]-Table2[[#This Row],[20D EMA]])/Table2[[#This Row],[20D EMA]]</f>
        <v>-1.946732874393403E-3</v>
      </c>
      <c r="T632" s="1">
        <f>(Table2[[#This Row],[Close Price]]-Table2[[#This Row],[50D EMA]])/Table2[[#This Row],[50D EMA]]</f>
        <v>1.0656741037418009E-2</v>
      </c>
      <c r="U632" s="1">
        <f>(Table2[[#This Row],[Close Price]]-Table2[[#This Row],[200D EMA]])/Table2[[#This Row],[200D EMA]]</f>
        <v>2.6004636366550666E-2</v>
      </c>
      <c r="V632">
        <v>0.48121198989975</v>
      </c>
      <c r="W632">
        <v>348.3</v>
      </c>
      <c r="X632">
        <v>356.7</v>
      </c>
      <c r="Y632">
        <v>343.4</v>
      </c>
      <c r="Z632">
        <v>356.7</v>
      </c>
      <c r="AA632">
        <v>343.4</v>
      </c>
      <c r="AB632">
        <v>362.15</v>
      </c>
      <c r="AC632" s="1">
        <f>(Table2[[#This Row],[Close Price]]/Table2[[#This Row],[Day Low]])-1</f>
        <v>1.5647430376112492E-2</v>
      </c>
      <c r="AD632" s="1">
        <f>(Table2[[#This Row],[Day High]]/Table2[[#This Row],[Close Price]])-1</f>
        <v>8.3392226148408799E-3</v>
      </c>
      <c r="AE632" s="1">
        <f>(Table2[[#This Row],[Close Price]]/Table2[[#This Row],[Current Week Low]])-1</f>
        <v>3.0139778683750729E-2</v>
      </c>
      <c r="AF632" s="1">
        <f>(Table2[[#This Row],[Current Week High]]/Table2[[#This Row],[Close Price]])-1</f>
        <v>8.3392226148408799E-3</v>
      </c>
      <c r="AG632" s="1">
        <f>(Table2[[#This Row],[Close Price]]/Table2[[#This Row],[Current Month Low]])-1</f>
        <v>3.0139778683750729E-2</v>
      </c>
      <c r="AH632" s="1">
        <f>(Table2[[#This Row],[Current Month High]]/Table2[[#This Row],[Close Price]])-1</f>
        <v>2.3745583038869089E-2</v>
      </c>
      <c r="AI632">
        <v>12.508833922261401</v>
      </c>
      <c r="AJ632">
        <v>21.4383796773086</v>
      </c>
      <c r="AK632" t="str">
        <f>IF(AND(Table2[[#This Row],[20D EMA]]&gt;Table2[[#This Row],[50D EMA]],Table2[[#This Row],[50D EMA]]&gt;Table2[[#This Row],[200D EMA]]),"Uptrend","Downtrend/NoTrend")</f>
        <v>Uptrend</v>
      </c>
      <c r="AL632">
        <v>0.05</v>
      </c>
      <c r="AM632" t="s">
        <v>3175</v>
      </c>
      <c r="AN632">
        <v>-0.76</v>
      </c>
      <c r="AO632" t="s">
        <v>3174</v>
      </c>
      <c r="AP632">
        <v>-0.100057823572602</v>
      </c>
      <c r="AQ632">
        <f>(Table2[[#This Row],[Sharpe Ratio]]-AVERAGE(Table2[Sharpe Ratio]))/_xlfn.STDEV.P(Table2[Sharpe Ratio])</f>
        <v>-1.8856555603167569</v>
      </c>
      <c r="AR6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-1.833362471198146</v>
      </c>
      <c r="AS632">
        <f>_xlfn.RANK.AVG(Table2[[#This Row],[1Y Return vs Nifty Z-Score]],Table2[1Y Return vs Nifty Z-Score])</f>
        <v>628</v>
      </c>
      <c r="AT632">
        <f>_xlfn.RANK.AVG(Table2[[#This Row],[6M Return vs Nifty Z-Score]],Table2[6M Return vs Nifty Z-Score])</f>
        <v>393</v>
      </c>
      <c r="AU632">
        <f>_xlfn.RANK.AVG(Table2[[#This Row],[Sharpe Ratio Z-Score]],Table2[Sharpe Ratio Z-Score])</f>
        <v>712</v>
      </c>
      <c r="AV632">
        <f>(Table2[[#This Row],[Rank 1Y]]+Table2[[#This Row],[Rank 6M]]+Table2[[#This Row],[Rank Sharpe]])/3</f>
        <v>577.66666666666663</v>
      </c>
    </row>
    <row r="633" spans="1:48" x14ac:dyDescent="0.3">
      <c r="A633" t="s">
        <v>461</v>
      </c>
      <c r="B633" t="s">
        <v>462</v>
      </c>
      <c r="C633" t="s">
        <v>3128</v>
      </c>
      <c r="D633" t="s">
        <v>287</v>
      </c>
      <c r="E633">
        <v>47183.659120149998</v>
      </c>
      <c r="F633">
        <v>7550.1</v>
      </c>
      <c r="G633">
        <v>-23.8361862744107</v>
      </c>
      <c r="H633">
        <f>(Table2[[#This Row],[1Y Return vs Nifty]]-AVERAGE(Table2[1Y Return vs Nifty]))/_xlfn.STDEV.P(Table2[1Y Return vs Nifty])</f>
        <v>-0.84837696185158074</v>
      </c>
      <c r="I633">
        <v>-2.7473042649326902</v>
      </c>
      <c r="J633">
        <f>(Table2[[#This Row],[1M Return vs Nifty]]-AVERAGE(Table2[1M Return vs Nifty]))/_xlfn.STDEV.P(Table2[1M Return vs Nifty])</f>
        <v>0.16374558543493564</v>
      </c>
      <c r="K633">
        <v>-15.053852484698099</v>
      </c>
      <c r="L633">
        <f>(Table2[[#This Row],[6M Return vs Nifty]]-AVERAGE(Table2[6M Return vs Nifty]))/_xlfn.STDEV.P(Table2[6M Return vs Nifty])</f>
        <v>-0.76877818164087908</v>
      </c>
      <c r="M633">
        <v>-0.83441863811499495</v>
      </c>
      <c r="N633">
        <f>(Table2[[#This Row],[1W Return vs Nifty]]-AVERAGE(Table2[1W Return vs Nifty]))/_xlfn.STDEV.P(Table2[1W Return vs Nifty])</f>
        <v>0.4104102285284485</v>
      </c>
      <c r="O633">
        <v>7665.56</v>
      </c>
      <c r="P633">
        <v>7533.3434302444703</v>
      </c>
      <c r="Q633">
        <v>7453.8817575643698</v>
      </c>
      <c r="R633">
        <v>37.0847204298599</v>
      </c>
      <c r="S633" s="1">
        <f>(Table2[[#This Row],[Close Price]]-Table2[[#This Row],[20D EMA]])/Table2[[#This Row],[20D EMA]]</f>
        <v>-1.5062174192100777E-2</v>
      </c>
      <c r="T633" s="1">
        <f>(Table2[[#This Row],[Close Price]]-Table2[[#This Row],[50D EMA]])/Table2[[#This Row],[50D EMA]]</f>
        <v>2.2243204376235812E-3</v>
      </c>
      <c r="U633" s="1">
        <f>(Table2[[#This Row],[Close Price]]-Table2[[#This Row],[200D EMA]])/Table2[[#This Row],[200D EMA]]</f>
        <v>1.2908474478815837E-2</v>
      </c>
      <c r="V633">
        <v>0.49264967006650501</v>
      </c>
      <c r="W633">
        <v>7380</v>
      </c>
      <c r="X633">
        <v>7599</v>
      </c>
      <c r="Y633">
        <v>7352</v>
      </c>
      <c r="Z633">
        <v>7627.95</v>
      </c>
      <c r="AA633">
        <v>7352</v>
      </c>
      <c r="AB633">
        <v>7807.95</v>
      </c>
      <c r="AC633" s="1">
        <f>(Table2[[#This Row],[Close Price]]/Table2[[#This Row],[Day Low]])-1</f>
        <v>2.304878048780501E-2</v>
      </c>
      <c r="AD633" s="1">
        <f>(Table2[[#This Row],[Day High]]/Table2[[#This Row],[Close Price]])-1</f>
        <v>6.4767354074779515E-3</v>
      </c>
      <c r="AE633" s="1">
        <f>(Table2[[#This Row],[Close Price]]/Table2[[#This Row],[Current Week Low]])-1</f>
        <v>2.6945048966267704E-2</v>
      </c>
      <c r="AF633" s="1">
        <f>(Table2[[#This Row],[Current Week High]]/Table2[[#This Row],[Close Price]])-1</f>
        <v>1.0311121706997106E-2</v>
      </c>
      <c r="AG633" s="1">
        <f>(Table2[[#This Row],[Close Price]]/Table2[[#This Row],[Current Month Low]])-1</f>
        <v>2.6945048966267704E-2</v>
      </c>
      <c r="AH633" s="1">
        <f>(Table2[[#This Row],[Current Month High]]/Table2[[#This Row],[Close Price]])-1</f>
        <v>3.4151865538204706E-2</v>
      </c>
      <c r="AI633">
        <v>21.8526906928385</v>
      </c>
      <c r="AJ633">
        <v>17.764225106064298</v>
      </c>
      <c r="AK633" t="str">
        <f>IF(AND(Table2[[#This Row],[20D EMA]]&gt;Table2[[#This Row],[50D EMA]],Table2[[#This Row],[50D EMA]]&gt;Table2[[#This Row],[200D EMA]]),"Uptrend","Downtrend/NoTrend")</f>
        <v>Uptrend</v>
      </c>
      <c r="AL633">
        <v>0.02</v>
      </c>
      <c r="AM633" t="s">
        <v>3175</v>
      </c>
      <c r="AN633">
        <v>0.36</v>
      </c>
      <c r="AO633" t="s">
        <v>3175</v>
      </c>
      <c r="AP633">
        <v>-1.18988577572E-4</v>
      </c>
      <c r="AQ633">
        <f>(Table2[[#This Row],[Sharpe Ratio]]-AVERAGE(Table2[Sharpe Ratio]))/_xlfn.STDEV.P(Table2[Sharpe Ratio])</f>
        <v>-0.71935396585032496</v>
      </c>
      <c r="AR6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-1.7623532953794003</v>
      </c>
      <c r="AS633">
        <f>_xlfn.RANK.AVG(Table2[[#This Row],[1Y Return vs Nifty Z-Score]],Table2[1Y Return vs Nifty Z-Score])</f>
        <v>598</v>
      </c>
      <c r="AT633">
        <f>_xlfn.RANK.AVG(Table2[[#This Row],[6M Return vs Nifty Z-Score]],Table2[6M Return vs Nifty Z-Score])</f>
        <v>572</v>
      </c>
      <c r="AU633">
        <f>_xlfn.RANK.AVG(Table2[[#This Row],[Sharpe Ratio Z-Score]],Table2[Sharpe Ratio Z-Score])</f>
        <v>565</v>
      </c>
      <c r="AV633">
        <f>(Table2[[#This Row],[Rank 1Y]]+Table2[[#This Row],[Rank 6M]]+Table2[[#This Row],[Rank Sharpe]])/3</f>
        <v>578.33333333333337</v>
      </c>
    </row>
    <row r="634" spans="1:48" x14ac:dyDescent="0.3">
      <c r="A634" t="s">
        <v>1745</v>
      </c>
      <c r="B634" t="s">
        <v>1746</v>
      </c>
      <c r="C634" t="s">
        <v>3133</v>
      </c>
      <c r="D634" t="s">
        <v>51</v>
      </c>
      <c r="E634">
        <v>4712.7264500000001</v>
      </c>
      <c r="F634">
        <v>516.1</v>
      </c>
      <c r="G634">
        <v>-25.776123202727099</v>
      </c>
      <c r="H634">
        <f>(Table2[[#This Row],[1Y Return vs Nifty]]-AVERAGE(Table2[1Y Return vs Nifty]))/_xlfn.STDEV.P(Table2[1Y Return vs Nifty])</f>
        <v>-0.88178969882701363</v>
      </c>
      <c r="I634">
        <v>-7.8271315657005402</v>
      </c>
      <c r="J634">
        <f>(Table2[[#This Row],[1M Return vs Nifty]]-AVERAGE(Table2[1M Return vs Nifty]))/_xlfn.STDEV.P(Table2[1M Return vs Nifty])</f>
        <v>-0.4092388270115892</v>
      </c>
      <c r="K634">
        <v>-4.4438005187767002</v>
      </c>
      <c r="L634">
        <f>(Table2[[#This Row],[6M Return vs Nifty]]-AVERAGE(Table2[6M Return vs Nifty]))/_xlfn.STDEV.P(Table2[6M Return vs Nifty])</f>
        <v>-0.41487360731851636</v>
      </c>
      <c r="M634">
        <v>2.7055398209628101</v>
      </c>
      <c r="N634">
        <f>(Table2[[#This Row],[1W Return vs Nifty]]-AVERAGE(Table2[1W Return vs Nifty]))/_xlfn.STDEV.P(Table2[1W Return vs Nifty])</f>
        <v>1.2838582487966179</v>
      </c>
      <c r="O634">
        <v>524.4</v>
      </c>
      <c r="P634">
        <v>529.00636040970903</v>
      </c>
      <c r="Q634">
        <v>514.23741835078101</v>
      </c>
      <c r="R634">
        <v>39.141605083678897</v>
      </c>
      <c r="S634" s="1">
        <f>(Table2[[#This Row],[Close Price]]-Table2[[#This Row],[20D EMA]])/Table2[[#This Row],[20D EMA]]</f>
        <v>-1.5827612509534621E-2</v>
      </c>
      <c r="T634" s="1">
        <f>(Table2[[#This Row],[Close Price]]-Table2[[#This Row],[50D EMA]])/Table2[[#This Row],[50D EMA]]</f>
        <v>-2.4397363388434855E-2</v>
      </c>
      <c r="U634" s="1">
        <f>(Table2[[#This Row],[Close Price]]-Table2[[#This Row],[200D EMA]])/Table2[[#This Row],[200D EMA]]</f>
        <v>3.6220266801908832E-3</v>
      </c>
      <c r="V634">
        <v>0.58180009290149703</v>
      </c>
      <c r="W634">
        <v>502.3</v>
      </c>
      <c r="X634">
        <v>517.35</v>
      </c>
      <c r="Y634">
        <v>499.45</v>
      </c>
      <c r="Z634">
        <v>518.9</v>
      </c>
      <c r="AA634">
        <v>499.45</v>
      </c>
      <c r="AB634">
        <v>529</v>
      </c>
      <c r="AC634" s="1">
        <f>(Table2[[#This Row],[Close Price]]/Table2[[#This Row],[Day Low]])-1</f>
        <v>2.7473621341827625E-2</v>
      </c>
      <c r="AD634" s="1">
        <f>(Table2[[#This Row],[Day High]]/Table2[[#This Row],[Close Price]])-1</f>
        <v>2.4220112381321268E-3</v>
      </c>
      <c r="AE634" s="1">
        <f>(Table2[[#This Row],[Close Price]]/Table2[[#This Row],[Current Week Low]])-1</f>
        <v>3.3336670337371199E-2</v>
      </c>
      <c r="AF634" s="1">
        <f>(Table2[[#This Row],[Current Week High]]/Table2[[#This Row],[Close Price]])-1</f>
        <v>5.4253051734158841E-3</v>
      </c>
      <c r="AG634" s="1">
        <f>(Table2[[#This Row],[Close Price]]/Table2[[#This Row],[Current Month Low]])-1</f>
        <v>3.3336670337371199E-2</v>
      </c>
      <c r="AH634" s="1">
        <f>(Table2[[#This Row],[Current Month High]]/Table2[[#This Row],[Close Price]])-1</f>
        <v>2.4995155977523664E-2</v>
      </c>
      <c r="AI634">
        <v>23.038170897112899</v>
      </c>
      <c r="AJ634">
        <v>19.730889687971199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-0.12</v>
      </c>
      <c r="AM634" t="s">
        <v>3174</v>
      </c>
      <c r="AN634">
        <v>-0.48</v>
      </c>
      <c r="AO634" t="s">
        <v>3174</v>
      </c>
      <c r="AP634">
        <v>-4.4950605355934002E-2</v>
      </c>
      <c r="AQ634">
        <f>(Table2[[#This Row],[Sharpe Ratio]]-AVERAGE(Table2[Sharpe Ratio]))/_xlfn.STDEV.P(Table2[Sharpe Ratio])</f>
        <v>-1.2425458374957359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615</v>
      </c>
      <c r="AT634">
        <f>_xlfn.RANK.AVG(Table2[[#This Row],[6M Return vs Nifty Z-Score]],Table2[6M Return vs Nifty Z-Score])</f>
        <v>467</v>
      </c>
      <c r="AU634">
        <f>_xlfn.RANK.AVG(Table2[[#This Row],[Sharpe Ratio Z-Score]],Table2[Sharpe Ratio Z-Score])</f>
        <v>653</v>
      </c>
      <c r="AV634">
        <f>(Table2[[#This Row],[Rank 1Y]]+Table2[[#This Row],[Rank 6M]]+Table2[[#This Row],[Rank Sharpe]])/3</f>
        <v>578.33333333333337</v>
      </c>
    </row>
    <row r="635" spans="1:48" x14ac:dyDescent="0.3">
      <c r="A635" t="s">
        <v>1422</v>
      </c>
      <c r="B635" t="s">
        <v>1423</v>
      </c>
      <c r="C635" t="s">
        <v>3143</v>
      </c>
      <c r="D635" t="s">
        <v>482</v>
      </c>
      <c r="E635">
        <v>7634.5493028149904</v>
      </c>
      <c r="F635">
        <v>277.35000000000002</v>
      </c>
      <c r="G635">
        <v>-24.700448867607601</v>
      </c>
      <c r="H635">
        <f>(Table2[[#This Row],[1Y Return vs Nifty]]-AVERAGE(Table2[1Y Return vs Nifty]))/_xlfn.STDEV.P(Table2[1Y Return vs Nifty])</f>
        <v>-0.86326269255894728</v>
      </c>
      <c r="I635">
        <v>-15.534562665741101</v>
      </c>
      <c r="J635">
        <f>(Table2[[#This Row],[1M Return vs Nifty]]-AVERAGE(Table2[1M Return vs Nifty]))/_xlfn.STDEV.P(Table2[1M Return vs Nifty])</f>
        <v>-1.2786065473790253</v>
      </c>
      <c r="K635">
        <v>0.100084899644514</v>
      </c>
      <c r="L635">
        <f>(Table2[[#This Row],[6M Return vs Nifty]]-AVERAGE(Table2[6M Return vs Nifty]))/_xlfn.STDEV.P(Table2[6M Return vs Nifty])</f>
        <v>-0.26330961498925726</v>
      </c>
      <c r="M635">
        <v>-4.3562104497870902</v>
      </c>
      <c r="N635">
        <f>(Table2[[#This Row],[1W Return vs Nifty]]-AVERAGE(Table2[1W Return vs Nifty]))/_xlfn.STDEV.P(Table2[1W Return vs Nifty])</f>
        <v>-0.45855535998385205</v>
      </c>
      <c r="O635">
        <v>287.88</v>
      </c>
      <c r="P635">
        <v>284.23651483555801</v>
      </c>
      <c r="Q635">
        <v>270.282439515269</v>
      </c>
      <c r="R635">
        <v>31.056511685743299</v>
      </c>
      <c r="S635" s="1">
        <f>(Table2[[#This Row],[Close Price]]-Table2[[#This Row],[20D EMA]])/Table2[[#This Row],[20D EMA]]</f>
        <v>-3.6577740725302114E-2</v>
      </c>
      <c r="T635" s="1">
        <f>(Table2[[#This Row],[Close Price]]-Table2[[#This Row],[50D EMA]])/Table2[[#This Row],[50D EMA]]</f>
        <v>-2.4228114531808512E-2</v>
      </c>
      <c r="U635" s="1">
        <f>(Table2[[#This Row],[Close Price]]-Table2[[#This Row],[200D EMA]])/Table2[[#This Row],[200D EMA]]</f>
        <v>2.6148796412397899E-2</v>
      </c>
      <c r="V635">
        <v>0.59773331644400596</v>
      </c>
      <c r="W635">
        <v>263</v>
      </c>
      <c r="X635">
        <v>279.39999999999998</v>
      </c>
      <c r="Y635">
        <v>261.39999999999998</v>
      </c>
      <c r="Z635">
        <v>280</v>
      </c>
      <c r="AA635">
        <v>261.39999999999998</v>
      </c>
      <c r="AB635">
        <v>293.95</v>
      </c>
      <c r="AC635" s="1">
        <f>(Table2[[#This Row],[Close Price]]/Table2[[#This Row],[Day Low]])-1</f>
        <v>5.4562737642585679E-2</v>
      </c>
      <c r="AD635" s="1">
        <f>(Table2[[#This Row],[Day High]]/Table2[[#This Row],[Close Price]])-1</f>
        <v>7.3913827294032064E-3</v>
      </c>
      <c r="AE635" s="1">
        <f>(Table2[[#This Row],[Close Price]]/Table2[[#This Row],[Current Week Low]])-1</f>
        <v>6.1017597551645153E-2</v>
      </c>
      <c r="AF635" s="1">
        <f>(Table2[[#This Row],[Current Week High]]/Table2[[#This Row],[Close Price]])-1</f>
        <v>9.5547142599603507E-3</v>
      </c>
      <c r="AG635" s="1">
        <f>(Table2[[#This Row],[Close Price]]/Table2[[#This Row],[Current Month Low]])-1</f>
        <v>6.1017597551645153E-2</v>
      </c>
      <c r="AH635" s="1">
        <f>(Table2[[#This Row],[Current Month High]]/Table2[[#This Row],[Close Price]])-1</f>
        <v>5.9852172345411736E-2</v>
      </c>
      <c r="AI635">
        <v>17.360735532720302</v>
      </c>
      <c r="AJ635">
        <v>26.068181818181799</v>
      </c>
      <c r="AK635" t="str">
        <f>IF(AND(Table2[[#This Row],[20D EMA]]&gt;Table2[[#This Row],[50D EMA]],Table2[[#This Row],[50D EMA]]&gt;Table2[[#This Row],[200D EMA]]),"Uptrend","Downtrend/NoTrend")</f>
        <v>Uptrend</v>
      </c>
      <c r="AL635">
        <v>7.0000000000000007E-2</v>
      </c>
      <c r="AM635" t="s">
        <v>3175</v>
      </c>
      <c r="AN635">
        <v>-3.61</v>
      </c>
      <c r="AO635" t="s">
        <v>3174</v>
      </c>
      <c r="AP635">
        <v>-0.116293800824254</v>
      </c>
      <c r="AQ635">
        <f>(Table2[[#This Row],[Sharpe Ratio]]-AVERAGE(Table2[Sharpe Ratio]))/_xlfn.STDEV.P(Table2[Sharpe Ratio])</f>
        <v>-2.0751319151018026</v>
      </c>
      <c r="AR6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-4.9388661300128849</v>
      </c>
      <c r="AS635">
        <f>_xlfn.RANK.AVG(Table2[[#This Row],[1Y Return vs Nifty Z-Score]],Table2[1Y Return vs Nifty Z-Score])</f>
        <v>603</v>
      </c>
      <c r="AT635">
        <f>_xlfn.RANK.AVG(Table2[[#This Row],[6M Return vs Nifty Z-Score]],Table2[6M Return vs Nifty Z-Score])</f>
        <v>412</v>
      </c>
      <c r="AU635">
        <f>_xlfn.RANK.AVG(Table2[[#This Row],[Sharpe Ratio Z-Score]],Table2[Sharpe Ratio Z-Score])</f>
        <v>723</v>
      </c>
      <c r="AV635">
        <f>(Table2[[#This Row],[Rank 1Y]]+Table2[[#This Row],[Rank 6M]]+Table2[[#This Row],[Rank Sharpe]])/3</f>
        <v>579.33333333333337</v>
      </c>
    </row>
    <row r="636" spans="1:48" x14ac:dyDescent="0.3">
      <c r="A636" t="s">
        <v>1996</v>
      </c>
      <c r="B636" t="s">
        <v>1997</v>
      </c>
      <c r="C636" t="s">
        <v>3131</v>
      </c>
      <c r="D636" t="s">
        <v>195</v>
      </c>
      <c r="E636">
        <v>3430.1927356659999</v>
      </c>
      <c r="F636">
        <v>233.84</v>
      </c>
      <c r="G636">
        <v>-21.412860907112499</v>
      </c>
      <c r="H636">
        <f>(Table2[[#This Row],[1Y Return vs Nifty]]-AVERAGE(Table2[1Y Return vs Nifty]))/_xlfn.STDEV.P(Table2[1Y Return vs Nifty])</f>
        <v>-0.80663852596660601</v>
      </c>
      <c r="I636">
        <v>-16.119112570178899</v>
      </c>
      <c r="J636">
        <f>(Table2[[#This Row],[1M Return vs Nifty]]-AVERAGE(Table2[1M Return vs Nifty]))/_xlfn.STDEV.P(Table2[1M Return vs Nifty])</f>
        <v>-1.344541462821788</v>
      </c>
      <c r="K636">
        <v>-8.1734499346746095</v>
      </c>
      <c r="L636">
        <f>(Table2[[#This Row],[6M Return vs Nifty]]-AVERAGE(Table2[6M Return vs Nifty]))/_xlfn.STDEV.P(Table2[6M Return vs Nifty])</f>
        <v>-0.53927827500012016</v>
      </c>
      <c r="M636">
        <v>-3.8032660997067298</v>
      </c>
      <c r="N636">
        <f>(Table2[[#This Row],[1W Return vs Nifty]]-AVERAGE(Table2[1W Return vs Nifty]))/_xlfn.STDEV.P(Table2[1W Return vs Nifty])</f>
        <v>-0.32212207878032673</v>
      </c>
      <c r="O636">
        <v>249.58</v>
      </c>
      <c r="P636">
        <v>257.84352906875199</v>
      </c>
      <c r="Q636">
        <v>246.37310670019099</v>
      </c>
      <c r="R636">
        <v>27.976371822905001</v>
      </c>
      <c r="S636" s="1">
        <f>(Table2[[#This Row],[Close Price]]-Table2[[#This Row],[20D EMA]])/Table2[[#This Row],[20D EMA]]</f>
        <v>-6.3065950797339565E-2</v>
      </c>
      <c r="T636" s="1">
        <f>(Table2[[#This Row],[Close Price]]-Table2[[#This Row],[50D EMA]])/Table2[[#This Row],[50D EMA]]</f>
        <v>-9.3093393328291099E-2</v>
      </c>
      <c r="U636" s="1">
        <f>(Table2[[#This Row],[Close Price]]-Table2[[#This Row],[200D EMA]])/Table2[[#This Row],[200D EMA]]</f>
        <v>-5.0870433336063739E-2</v>
      </c>
      <c r="V636">
        <v>0.54053009653619599</v>
      </c>
      <c r="W636">
        <v>228.01</v>
      </c>
      <c r="X636">
        <v>237</v>
      </c>
      <c r="Y636">
        <v>227.28</v>
      </c>
      <c r="Z636">
        <v>241.3</v>
      </c>
      <c r="AA636">
        <v>227.28</v>
      </c>
      <c r="AB636">
        <v>250</v>
      </c>
      <c r="AC636" s="1">
        <f>(Table2[[#This Row],[Close Price]]/Table2[[#This Row],[Day Low]])-1</f>
        <v>2.5569053988860224E-2</v>
      </c>
      <c r="AD636" s="1">
        <f>(Table2[[#This Row],[Day High]]/Table2[[#This Row],[Close Price]])-1</f>
        <v>1.3513513513513598E-2</v>
      </c>
      <c r="AE636" s="1">
        <f>(Table2[[#This Row],[Close Price]]/Table2[[#This Row],[Current Week Low]])-1</f>
        <v>2.886307638155583E-2</v>
      </c>
      <c r="AF636" s="1">
        <f>(Table2[[#This Row],[Current Week High]]/Table2[[#This Row],[Close Price]])-1</f>
        <v>3.1902155319876835E-2</v>
      </c>
      <c r="AG636" s="1">
        <f>(Table2[[#This Row],[Close Price]]/Table2[[#This Row],[Current Month Low]])-1</f>
        <v>2.886307638155583E-2</v>
      </c>
      <c r="AH636" s="1">
        <f>(Table2[[#This Row],[Current Month High]]/Table2[[#This Row],[Close Price]])-1</f>
        <v>6.9107081765309664E-2</v>
      </c>
      <c r="AI636">
        <v>23.567396510434399</v>
      </c>
      <c r="AJ636">
        <v>17.0663329161451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-0.16</v>
      </c>
      <c r="AM636" t="s">
        <v>3174</v>
      </c>
      <c r="AN636">
        <v>-6.59</v>
      </c>
      <c r="AO636" t="s">
        <v>3174</v>
      </c>
      <c r="AP636">
        <v>-4.4275399215522003E-2</v>
      </c>
      <c r="AQ636">
        <f>(Table2[[#This Row],[Sharpe Ratio]]-AVERAGE(Table2[Sharpe Ratio]))/_xlfn.STDEV.P(Table2[Sharpe Ratio])</f>
        <v>-1.2346660778588019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583</v>
      </c>
      <c r="AT636">
        <f>_xlfn.RANK.AVG(Table2[[#This Row],[6M Return vs Nifty Z-Score]],Table2[6M Return vs Nifty Z-Score])</f>
        <v>505</v>
      </c>
      <c r="AU636">
        <f>_xlfn.RANK.AVG(Table2[[#This Row],[Sharpe Ratio Z-Score]],Table2[Sharpe Ratio Z-Score])</f>
        <v>652</v>
      </c>
      <c r="AV636">
        <f>(Table2[[#This Row],[Rank 1Y]]+Table2[[#This Row],[Rank 6M]]+Table2[[#This Row],[Rank Sharpe]])/3</f>
        <v>580</v>
      </c>
    </row>
    <row r="637" spans="1:48" x14ac:dyDescent="0.3">
      <c r="A637" t="s">
        <v>318</v>
      </c>
      <c r="B637" t="s">
        <v>319</v>
      </c>
      <c r="C637" t="s">
        <v>3127</v>
      </c>
      <c r="D637" t="s">
        <v>176</v>
      </c>
      <c r="E637">
        <v>83959.501736220001</v>
      </c>
      <c r="F637">
        <v>759.95</v>
      </c>
      <c r="G637">
        <v>1.46890878024368</v>
      </c>
      <c r="H637">
        <f>(Table2[[#This Row],[1Y Return vs Nifty]]-AVERAGE(Table2[1Y Return vs Nifty]))/_xlfn.STDEV.P(Table2[1Y Return vs Nifty])</f>
        <v>-0.41253161406840183</v>
      </c>
      <c r="I637">
        <v>-10.8077731134864</v>
      </c>
      <c r="J637">
        <f>(Table2[[#This Row],[1M Return vs Nifty]]-AVERAGE(Table2[1M Return vs Nifty]))/_xlfn.STDEV.P(Table2[1M Return vs Nifty])</f>
        <v>-0.74544339556328509</v>
      </c>
      <c r="K637">
        <v>-31.749242272630301</v>
      </c>
      <c r="L637">
        <f>(Table2[[#This Row],[6M Return vs Nifty]]-AVERAGE(Table2[6M Return vs Nifty]))/_xlfn.STDEV.P(Table2[6M Return vs Nifty])</f>
        <v>-1.3256628071848366</v>
      </c>
      <c r="M637">
        <v>-2.9944150656069599</v>
      </c>
      <c r="N637">
        <f>(Table2[[#This Row],[1W Return vs Nifty]]-AVERAGE(Table2[1W Return vs Nifty]))/_xlfn.STDEV.P(Table2[1W Return vs Nifty])</f>
        <v>-0.12254647850326778</v>
      </c>
      <c r="O637">
        <v>791.18</v>
      </c>
      <c r="P637">
        <v>825.42446873500705</v>
      </c>
      <c r="Q637">
        <v>904.40655718301196</v>
      </c>
      <c r="R637">
        <v>28.731830388979599</v>
      </c>
      <c r="S637" s="1">
        <f>(Table2[[#This Row],[Close Price]]-Table2[[#This Row],[20D EMA]])/Table2[[#This Row],[20D EMA]]</f>
        <v>-3.9472686367198244E-2</v>
      </c>
      <c r="T637" s="1">
        <f>(Table2[[#This Row],[Close Price]]-Table2[[#This Row],[50D EMA]])/Table2[[#This Row],[50D EMA]]</f>
        <v>-7.9322180544694781E-2</v>
      </c>
      <c r="U637" s="1">
        <f>(Table2[[#This Row],[Close Price]]-Table2[[#This Row],[200D EMA]])/Table2[[#This Row],[200D EMA]]</f>
        <v>-0.15972524307315508</v>
      </c>
      <c r="V637">
        <v>0.29589861807595402</v>
      </c>
      <c r="W637">
        <v>728.05</v>
      </c>
      <c r="X637">
        <v>764.95</v>
      </c>
      <c r="Y637">
        <v>728.05</v>
      </c>
      <c r="Z637">
        <v>769.7</v>
      </c>
      <c r="AA637">
        <v>728.05</v>
      </c>
      <c r="AB637">
        <v>794.35</v>
      </c>
      <c r="AC637" s="1">
        <f>(Table2[[#This Row],[Close Price]]/Table2[[#This Row],[Day Low]])-1</f>
        <v>4.3815672000549588E-2</v>
      </c>
      <c r="AD637" s="1">
        <f>(Table2[[#This Row],[Day High]]/Table2[[#This Row],[Close Price]])-1</f>
        <v>6.5793802223830244E-3</v>
      </c>
      <c r="AE637" s="1">
        <f>(Table2[[#This Row],[Close Price]]/Table2[[#This Row],[Current Week Low]])-1</f>
        <v>4.3815672000549588E-2</v>
      </c>
      <c r="AF637" s="1">
        <f>(Table2[[#This Row],[Current Week High]]/Table2[[#This Row],[Close Price]])-1</f>
        <v>1.2829791433647042E-2</v>
      </c>
      <c r="AG637" s="1">
        <f>(Table2[[#This Row],[Close Price]]/Table2[[#This Row],[Current Month Low]])-1</f>
        <v>4.3815672000549588E-2</v>
      </c>
      <c r="AH637" s="1">
        <f>(Table2[[#This Row],[Current Month High]]/Table2[[#This Row],[Close Price]])-1</f>
        <v>4.5266135929995288E-2</v>
      </c>
      <c r="AI637">
        <v>65.721429041384297</v>
      </c>
      <c r="AJ637">
        <v>45.584291187739403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-0.14000000000000001</v>
      </c>
      <c r="AM637" t="s">
        <v>3174</v>
      </c>
      <c r="AN637">
        <v>-2.09</v>
      </c>
      <c r="AO637" t="s">
        <v>3174</v>
      </c>
      <c r="AP637">
        <v>-1.6207679536824001E-2</v>
      </c>
      <c r="AQ637">
        <f>(Table2[[#This Row],[Sharpe Ratio]]-AVERAGE(Table2[Sharpe Ratio]))/_xlfn.STDEV.P(Table2[Sharpe Ratio])</f>
        <v>-0.90711146692171962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445</v>
      </c>
      <c r="AT637">
        <f>_xlfn.RANK.AVG(Table2[[#This Row],[6M Return vs Nifty Z-Score]],Table2[6M Return vs Nifty Z-Score])</f>
        <v>697</v>
      </c>
      <c r="AU637">
        <f>_xlfn.RANK.AVG(Table2[[#This Row],[Sharpe Ratio Z-Score]],Table2[Sharpe Ratio Z-Score])</f>
        <v>603</v>
      </c>
      <c r="AV637">
        <f>(Table2[[#This Row],[Rank 1Y]]+Table2[[#This Row],[Rank 6M]]+Table2[[#This Row],[Rank Sharpe]])/3</f>
        <v>581.66666666666663</v>
      </c>
    </row>
    <row r="638" spans="1:48" x14ac:dyDescent="0.3">
      <c r="A638" t="s">
        <v>2262</v>
      </c>
      <c r="B638" t="s">
        <v>2263</v>
      </c>
      <c r="C638" t="s">
        <v>3146</v>
      </c>
      <c r="D638" t="s">
        <v>1971</v>
      </c>
      <c r="E638">
        <v>2475.3686254879999</v>
      </c>
      <c r="F638">
        <v>51.17</v>
      </c>
      <c r="G638">
        <v>-25.236816834712201</v>
      </c>
      <c r="H638">
        <f>(Table2[[#This Row],[1Y Return vs Nifty]]-AVERAGE(Table2[1Y Return vs Nifty]))/_xlfn.STDEV.P(Table2[1Y Return vs Nifty])</f>
        <v>-0.87250089074226</v>
      </c>
      <c r="I638">
        <v>-1.97063482795595</v>
      </c>
      <c r="J638">
        <f>(Table2[[#This Row],[1M Return vs Nifty]]-AVERAGE(Table2[1M Return vs Nifty]))/_xlfn.STDEV.P(Table2[1M Return vs Nifty])</f>
        <v>0.25135082369648498</v>
      </c>
      <c r="K638">
        <v>-12.979987898975899</v>
      </c>
      <c r="L638">
        <f>(Table2[[#This Row],[6M Return vs Nifty]]-AVERAGE(Table2[6M Return vs Nifty]))/_xlfn.STDEV.P(Table2[6M Return vs Nifty])</f>
        <v>-0.69960319873131149</v>
      </c>
      <c r="M638">
        <v>-2.7310750218347599</v>
      </c>
      <c r="N638">
        <f>(Table2[[#This Row],[1W Return vs Nifty]]-AVERAGE(Table2[1W Return vs Nifty]))/_xlfn.STDEV.P(Table2[1W Return vs Nifty])</f>
        <v>-5.757005503696469E-2</v>
      </c>
      <c r="O638">
        <v>52.65</v>
      </c>
      <c r="P638">
        <v>52.796669010609399</v>
      </c>
      <c r="Q638">
        <v>52.047285980991497</v>
      </c>
      <c r="R638">
        <v>41.345080608486398</v>
      </c>
      <c r="S638" s="1">
        <f>(Table2[[#This Row],[Close Price]]-Table2[[#This Row],[20D EMA]])/Table2[[#This Row],[20D EMA]]</f>
        <v>-2.8110161443494718E-2</v>
      </c>
      <c r="T638" s="1">
        <f>(Table2[[#This Row],[Close Price]]-Table2[[#This Row],[50D EMA]])/Table2[[#This Row],[50D EMA]]</f>
        <v>-3.0810068913296806E-2</v>
      </c>
      <c r="U638" s="1">
        <f>(Table2[[#This Row],[Close Price]]-Table2[[#This Row],[200D EMA]])/Table2[[#This Row],[200D EMA]]</f>
        <v>-1.6855556720323395E-2</v>
      </c>
      <c r="V638">
        <v>0.65489589702333995</v>
      </c>
      <c r="W638">
        <v>49.78</v>
      </c>
      <c r="X638">
        <v>51.27</v>
      </c>
      <c r="Y638">
        <v>49.51</v>
      </c>
      <c r="Z638">
        <v>52.51</v>
      </c>
      <c r="AA638">
        <v>49.51</v>
      </c>
      <c r="AB638">
        <v>55.43</v>
      </c>
      <c r="AC638" s="1">
        <f>(Table2[[#This Row],[Close Price]]/Table2[[#This Row],[Day Low]])-1</f>
        <v>2.7922860586580889E-2</v>
      </c>
      <c r="AD638" s="1">
        <f>(Table2[[#This Row],[Day High]]/Table2[[#This Row],[Close Price]])-1</f>
        <v>1.9542700801251645E-3</v>
      </c>
      <c r="AE638" s="1">
        <f>(Table2[[#This Row],[Close Price]]/Table2[[#This Row],[Current Week Low]])-1</f>
        <v>3.3528580084831505E-2</v>
      </c>
      <c r="AF638" s="1">
        <f>(Table2[[#This Row],[Current Week High]]/Table2[[#This Row],[Close Price]])-1</f>
        <v>2.6187219073675827E-2</v>
      </c>
      <c r="AG638" s="1">
        <f>(Table2[[#This Row],[Close Price]]/Table2[[#This Row],[Current Month Low]])-1</f>
        <v>3.3528580084831505E-2</v>
      </c>
      <c r="AH638" s="1">
        <f>(Table2[[#This Row],[Current Month High]]/Table2[[#This Row],[Close Price]])-1</f>
        <v>8.3251905413328053E-2</v>
      </c>
      <c r="AI638">
        <v>35.626343560679999</v>
      </c>
      <c r="AJ638">
        <v>20.541813898704302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-0.06</v>
      </c>
      <c r="AM638" t="s">
        <v>3174</v>
      </c>
      <c r="AN638">
        <v>-3</v>
      </c>
      <c r="AO638" t="s">
        <v>3174</v>
      </c>
      <c r="AP638">
        <v>-1.2632324565310001E-2</v>
      </c>
      <c r="AQ638">
        <f>(Table2[[#This Row],[Sharpe Ratio]]-AVERAGE(Table2[Sharpe Ratio]))/_xlfn.STDEV.P(Table2[Sharpe Ratio])</f>
        <v>-0.86538652381759362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606</v>
      </c>
      <c r="AT638">
        <f>_xlfn.RANK.AVG(Table2[[#This Row],[6M Return vs Nifty Z-Score]],Table2[6M Return vs Nifty Z-Score])</f>
        <v>555</v>
      </c>
      <c r="AU638">
        <f>_xlfn.RANK.AVG(Table2[[#This Row],[Sharpe Ratio Z-Score]],Table2[Sharpe Ratio Z-Score])</f>
        <v>592</v>
      </c>
      <c r="AV638">
        <f>(Table2[[#This Row],[Rank 1Y]]+Table2[[#This Row],[Rank 6M]]+Table2[[#This Row],[Rank Sharpe]])/3</f>
        <v>584.33333333333337</v>
      </c>
    </row>
    <row r="639" spans="1:48" x14ac:dyDescent="0.3">
      <c r="A639" t="s">
        <v>1414</v>
      </c>
      <c r="B639" t="s">
        <v>1415</v>
      </c>
      <c r="C639" t="s">
        <v>3129</v>
      </c>
      <c r="D639" t="s">
        <v>24</v>
      </c>
      <c r="E639">
        <v>7821.8410786919903</v>
      </c>
      <c r="F639">
        <v>40.78</v>
      </c>
      <c r="G639">
        <v>-56.163478871270399</v>
      </c>
      <c r="H639">
        <f>(Table2[[#This Row],[1Y Return vs Nifty]]-AVERAGE(Table2[1Y Return vs Nifty]))/_xlfn.STDEV.P(Table2[1Y Return vs Nifty])</f>
        <v>-1.4051699734698233</v>
      </c>
      <c r="I639">
        <v>-8.4118788376899705</v>
      </c>
      <c r="J639">
        <f>(Table2[[#This Row],[1M Return vs Nifty]]-AVERAGE(Table2[1M Return vs Nifty]))/_xlfn.STDEV.P(Table2[1M Return vs Nifty])</f>
        <v>-0.47519600473295126</v>
      </c>
      <c r="K639">
        <v>-37.597450050055798</v>
      </c>
      <c r="L639">
        <f>(Table2[[#This Row],[6M Return vs Nifty]]-AVERAGE(Table2[6M Return vs Nifty]))/_xlfn.STDEV.P(Table2[6M Return vs Nifty])</f>
        <v>-1.5207332451681972</v>
      </c>
      <c r="M639">
        <v>-1.0599388784928701E-3</v>
      </c>
      <c r="N639">
        <f>(Table2[[#This Row],[1W Return vs Nifty]]-AVERAGE(Table2[1W Return vs Nifty]))/_xlfn.STDEV.P(Table2[1W Return vs Nifty])</f>
        <v>0.61603284089407595</v>
      </c>
      <c r="O639">
        <v>41.42</v>
      </c>
      <c r="P639">
        <v>42.778700647864497</v>
      </c>
      <c r="Q639">
        <v>46.5770705044268</v>
      </c>
      <c r="R639">
        <v>30.844544358659899</v>
      </c>
      <c r="S639" s="1">
        <f>(Table2[[#This Row],[Close Price]]-Table2[[#This Row],[20D EMA]])/Table2[[#This Row],[20D EMA]]</f>
        <v>-1.5451472718493495E-2</v>
      </c>
      <c r="T639" s="1">
        <f>(Table2[[#This Row],[Close Price]]-Table2[[#This Row],[50D EMA]])/Table2[[#This Row],[50D EMA]]</f>
        <v>-4.672186432956258E-2</v>
      </c>
      <c r="U639" s="1">
        <f>(Table2[[#This Row],[Close Price]]-Table2[[#This Row],[200D EMA]])/Table2[[#This Row],[200D EMA]]</f>
        <v>-0.12446189598540404</v>
      </c>
      <c r="V639">
        <v>0.94461637132311704</v>
      </c>
      <c r="W639">
        <v>39.200000000000003</v>
      </c>
      <c r="X639">
        <v>40.880000000000003</v>
      </c>
      <c r="Y639">
        <v>39.200000000000003</v>
      </c>
      <c r="Z639">
        <v>41.19</v>
      </c>
      <c r="AA639">
        <v>39</v>
      </c>
      <c r="AB639">
        <v>41.19</v>
      </c>
      <c r="AC639" s="1">
        <f>(Table2[[#This Row],[Close Price]]/Table2[[#This Row],[Day Low]])-1</f>
        <v>4.0306122448979576E-2</v>
      </c>
      <c r="AD639" s="1">
        <f>(Table2[[#This Row],[Day High]]/Table2[[#This Row],[Close Price]])-1</f>
        <v>2.4521824423737737E-3</v>
      </c>
      <c r="AE639" s="1">
        <f>(Table2[[#This Row],[Close Price]]/Table2[[#This Row],[Current Week Low]])-1</f>
        <v>4.0306122448979576E-2</v>
      </c>
      <c r="AF639" s="1">
        <f>(Table2[[#This Row],[Current Week High]]/Table2[[#This Row],[Close Price]])-1</f>
        <v>1.005394801373205E-2</v>
      </c>
      <c r="AG639" s="1">
        <f>(Table2[[#This Row],[Close Price]]/Table2[[#This Row],[Current Month Low]])-1</f>
        <v>4.5641025641025568E-2</v>
      </c>
      <c r="AH639" s="1">
        <f>(Table2[[#This Row],[Current Month High]]/Table2[[#This Row],[Close Price]])-1</f>
        <v>1.005394801373205E-2</v>
      </c>
      <c r="AI639">
        <v>54.487493869543798</v>
      </c>
      <c r="AJ639">
        <v>4.5641025641025497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-0.04</v>
      </c>
      <c r="AM639" t="s">
        <v>3174</v>
      </c>
      <c r="AN639">
        <v>-3.11</v>
      </c>
      <c r="AO639" t="s">
        <v>3174</v>
      </c>
      <c r="AP639">
        <v>7.0390387639564997E-2</v>
      </c>
      <c r="AQ639">
        <f>(Table2[[#This Row],[Sharpe Ratio]]-AVERAGE(Table2[Sharpe Ratio]))/_xlfn.STDEV.P(Table2[Sharpe Ratio])</f>
        <v>0.10350131269049441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720</v>
      </c>
      <c r="AT639">
        <f>_xlfn.RANK.AVG(Table2[[#This Row],[6M Return vs Nifty Z-Score]],Table2[6M Return vs Nifty Z-Score])</f>
        <v>717</v>
      </c>
      <c r="AU639">
        <f>_xlfn.RANK.AVG(Table2[[#This Row],[Sharpe Ratio Z-Score]],Table2[Sharpe Ratio Z-Score])</f>
        <v>318</v>
      </c>
      <c r="AV639">
        <f>(Table2[[#This Row],[Rank 1Y]]+Table2[[#This Row],[Rank 6M]]+Table2[[#This Row],[Rank Sharpe]])/3</f>
        <v>585</v>
      </c>
    </row>
    <row r="640" spans="1:48" x14ac:dyDescent="0.3">
      <c r="A640" t="s">
        <v>432</v>
      </c>
      <c r="B640" t="s">
        <v>433</v>
      </c>
      <c r="C640" t="s">
        <v>3129</v>
      </c>
      <c r="D640" t="s">
        <v>24</v>
      </c>
      <c r="E640">
        <v>53748.463891353</v>
      </c>
      <c r="F640">
        <v>73.13</v>
      </c>
      <c r="G640">
        <v>-46.060276494599798</v>
      </c>
      <c r="H640">
        <f>(Table2[[#This Row],[1Y Return vs Nifty]]-AVERAGE(Table2[1Y Return vs Nifty]))/_xlfn.STDEV.P(Table2[1Y Return vs Nifty])</f>
        <v>-1.2311562523566155</v>
      </c>
      <c r="I640">
        <v>-2.38932787279481</v>
      </c>
      <c r="J640">
        <f>(Table2[[#This Row],[1M Return vs Nifty]]-AVERAGE(Table2[1M Return vs Nifty]))/_xlfn.STDEV.P(Table2[1M Return vs Nifty])</f>
        <v>0.20412390551834586</v>
      </c>
      <c r="K640">
        <v>-21.711493247417501</v>
      </c>
      <c r="L640">
        <f>(Table2[[#This Row],[6M Return vs Nifty]]-AVERAGE(Table2[6M Return vs Nifty]))/_xlfn.STDEV.P(Table2[6M Return vs Nifty])</f>
        <v>-0.99084773678436389</v>
      </c>
      <c r="M640">
        <v>-0.65567009604978299</v>
      </c>
      <c r="N640">
        <f>(Table2[[#This Row],[1W Return vs Nifty]]-AVERAGE(Table2[1W Return vs Nifty]))/_xlfn.STDEV.P(Table2[1W Return vs Nifty])</f>
        <v>0.45451457664369549</v>
      </c>
      <c r="O640">
        <v>73.209999999999994</v>
      </c>
      <c r="P640">
        <v>74.061825332285693</v>
      </c>
      <c r="Q640">
        <v>77.360027241616905</v>
      </c>
      <c r="R640">
        <v>34.403559448867902</v>
      </c>
      <c r="S640" s="1">
        <f>(Table2[[#This Row],[Close Price]]-Table2[[#This Row],[20D EMA]])/Table2[[#This Row],[20D EMA]]</f>
        <v>-1.0927468925010012E-3</v>
      </c>
      <c r="T640" s="1">
        <f>(Table2[[#This Row],[Close Price]]-Table2[[#This Row],[50D EMA]])/Table2[[#This Row],[50D EMA]]</f>
        <v>-1.2581722474499801E-2</v>
      </c>
      <c r="U640" s="1">
        <f>(Table2[[#This Row],[Close Price]]-Table2[[#This Row],[200D EMA]])/Table2[[#This Row],[200D EMA]]</f>
        <v>-5.4679753775232737E-2</v>
      </c>
      <c r="V640">
        <v>1.0477577001018501</v>
      </c>
      <c r="W640">
        <v>71.75</v>
      </c>
      <c r="X640">
        <v>73.25</v>
      </c>
      <c r="Y640">
        <v>70.41</v>
      </c>
      <c r="Z640">
        <v>73.25</v>
      </c>
      <c r="AA640">
        <v>70.41</v>
      </c>
      <c r="AB640">
        <v>75.099999999999994</v>
      </c>
      <c r="AC640" s="1">
        <f>(Table2[[#This Row],[Close Price]]/Table2[[#This Row],[Day Low]])-1</f>
        <v>1.9233449477351838E-2</v>
      </c>
      <c r="AD640" s="1">
        <f>(Table2[[#This Row],[Day High]]/Table2[[#This Row],[Close Price]])-1</f>
        <v>1.6409134418160498E-3</v>
      </c>
      <c r="AE640" s="1">
        <f>(Table2[[#This Row],[Close Price]]/Table2[[#This Row],[Current Week Low]])-1</f>
        <v>3.863087629598061E-2</v>
      </c>
      <c r="AF640" s="1">
        <f>(Table2[[#This Row],[Current Week High]]/Table2[[#This Row],[Close Price]])-1</f>
        <v>1.6409134418160498E-3</v>
      </c>
      <c r="AG640" s="1">
        <f>(Table2[[#This Row],[Close Price]]/Table2[[#This Row],[Current Month Low]])-1</f>
        <v>3.863087629598061E-2</v>
      </c>
      <c r="AH640" s="1">
        <f>(Table2[[#This Row],[Current Month High]]/Table2[[#This Row],[Close Price]])-1</f>
        <v>2.6938329003145078E-2</v>
      </c>
      <c r="AI640">
        <v>27.6493914945986</v>
      </c>
      <c r="AJ640">
        <v>3.8630876295980601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-0.01</v>
      </c>
      <c r="AM640" t="s">
        <v>3174</v>
      </c>
      <c r="AN640">
        <v>-0.93</v>
      </c>
      <c r="AO640" t="s">
        <v>3174</v>
      </c>
      <c r="AP640">
        <v>3.6933801147547997E-2</v>
      </c>
      <c r="AQ640">
        <f>(Table2[[#This Row],[Sharpe Ratio]]-AVERAGE(Table2[Sharpe Ratio]))/_xlfn.STDEV.P(Table2[Sharpe Ratio])</f>
        <v>-0.2869422038162171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702</v>
      </c>
      <c r="AT640">
        <f>_xlfn.RANK.AVG(Table2[[#This Row],[6M Return vs Nifty Z-Score]],Table2[6M Return vs Nifty Z-Score])</f>
        <v>642</v>
      </c>
      <c r="AU640">
        <f>_xlfn.RANK.AVG(Table2[[#This Row],[Sharpe Ratio Z-Score]],Table2[Sharpe Ratio Z-Score])</f>
        <v>414</v>
      </c>
      <c r="AV640">
        <f>(Table2[[#This Row],[Rank 1Y]]+Table2[[#This Row],[Rank 6M]]+Table2[[#This Row],[Rank Sharpe]])/3</f>
        <v>586</v>
      </c>
    </row>
    <row r="641" spans="1:48" x14ac:dyDescent="0.3">
      <c r="A641" t="s">
        <v>870</v>
      </c>
      <c r="B641" t="s">
        <v>871</v>
      </c>
      <c r="C641" t="s">
        <v>3129</v>
      </c>
      <c r="D641" t="s">
        <v>54</v>
      </c>
      <c r="E641">
        <v>18340.6101465049</v>
      </c>
      <c r="F641">
        <v>1142.3499999999999</v>
      </c>
      <c r="G641">
        <v>-40.244470520134399</v>
      </c>
      <c r="H641">
        <f>(Table2[[#This Row],[1Y Return vs Nifty]]-AVERAGE(Table2[1Y Return vs Nifty]))/_xlfn.STDEV.P(Table2[1Y Return vs Nifty])</f>
        <v>-1.1309870187652904</v>
      </c>
      <c r="I641">
        <v>-4.8361157929837999</v>
      </c>
      <c r="J641">
        <f>(Table2[[#This Row],[1M Return vs Nifty]]-AVERAGE(Table2[1M Return vs Nifty]))/_xlfn.STDEV.P(Table2[1M Return vs Nifty])</f>
        <v>-7.1864086951166931E-2</v>
      </c>
      <c r="K641">
        <v>-32.7459824377</v>
      </c>
      <c r="L641">
        <f>(Table2[[#This Row],[6M Return vs Nifty]]-AVERAGE(Table2[6M Return vs Nifty]))/_xlfn.STDEV.P(Table2[6M Return vs Nifty])</f>
        <v>-1.3589096663860922</v>
      </c>
      <c r="M641">
        <v>-1.9885955279554799</v>
      </c>
      <c r="N641">
        <f>(Table2[[#This Row],[1W Return vs Nifty]]-AVERAGE(Table2[1W Return vs Nifty]))/_xlfn.STDEV.P(Table2[1W Return vs Nifty])</f>
        <v>0.12562905634117133</v>
      </c>
      <c r="O641">
        <v>1200.33</v>
      </c>
      <c r="P641">
        <v>1234.6436522988299</v>
      </c>
      <c r="Q641">
        <v>1339.78942004135</v>
      </c>
      <c r="R641">
        <v>19.454703761541602</v>
      </c>
      <c r="S641" s="1">
        <f>(Table2[[#This Row],[Close Price]]-Table2[[#This Row],[20D EMA]])/Table2[[#This Row],[20D EMA]]</f>
        <v>-4.8303383236276712E-2</v>
      </c>
      <c r="T641" s="1">
        <f>(Table2[[#This Row],[Close Price]]-Table2[[#This Row],[50D EMA]])/Table2[[#This Row],[50D EMA]]</f>
        <v>-7.4753271623747425E-2</v>
      </c>
      <c r="U641" s="1">
        <f>(Table2[[#This Row],[Close Price]]-Table2[[#This Row],[200D EMA]])/Table2[[#This Row],[200D EMA]]</f>
        <v>-0.1473660092309555</v>
      </c>
      <c r="V641">
        <v>0.67849185206518303</v>
      </c>
      <c r="W641">
        <v>1129</v>
      </c>
      <c r="X641">
        <v>1159.8499999999999</v>
      </c>
      <c r="Y641">
        <v>1125</v>
      </c>
      <c r="Z641">
        <v>1160</v>
      </c>
      <c r="AA641">
        <v>1125</v>
      </c>
      <c r="AB641">
        <v>1207.5</v>
      </c>
      <c r="AC641" s="1">
        <f>(Table2[[#This Row],[Close Price]]/Table2[[#This Row],[Day Low]])-1</f>
        <v>1.1824623560673153E-2</v>
      </c>
      <c r="AD641" s="1">
        <f>(Table2[[#This Row],[Day High]]/Table2[[#This Row],[Close Price]])-1</f>
        <v>1.5319297938460208E-2</v>
      </c>
      <c r="AE641" s="1">
        <f>(Table2[[#This Row],[Close Price]]/Table2[[#This Row],[Current Week Low]])-1</f>
        <v>1.5422222222222226E-2</v>
      </c>
      <c r="AF641" s="1">
        <f>(Table2[[#This Row],[Current Week High]]/Table2[[#This Row],[Close Price]])-1</f>
        <v>1.5450606206504292E-2</v>
      </c>
      <c r="AG641" s="1">
        <f>(Table2[[#This Row],[Close Price]]/Table2[[#This Row],[Current Month Low]])-1</f>
        <v>1.5422222222222226E-2</v>
      </c>
      <c r="AH641" s="1">
        <f>(Table2[[#This Row],[Current Month High]]/Table2[[#This Row],[Close Price]])-1</f>
        <v>5.7031557753753237E-2</v>
      </c>
      <c r="AI641">
        <v>57.219766271282801</v>
      </c>
      <c r="AJ641">
        <v>1.5422222222222199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-0.11</v>
      </c>
      <c r="AM641" t="s">
        <v>3174</v>
      </c>
      <c r="AN641">
        <v>-10.029999999999999</v>
      </c>
      <c r="AO641" t="s">
        <v>3174</v>
      </c>
      <c r="AP641">
        <v>5.1192273443087001E-2</v>
      </c>
      <c r="AQ641">
        <f>(Table2[[#This Row],[Sharpe Ratio]]-AVERAGE(Table2[Sharpe Ratio]))/_xlfn.STDEV.P(Table2[Sharpe Ratio])</f>
        <v>-0.12054363639475792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685</v>
      </c>
      <c r="AT641">
        <f>_xlfn.RANK.AVG(Table2[[#This Row],[6M Return vs Nifty Z-Score]],Table2[6M Return vs Nifty Z-Score])</f>
        <v>701</v>
      </c>
      <c r="AU641">
        <f>_xlfn.RANK.AVG(Table2[[#This Row],[Sharpe Ratio Z-Score]],Table2[Sharpe Ratio Z-Score])</f>
        <v>372</v>
      </c>
      <c r="AV641">
        <f>(Table2[[#This Row],[Rank 1Y]]+Table2[[#This Row],[Rank 6M]]+Table2[[#This Row],[Rank Sharpe]])/3</f>
        <v>586</v>
      </c>
    </row>
    <row r="642" spans="1:48" x14ac:dyDescent="0.3">
      <c r="A642" t="s">
        <v>1693</v>
      </c>
      <c r="B642" t="s">
        <v>1694</v>
      </c>
      <c r="C642" t="s">
        <v>3140</v>
      </c>
      <c r="D642" t="s">
        <v>1151</v>
      </c>
      <c r="E642">
        <v>5098.1693847500001</v>
      </c>
      <c r="F642">
        <v>2985.15</v>
      </c>
      <c r="G642">
        <v>-12.0339802095724</v>
      </c>
      <c r="H642">
        <f>(Table2[[#This Row],[1Y Return vs Nifty]]-AVERAGE(Table2[1Y Return vs Nifty]))/_xlfn.STDEV.P(Table2[1Y Return vs Nifty])</f>
        <v>-0.64510024639849795</v>
      </c>
      <c r="I642">
        <v>-5.3256162482486102</v>
      </c>
      <c r="J642">
        <f>(Table2[[#This Row],[1M Return vs Nifty]]-AVERAGE(Table2[1M Return vs Nifty]))/_xlfn.STDEV.P(Table2[1M Return vs Nifty])</f>
        <v>-0.12707780075396055</v>
      </c>
      <c r="K642">
        <v>-12.0547209671863</v>
      </c>
      <c r="L642">
        <f>(Table2[[#This Row],[6M Return vs Nifty]]-AVERAGE(Table2[6M Return vs Nifty]))/_xlfn.STDEV.P(Table2[6M Return vs Nifty])</f>
        <v>-0.66874037160460942</v>
      </c>
      <c r="M642">
        <v>-2.5431500857101201</v>
      </c>
      <c r="N642">
        <f>(Table2[[#This Row],[1W Return vs Nifty]]-AVERAGE(Table2[1W Return vs Nifty]))/_xlfn.STDEV.P(Table2[1W Return vs Nifty])</f>
        <v>-1.1201526898967943E-2</v>
      </c>
      <c r="O642">
        <v>3081.12</v>
      </c>
      <c r="P642">
        <v>3100.1047285510399</v>
      </c>
      <c r="Q642">
        <v>3006.85395269942</v>
      </c>
      <c r="R642">
        <v>37.417177267968903</v>
      </c>
      <c r="S642" s="1">
        <f>(Table2[[#This Row],[Close Price]]-Table2[[#This Row],[20D EMA]])/Table2[[#This Row],[20D EMA]]</f>
        <v>-3.1147764449291102E-2</v>
      </c>
      <c r="T642" s="1">
        <f>(Table2[[#This Row],[Close Price]]-Table2[[#This Row],[50D EMA]])/Table2[[#This Row],[50D EMA]]</f>
        <v>-3.7080917780725614E-2</v>
      </c>
      <c r="U642" s="1">
        <f>(Table2[[#This Row],[Close Price]]-Table2[[#This Row],[200D EMA]])/Table2[[#This Row],[200D EMA]]</f>
        <v>-7.2181599242407734E-3</v>
      </c>
      <c r="V642">
        <v>0.64787697175612902</v>
      </c>
      <c r="W642">
        <v>2902.3</v>
      </c>
      <c r="X642">
        <v>3005.6</v>
      </c>
      <c r="Y642">
        <v>2902.3</v>
      </c>
      <c r="Z642">
        <v>3066.95</v>
      </c>
      <c r="AA642">
        <v>2902.3</v>
      </c>
      <c r="AB642">
        <v>3140</v>
      </c>
      <c r="AC642" s="1">
        <f>(Table2[[#This Row],[Close Price]]/Table2[[#This Row],[Day Low]])-1</f>
        <v>2.8546325328187905E-2</v>
      </c>
      <c r="AD642" s="1">
        <f>(Table2[[#This Row],[Day High]]/Table2[[#This Row],[Close Price]])-1</f>
        <v>6.8505770229301266E-3</v>
      </c>
      <c r="AE642" s="1">
        <f>(Table2[[#This Row],[Close Price]]/Table2[[#This Row],[Current Week Low]])-1</f>
        <v>2.8546325328187905E-2</v>
      </c>
      <c r="AF642" s="1">
        <f>(Table2[[#This Row],[Current Week High]]/Table2[[#This Row],[Close Price]])-1</f>
        <v>2.7402308091720506E-2</v>
      </c>
      <c r="AG642" s="1">
        <f>(Table2[[#This Row],[Close Price]]/Table2[[#This Row],[Current Month Low]])-1</f>
        <v>2.8546325328187905E-2</v>
      </c>
      <c r="AH642" s="1">
        <f>(Table2[[#This Row],[Current Month High]]/Table2[[#This Row],[Close Price]])-1</f>
        <v>5.1873440195635112E-2</v>
      </c>
      <c r="AI642">
        <v>23.946870341523798</v>
      </c>
      <c r="AJ642">
        <v>29.789130434782599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0</v>
      </c>
      <c r="AM642">
        <v>0</v>
      </c>
      <c r="AN642">
        <v>-3.62</v>
      </c>
      <c r="AO642" t="s">
        <v>3174</v>
      </c>
      <c r="AP642">
        <v>-8.1699522276063002E-2</v>
      </c>
      <c r="AQ642">
        <f>(Table2[[#This Row],[Sharpe Ratio]]-AVERAGE(Table2[Sharpe Ratio]))/_xlfn.STDEV.P(Table2[Sharpe Ratio])</f>
        <v>-1.6714113571007256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526</v>
      </c>
      <c r="AT642">
        <f>_xlfn.RANK.AVG(Table2[[#This Row],[6M Return vs Nifty Z-Score]],Table2[6M Return vs Nifty Z-Score])</f>
        <v>543</v>
      </c>
      <c r="AU642">
        <f>_xlfn.RANK.AVG(Table2[[#This Row],[Sharpe Ratio Z-Score]],Table2[Sharpe Ratio Z-Score])</f>
        <v>695</v>
      </c>
      <c r="AV642">
        <f>(Table2[[#This Row],[Rank 1Y]]+Table2[[#This Row],[Rank 6M]]+Table2[[#This Row],[Rank Sharpe]])/3</f>
        <v>588</v>
      </c>
    </row>
    <row r="643" spans="1:48" x14ac:dyDescent="0.3">
      <c r="A643" t="s">
        <v>428</v>
      </c>
      <c r="B643" t="s">
        <v>429</v>
      </c>
      <c r="C643" t="s">
        <v>3131</v>
      </c>
      <c r="D643" t="s">
        <v>195</v>
      </c>
      <c r="E643">
        <v>54385.528612800001</v>
      </c>
      <c r="F643">
        <v>16705.25</v>
      </c>
      <c r="G643">
        <v>-32.714919362087997</v>
      </c>
      <c r="H643">
        <f>(Table2[[#This Row],[1Y Return vs Nifty]]-AVERAGE(Table2[1Y Return vs Nifty]))/_xlfn.STDEV.P(Table2[1Y Return vs Nifty])</f>
        <v>-1.0013008889150741</v>
      </c>
      <c r="I643">
        <v>2.0537372092942601</v>
      </c>
      <c r="J643">
        <f>(Table2[[#This Row],[1M Return vs Nifty]]-AVERAGE(Table2[1M Return vs Nifty]))/_xlfn.STDEV.P(Table2[1M Return vs Nifty])</f>
        <v>0.70528406014361444</v>
      </c>
      <c r="K643">
        <v>-7.6225524530361302</v>
      </c>
      <c r="L643">
        <f>(Table2[[#This Row],[6M Return vs Nifty]]-AVERAGE(Table2[6M Return vs Nifty]))/_xlfn.STDEV.P(Table2[6M Return vs Nifty])</f>
        <v>-0.52090276285741433</v>
      </c>
      <c r="M643">
        <v>2.9925070859228602</v>
      </c>
      <c r="N643">
        <f>(Table2[[#This Row],[1W Return vs Nifty]]-AVERAGE(Table2[1W Return vs Nifty]))/_xlfn.STDEV.P(Table2[1W Return vs Nifty])</f>
        <v>1.3546644439423159</v>
      </c>
      <c r="O643">
        <v>16605.009999999998</v>
      </c>
      <c r="P643">
        <v>16634.793442897098</v>
      </c>
      <c r="Q643">
        <v>16491.482316658199</v>
      </c>
      <c r="R643">
        <v>63.641632258127103</v>
      </c>
      <c r="S643" s="1">
        <f>(Table2[[#This Row],[Close Price]]-Table2[[#This Row],[20D EMA]])/Table2[[#This Row],[20D EMA]]</f>
        <v>6.0367322874241933E-3</v>
      </c>
      <c r="T643" s="1">
        <f>(Table2[[#This Row],[Close Price]]-Table2[[#This Row],[50D EMA]])/Table2[[#This Row],[50D EMA]]</f>
        <v>4.2354933558243768E-3</v>
      </c>
      <c r="U643" s="1">
        <f>(Table2[[#This Row],[Close Price]]-Table2[[#This Row],[200D EMA]])/Table2[[#This Row],[200D EMA]]</f>
        <v>1.2962308617089694E-2</v>
      </c>
      <c r="V643">
        <v>0.78934043398434495</v>
      </c>
      <c r="W643">
        <v>16480</v>
      </c>
      <c r="X643">
        <v>16820.5</v>
      </c>
      <c r="Y643">
        <v>16425.599999999999</v>
      </c>
      <c r="Z643">
        <v>16820.5</v>
      </c>
      <c r="AA643">
        <v>16405</v>
      </c>
      <c r="AB643">
        <v>16825</v>
      </c>
      <c r="AC643" s="1">
        <f>(Table2[[#This Row],[Close Price]]/Table2[[#This Row],[Day Low]])-1</f>
        <v>1.3668082524271874E-2</v>
      </c>
      <c r="AD643" s="1">
        <f>(Table2[[#This Row],[Day High]]/Table2[[#This Row],[Close Price]])-1</f>
        <v>6.8990287484473889E-3</v>
      </c>
      <c r="AE643" s="1">
        <f>(Table2[[#This Row],[Close Price]]/Table2[[#This Row],[Current Week Low]])-1</f>
        <v>1.7025253263198925E-2</v>
      </c>
      <c r="AF643" s="1">
        <f>(Table2[[#This Row],[Current Week High]]/Table2[[#This Row],[Close Price]])-1</f>
        <v>6.8990287484473889E-3</v>
      </c>
      <c r="AG643" s="1">
        <f>(Table2[[#This Row],[Close Price]]/Table2[[#This Row],[Current Month Low]])-1</f>
        <v>1.8302346845473938E-2</v>
      </c>
      <c r="AH643" s="1">
        <f>(Table2[[#This Row],[Current Month High]]/Table2[[#This Row],[Close Price]])-1</f>
        <v>7.168405142096157E-3</v>
      </c>
      <c r="AI643">
        <v>15.233235060834099</v>
      </c>
      <c r="AJ643">
        <v>8.8616132521798008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-0.04</v>
      </c>
      <c r="AM643" t="s">
        <v>3174</v>
      </c>
      <c r="AN643">
        <v>0.27</v>
      </c>
      <c r="AO643" t="s">
        <v>3175</v>
      </c>
      <c r="AP643">
        <v>-2.2102478710061001E-2</v>
      </c>
      <c r="AQ643">
        <f>(Table2[[#This Row],[Sharpe Ratio]]-AVERAGE(Table2[Sharpe Ratio]))/_xlfn.STDEV.P(Table2[Sharpe Ratio])</f>
        <v>-0.97590468104261285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660</v>
      </c>
      <c r="AT643">
        <f>_xlfn.RANK.AVG(Table2[[#This Row],[6M Return vs Nifty Z-Score]],Table2[6M Return vs Nifty Z-Score])</f>
        <v>499</v>
      </c>
      <c r="AU643">
        <f>_xlfn.RANK.AVG(Table2[[#This Row],[Sharpe Ratio Z-Score]],Table2[Sharpe Ratio Z-Score])</f>
        <v>611</v>
      </c>
      <c r="AV643">
        <f>(Table2[[#This Row],[Rank 1Y]]+Table2[[#This Row],[Rank 6M]]+Table2[[#This Row],[Rank Sharpe]])/3</f>
        <v>590</v>
      </c>
    </row>
    <row r="644" spans="1:48" x14ac:dyDescent="0.3">
      <c r="A644" t="s">
        <v>1395</v>
      </c>
      <c r="B644" t="s">
        <v>1396</v>
      </c>
      <c r="C644" t="s">
        <v>3143</v>
      </c>
      <c r="D644" t="s">
        <v>446</v>
      </c>
      <c r="E644">
        <v>7986.90513061</v>
      </c>
      <c r="F644">
        <v>495.35</v>
      </c>
      <c r="G644">
        <v>-22.345911072861998</v>
      </c>
      <c r="H644">
        <f>(Table2[[#This Row],[1Y Return vs Nifty]]-AVERAGE(Table2[1Y Return vs Nifty]))/_xlfn.STDEV.P(Table2[1Y Return vs Nifty])</f>
        <v>-0.82270902770200438</v>
      </c>
      <c r="I644">
        <v>-3.0545701429880801</v>
      </c>
      <c r="J644">
        <f>(Table2[[#This Row],[1M Return vs Nifty]]-AVERAGE(Table2[1M Return vs Nifty]))/_xlfn.STDEV.P(Table2[1M Return vs Nifty])</f>
        <v>0.12908721061659867</v>
      </c>
      <c r="K644">
        <v>-7.7013426271332204</v>
      </c>
      <c r="L644">
        <f>(Table2[[#This Row],[6M Return vs Nifty]]-AVERAGE(Table2[6M Return vs Nifty]))/_xlfn.STDEV.P(Table2[6M Return vs Nifty])</f>
        <v>-0.52353085583133918</v>
      </c>
      <c r="M644">
        <v>-1.9227817526039901</v>
      </c>
      <c r="N644">
        <f>(Table2[[#This Row],[1W Return vs Nifty]]-AVERAGE(Table2[1W Return vs Nifty]))/_xlfn.STDEV.P(Table2[1W Return vs Nifty])</f>
        <v>0.14186792254586353</v>
      </c>
      <c r="O644">
        <v>506.68</v>
      </c>
      <c r="P644">
        <v>510.13264595838803</v>
      </c>
      <c r="Q644">
        <v>498.28275837632202</v>
      </c>
      <c r="R644">
        <v>43.379191647282603</v>
      </c>
      <c r="S644" s="1">
        <f>(Table2[[#This Row],[Close Price]]-Table2[[#This Row],[20D EMA]])/Table2[[#This Row],[20D EMA]]</f>
        <v>-2.2361253651219673E-2</v>
      </c>
      <c r="T644" s="1">
        <f>(Table2[[#This Row],[Close Price]]-Table2[[#This Row],[50D EMA]])/Table2[[#This Row],[50D EMA]]</f>
        <v>-2.8978043407937151E-2</v>
      </c>
      <c r="U644" s="1">
        <f>(Table2[[#This Row],[Close Price]]-Table2[[#This Row],[200D EMA]])/Table2[[#This Row],[200D EMA]]</f>
        <v>-5.8857311978414246E-3</v>
      </c>
      <c r="V644">
        <v>0.37090457281035299</v>
      </c>
      <c r="W644">
        <v>488</v>
      </c>
      <c r="X644">
        <v>501.85</v>
      </c>
      <c r="Y644">
        <v>479.6</v>
      </c>
      <c r="Z644">
        <v>510.5</v>
      </c>
      <c r="AA644">
        <v>479.6</v>
      </c>
      <c r="AB644">
        <v>529</v>
      </c>
      <c r="AC644" s="1">
        <f>(Table2[[#This Row],[Close Price]]/Table2[[#This Row],[Day Low]])-1</f>
        <v>1.5061475409836156E-2</v>
      </c>
      <c r="AD644" s="1">
        <f>(Table2[[#This Row],[Day High]]/Table2[[#This Row],[Close Price]])-1</f>
        <v>1.3122034924800685E-2</v>
      </c>
      <c r="AE644" s="1">
        <f>(Table2[[#This Row],[Close Price]]/Table2[[#This Row],[Current Week Low]])-1</f>
        <v>3.2839866555462782E-2</v>
      </c>
      <c r="AF644" s="1">
        <f>(Table2[[#This Row],[Current Week High]]/Table2[[#This Row],[Close Price]])-1</f>
        <v>3.0584435247804631E-2</v>
      </c>
      <c r="AG644" s="1">
        <f>(Table2[[#This Row],[Close Price]]/Table2[[#This Row],[Current Month Low]])-1</f>
        <v>3.2839866555462782E-2</v>
      </c>
      <c r="AH644" s="1">
        <f>(Table2[[#This Row],[Current Month High]]/Table2[[#This Row],[Close Price]])-1</f>
        <v>6.7931765418391077E-2</v>
      </c>
      <c r="AI644">
        <v>27.970122135863502</v>
      </c>
      <c r="AJ644">
        <v>22.9766633565044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-0.04</v>
      </c>
      <c r="AM644" t="s">
        <v>3174</v>
      </c>
      <c r="AN644">
        <v>-4.33</v>
      </c>
      <c r="AO644" t="s">
        <v>3174</v>
      </c>
      <c r="AP644">
        <v>-6.6956219507025003E-2</v>
      </c>
      <c r="AQ644">
        <f>(Table2[[#This Row],[Sharpe Ratio]]-AVERAGE(Table2[Sharpe Ratio]))/_xlfn.STDEV.P(Table2[Sharpe Ratio])</f>
        <v>-1.499354743392096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591</v>
      </c>
      <c r="AT644">
        <f>_xlfn.RANK.AVG(Table2[[#This Row],[6M Return vs Nifty Z-Score]],Table2[6M Return vs Nifty Z-Score])</f>
        <v>501</v>
      </c>
      <c r="AU644">
        <f>_xlfn.RANK.AVG(Table2[[#This Row],[Sharpe Ratio Z-Score]],Table2[Sharpe Ratio Z-Score])</f>
        <v>681</v>
      </c>
      <c r="AV644">
        <f>(Table2[[#This Row],[Rank 1Y]]+Table2[[#This Row],[Rank 6M]]+Table2[[#This Row],[Rank Sharpe]])/3</f>
        <v>591</v>
      </c>
    </row>
    <row r="645" spans="1:48" x14ac:dyDescent="0.3">
      <c r="A645" t="s">
        <v>98</v>
      </c>
      <c r="B645" t="s">
        <v>99</v>
      </c>
      <c r="C645" t="s">
        <v>3138</v>
      </c>
      <c r="D645" t="s">
        <v>100</v>
      </c>
      <c r="E645">
        <v>294550.92704275</v>
      </c>
      <c r="F645">
        <v>3088.05</v>
      </c>
      <c r="G645">
        <v>-29.324445157558898</v>
      </c>
      <c r="H645">
        <f>(Table2[[#This Row],[1Y Return vs Nifty]]-AVERAGE(Table2[1Y Return vs Nifty]))/_xlfn.STDEV.P(Table2[1Y Return vs Nifty])</f>
        <v>-0.94290464872584456</v>
      </c>
      <c r="I645">
        <v>-7.1440144802622196</v>
      </c>
      <c r="J645">
        <f>(Table2[[#This Row],[1M Return vs Nifty]]-AVERAGE(Table2[1M Return vs Nifty]))/_xlfn.STDEV.P(Table2[1M Return vs Nifty])</f>
        <v>-0.33218592370267286</v>
      </c>
      <c r="K645">
        <v>-3.5748718466882199</v>
      </c>
      <c r="L645">
        <f>(Table2[[#This Row],[6M Return vs Nifty]]-AVERAGE(Table2[6M Return vs Nifty]))/_xlfn.STDEV.P(Table2[6M Return vs Nifty])</f>
        <v>-0.38588997624868826</v>
      </c>
      <c r="M645">
        <v>-4.4075916986536798</v>
      </c>
      <c r="N645">
        <f>(Table2[[#This Row],[1W Return vs Nifty]]-AVERAGE(Table2[1W Return vs Nifty]))/_xlfn.STDEV.P(Table2[1W Return vs Nifty])</f>
        <v>-0.47123315002580646</v>
      </c>
      <c r="O645">
        <v>3210.11</v>
      </c>
      <c r="P645">
        <v>3167.0451500980598</v>
      </c>
      <c r="Q645">
        <v>3060.1650988973201</v>
      </c>
      <c r="R645">
        <v>22.105960392180801</v>
      </c>
      <c r="S645" s="1">
        <f>(Table2[[#This Row],[Close Price]]-Table2[[#This Row],[20D EMA]])/Table2[[#This Row],[20D EMA]]</f>
        <v>-3.8023619128316456E-2</v>
      </c>
      <c r="T645" s="1">
        <f>(Table2[[#This Row],[Close Price]]-Table2[[#This Row],[50D EMA]])/Table2[[#This Row],[50D EMA]]</f>
        <v>-2.4942855675933052E-2</v>
      </c>
      <c r="U645" s="1">
        <f>(Table2[[#This Row],[Close Price]]-Table2[[#This Row],[200D EMA]])/Table2[[#This Row],[200D EMA]]</f>
        <v>9.1122211388947275E-3</v>
      </c>
      <c r="V645">
        <v>0.81163527740544605</v>
      </c>
      <c r="W645">
        <v>3045.65</v>
      </c>
      <c r="X645">
        <v>3099</v>
      </c>
      <c r="Y645">
        <v>3038</v>
      </c>
      <c r="Z645">
        <v>3099</v>
      </c>
      <c r="AA645">
        <v>3038</v>
      </c>
      <c r="AB645">
        <v>3328.95</v>
      </c>
      <c r="AC645" s="1">
        <f>(Table2[[#This Row],[Close Price]]/Table2[[#This Row],[Day Low]])-1</f>
        <v>1.3921494590645622E-2</v>
      </c>
      <c r="AD645" s="1">
        <f>(Table2[[#This Row],[Day High]]/Table2[[#This Row],[Close Price]])-1</f>
        <v>3.5459270413367161E-3</v>
      </c>
      <c r="AE645" s="1">
        <f>(Table2[[#This Row],[Close Price]]/Table2[[#This Row],[Current Week Low]])-1</f>
        <v>1.6474654377880205E-2</v>
      </c>
      <c r="AF645" s="1">
        <f>(Table2[[#This Row],[Current Week High]]/Table2[[#This Row],[Close Price]])-1</f>
        <v>3.5459270413367161E-3</v>
      </c>
      <c r="AG645" s="1">
        <f>(Table2[[#This Row],[Close Price]]/Table2[[#This Row],[Current Month Low]])-1</f>
        <v>1.6474654377880205E-2</v>
      </c>
      <c r="AH645" s="1">
        <f>(Table2[[#This Row],[Current Month High]]/Table2[[#This Row],[Close Price]])-1</f>
        <v>7.8010394909408642E-2</v>
      </c>
      <c r="AI645">
        <v>10.845031654280101</v>
      </c>
      <c r="AJ645">
        <v>15.652971798809</v>
      </c>
      <c r="AK645" t="str">
        <f>IF(AND(Table2[[#This Row],[20D EMA]]&gt;Table2[[#This Row],[50D EMA]],Table2[[#This Row],[50D EMA]]&gt;Table2[[#This Row],[200D EMA]]),"Uptrend","Downtrend/NoTrend")</f>
        <v>Uptrend</v>
      </c>
      <c r="AL645">
        <v>0.02</v>
      </c>
      <c r="AM645" t="s">
        <v>3175</v>
      </c>
      <c r="AN645">
        <v>-6.25</v>
      </c>
      <c r="AO645" t="s">
        <v>3174</v>
      </c>
      <c r="AP645">
        <v>-6.9816395257332006E-2</v>
      </c>
      <c r="AQ645">
        <f>(Table2[[#This Row],[Sharpe Ratio]]-AVERAGE(Table2[Sharpe Ratio]))/_xlfn.STDEV.P(Table2[Sharpe Ratio])</f>
        <v>-1.5327334348507584</v>
      </c>
      <c r="AR6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-3.6649471335537704</v>
      </c>
      <c r="AS645">
        <f>_xlfn.RANK.AVG(Table2[[#This Row],[1Y Return vs Nifty Z-Score]],Table2[1Y Return vs Nifty Z-Score])</f>
        <v>639</v>
      </c>
      <c r="AT645">
        <f>_xlfn.RANK.AVG(Table2[[#This Row],[6M Return vs Nifty Z-Score]],Table2[6M Return vs Nifty Z-Score])</f>
        <v>454</v>
      </c>
      <c r="AU645">
        <f>_xlfn.RANK.AVG(Table2[[#This Row],[Sharpe Ratio Z-Score]],Table2[Sharpe Ratio Z-Score])</f>
        <v>682</v>
      </c>
      <c r="AV645">
        <f>(Table2[[#This Row],[Rank 1Y]]+Table2[[#This Row],[Rank 6M]]+Table2[[#This Row],[Rank Sharpe]])/3</f>
        <v>591.66666666666663</v>
      </c>
    </row>
    <row r="646" spans="1:48" x14ac:dyDescent="0.3">
      <c r="A646" t="s">
        <v>1009</v>
      </c>
      <c r="B646" t="s">
        <v>1010</v>
      </c>
      <c r="C646" t="s">
        <v>3129</v>
      </c>
      <c r="D646" t="s">
        <v>579</v>
      </c>
      <c r="E646">
        <v>14062.667350199999</v>
      </c>
      <c r="F646">
        <v>1741.8</v>
      </c>
      <c r="G646">
        <v>-28.568386132033599</v>
      </c>
      <c r="H646">
        <f>(Table2[[#This Row],[1Y Return vs Nifty]]-AVERAGE(Table2[1Y Return vs Nifty]))/_xlfn.STDEV.P(Table2[1Y Return vs Nifty])</f>
        <v>-0.92988257517848294</v>
      </c>
      <c r="I646">
        <v>-9.8591529214182394</v>
      </c>
      <c r="J646">
        <f>(Table2[[#This Row],[1M Return vs Nifty]]-AVERAGE(Table2[1M Return vs Nifty]))/_xlfn.STDEV.P(Table2[1M Return vs Nifty])</f>
        <v>-0.63844279274654681</v>
      </c>
      <c r="K646">
        <v>-3.2321462721295799</v>
      </c>
      <c r="L646">
        <f>(Table2[[#This Row],[6M Return vs Nifty]]-AVERAGE(Table2[6M Return vs Nifty]))/_xlfn.STDEV.P(Table2[6M Return vs Nifty])</f>
        <v>-0.37445816149762556</v>
      </c>
      <c r="M646">
        <v>-2.3671016458131899</v>
      </c>
      <c r="N646">
        <f>(Table2[[#This Row],[1W Return vs Nifty]]-AVERAGE(Table2[1W Return vs Nifty]))/_xlfn.STDEV.P(Table2[1W Return vs Nifty])</f>
        <v>3.223659902167688E-2</v>
      </c>
      <c r="O646">
        <v>1803.37</v>
      </c>
      <c r="P646">
        <v>1778.1275018726401</v>
      </c>
      <c r="Q646">
        <v>1679.61334927332</v>
      </c>
      <c r="R646">
        <v>36.388210823410802</v>
      </c>
      <c r="S646" s="1">
        <f>(Table2[[#This Row],[Close Price]]-Table2[[#This Row],[20D EMA]])/Table2[[#This Row],[20D EMA]]</f>
        <v>-3.4141634828127307E-2</v>
      </c>
      <c r="T646" s="1">
        <f>(Table2[[#This Row],[Close Price]]-Table2[[#This Row],[50D EMA]])/Table2[[#This Row],[50D EMA]]</f>
        <v>-2.043020077828037E-2</v>
      </c>
      <c r="U646" s="1">
        <f>(Table2[[#This Row],[Close Price]]-Table2[[#This Row],[200D EMA]])/Table2[[#This Row],[200D EMA]]</f>
        <v>3.7024384661853801E-2</v>
      </c>
      <c r="V646">
        <v>0.78214380308151499</v>
      </c>
      <c r="W646">
        <v>1705</v>
      </c>
      <c r="X646">
        <v>1752.9</v>
      </c>
      <c r="Y646">
        <v>1690</v>
      </c>
      <c r="Z646">
        <v>1785.8</v>
      </c>
      <c r="AA646">
        <v>1690</v>
      </c>
      <c r="AB646">
        <v>1869.4</v>
      </c>
      <c r="AC646" s="1">
        <f>(Table2[[#This Row],[Close Price]]/Table2[[#This Row],[Day Low]])-1</f>
        <v>2.158357771260988E-2</v>
      </c>
      <c r="AD646" s="1">
        <f>(Table2[[#This Row],[Day High]]/Table2[[#This Row],[Close Price]])-1</f>
        <v>6.3727178780572658E-3</v>
      </c>
      <c r="AE646" s="1">
        <f>(Table2[[#This Row],[Close Price]]/Table2[[#This Row],[Current Week Low]])-1</f>
        <v>3.0650887573964392E-2</v>
      </c>
      <c r="AF646" s="1">
        <f>(Table2[[#This Row],[Current Week High]]/Table2[[#This Row],[Close Price]])-1</f>
        <v>2.5261224021127626E-2</v>
      </c>
      <c r="AG646" s="1">
        <f>(Table2[[#This Row],[Close Price]]/Table2[[#This Row],[Current Month Low]])-1</f>
        <v>3.0650887573964392E-2</v>
      </c>
      <c r="AH646" s="1">
        <f>(Table2[[#This Row],[Current Month High]]/Table2[[#This Row],[Close Price]])-1</f>
        <v>7.3257549661269961E-2</v>
      </c>
      <c r="AI646">
        <v>13.615225628659999</v>
      </c>
      <c r="AJ646">
        <v>33.267023718439098</v>
      </c>
      <c r="AK646" t="str">
        <f>IF(AND(Table2[[#This Row],[20D EMA]]&gt;Table2[[#This Row],[50D EMA]],Table2[[#This Row],[50D EMA]]&gt;Table2[[#This Row],[200D EMA]]),"Uptrend","Downtrend/NoTrend")</f>
        <v>Uptrend</v>
      </c>
      <c r="AL646">
        <v>0.01</v>
      </c>
      <c r="AM646" t="s">
        <v>3175</v>
      </c>
      <c r="AN646">
        <v>-6.82</v>
      </c>
      <c r="AO646" t="s">
        <v>3174</v>
      </c>
      <c r="AP646">
        <v>-8.5358961818762999E-2</v>
      </c>
      <c r="AQ646">
        <f>(Table2[[#This Row],[Sharpe Ratio]]-AVERAGE(Table2[Sharpe Ratio]))/_xlfn.STDEV.P(Table2[Sharpe Ratio])</f>
        <v>-1.7141175800991906</v>
      </c>
      <c r="AR6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-3.6246645105001694</v>
      </c>
      <c r="AS646">
        <f>_xlfn.RANK.AVG(Table2[[#This Row],[1Y Return vs Nifty Z-Score]],Table2[1Y Return vs Nifty Z-Score])</f>
        <v>631</v>
      </c>
      <c r="AT646">
        <f>_xlfn.RANK.AVG(Table2[[#This Row],[6M Return vs Nifty Z-Score]],Table2[6M Return vs Nifty Z-Score])</f>
        <v>449</v>
      </c>
      <c r="AU646">
        <f>_xlfn.RANK.AVG(Table2[[#This Row],[Sharpe Ratio Z-Score]],Table2[Sharpe Ratio Z-Score])</f>
        <v>699</v>
      </c>
      <c r="AV646">
        <f>(Table2[[#This Row],[Rank 1Y]]+Table2[[#This Row],[Rank 6M]]+Table2[[#This Row],[Rank Sharpe]])/3</f>
        <v>593</v>
      </c>
    </row>
    <row r="647" spans="1:48" x14ac:dyDescent="0.3">
      <c r="A647" t="s">
        <v>1107</v>
      </c>
      <c r="B647" t="s">
        <v>1108</v>
      </c>
      <c r="C647" t="s">
        <v>3143</v>
      </c>
      <c r="D647" t="s">
        <v>482</v>
      </c>
      <c r="E647">
        <v>11710.152701999999</v>
      </c>
      <c r="F647">
        <v>2261.9</v>
      </c>
      <c r="G647">
        <v>-27.822496889230901</v>
      </c>
      <c r="H647">
        <f>(Table2[[#This Row],[1Y Return vs Nifty]]-AVERAGE(Table2[1Y Return vs Nifty]))/_xlfn.STDEV.P(Table2[1Y Return vs Nifty])</f>
        <v>-0.91703566210682941</v>
      </c>
      <c r="I647">
        <v>-4.1658380294301596</v>
      </c>
      <c r="J647">
        <f>(Table2[[#This Row],[1M Return vs Nifty]]-AVERAGE(Table2[1M Return vs Nifty]))/_xlfn.STDEV.P(Table2[1M Return vs Nifty])</f>
        <v>3.7405916700334902E-3</v>
      </c>
      <c r="K647">
        <v>-1.6087251821494399</v>
      </c>
      <c r="L647">
        <f>(Table2[[#This Row],[6M Return vs Nifty]]-AVERAGE(Table2[6M Return vs Nifty]))/_xlfn.STDEV.P(Table2[6M Return vs Nifty])</f>
        <v>-0.32030798846918707</v>
      </c>
      <c r="M647">
        <v>-1.2918936208213101</v>
      </c>
      <c r="N647">
        <f>(Table2[[#This Row],[1W Return vs Nifty]]-AVERAGE(Table2[1W Return vs Nifty]))/_xlfn.STDEV.P(Table2[1W Return vs Nifty])</f>
        <v>0.29753302316397062</v>
      </c>
      <c r="O647">
        <v>2285.52</v>
      </c>
      <c r="P647">
        <v>2213.5353520429499</v>
      </c>
      <c r="Q647">
        <v>2174.1165620104898</v>
      </c>
      <c r="R647">
        <v>44.831717731699499</v>
      </c>
      <c r="S647" s="1">
        <f>(Table2[[#This Row],[Close Price]]-Table2[[#This Row],[20D EMA]])/Table2[[#This Row],[20D EMA]]</f>
        <v>-1.0334628443417643E-2</v>
      </c>
      <c r="T647" s="1">
        <f>(Table2[[#This Row],[Close Price]]-Table2[[#This Row],[50D EMA]])/Table2[[#This Row],[50D EMA]]</f>
        <v>2.1849503290025524E-2</v>
      </c>
      <c r="U647" s="1">
        <f>(Table2[[#This Row],[Close Price]]-Table2[[#This Row],[200D EMA]])/Table2[[#This Row],[200D EMA]]</f>
        <v>4.0376601477306963E-2</v>
      </c>
      <c r="V647">
        <v>0.95778404749151802</v>
      </c>
      <c r="W647">
        <v>2185.0500000000002</v>
      </c>
      <c r="X647">
        <v>2289.9</v>
      </c>
      <c r="Y647">
        <v>2178.6</v>
      </c>
      <c r="Z647">
        <v>2318.9</v>
      </c>
      <c r="AA647">
        <v>2178.6</v>
      </c>
      <c r="AB647">
        <v>2443.15</v>
      </c>
      <c r="AC647" s="1">
        <f>(Table2[[#This Row],[Close Price]]/Table2[[#This Row],[Day Low]])-1</f>
        <v>3.5170819889704941E-2</v>
      </c>
      <c r="AD647" s="1">
        <f>(Table2[[#This Row],[Day High]]/Table2[[#This Row],[Close Price]])-1</f>
        <v>1.2378973429417739E-2</v>
      </c>
      <c r="AE647" s="1">
        <f>(Table2[[#This Row],[Close Price]]/Table2[[#This Row],[Current Week Low]])-1</f>
        <v>3.8235564123749288E-2</v>
      </c>
      <c r="AF647" s="1">
        <f>(Table2[[#This Row],[Current Week High]]/Table2[[#This Row],[Close Price]])-1</f>
        <v>2.5200053052743199E-2</v>
      </c>
      <c r="AG647" s="1">
        <f>(Table2[[#This Row],[Close Price]]/Table2[[#This Row],[Current Month Low]])-1</f>
        <v>3.8235564123749288E-2</v>
      </c>
      <c r="AH647" s="1">
        <f>(Table2[[#This Row],[Current Month High]]/Table2[[#This Row],[Close Price]])-1</f>
        <v>8.0131747645784568E-2</v>
      </c>
      <c r="AI647">
        <v>20.916044033776899</v>
      </c>
      <c r="AJ647">
        <v>25.105088495575199</v>
      </c>
      <c r="AK647" t="str">
        <f>IF(AND(Table2[[#This Row],[20D EMA]]&gt;Table2[[#This Row],[50D EMA]],Table2[[#This Row],[50D EMA]]&gt;Table2[[#This Row],[200D EMA]]),"Uptrend","Downtrend/NoTrend")</f>
        <v>Uptrend</v>
      </c>
      <c r="AL647">
        <v>0.1</v>
      </c>
      <c r="AM647" t="s">
        <v>3175</v>
      </c>
      <c r="AN647">
        <v>-4.8499999999999996</v>
      </c>
      <c r="AO647" t="s">
        <v>3174</v>
      </c>
      <c r="AP647">
        <v>-0.12763814480472799</v>
      </c>
      <c r="AQ647">
        <f>(Table2[[#This Row],[Sharpe Ratio]]-AVERAGE(Table2[Sharpe Ratio]))/_xlfn.STDEV.P(Table2[Sharpe Ratio])</f>
        <v>-2.2075221563254517</v>
      </c>
      <c r="AR6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-3.1435921920674641</v>
      </c>
      <c r="AS647">
        <f>_xlfn.RANK.AVG(Table2[[#This Row],[1Y Return vs Nifty Z-Score]],Table2[1Y Return vs Nifty Z-Score])</f>
        <v>623</v>
      </c>
      <c r="AT647">
        <f>_xlfn.RANK.AVG(Table2[[#This Row],[6M Return vs Nifty Z-Score]],Table2[6M Return vs Nifty Z-Score])</f>
        <v>431</v>
      </c>
      <c r="AU647">
        <f>_xlfn.RANK.AVG(Table2[[#This Row],[Sharpe Ratio Z-Score]],Table2[Sharpe Ratio Z-Score])</f>
        <v>726</v>
      </c>
      <c r="AV647">
        <f>(Table2[[#This Row],[Rank 1Y]]+Table2[[#This Row],[Rank 6M]]+Table2[[#This Row],[Rank Sharpe]])/3</f>
        <v>593.33333333333337</v>
      </c>
    </row>
    <row r="648" spans="1:48" x14ac:dyDescent="0.3">
      <c r="A648" t="s">
        <v>951</v>
      </c>
      <c r="B648" t="s">
        <v>952</v>
      </c>
      <c r="C648" t="s">
        <v>3145</v>
      </c>
      <c r="D648" t="s">
        <v>167</v>
      </c>
      <c r="E648">
        <v>15683.46754494</v>
      </c>
      <c r="F648">
        <v>992</v>
      </c>
      <c r="G648">
        <v>-33.202155090486798</v>
      </c>
      <c r="H648">
        <f>(Table2[[#This Row],[1Y Return vs Nifty]]-AVERAGE(Table2[1Y Return vs Nifty]))/_xlfn.STDEV.P(Table2[1Y Return vs Nifty])</f>
        <v>-1.0096928520765525</v>
      </c>
      <c r="I648">
        <v>-12.0686457537933</v>
      </c>
      <c r="J648">
        <f>(Table2[[#This Row],[1M Return vs Nifty]]-AVERAGE(Table2[1M Return vs Nifty]))/_xlfn.STDEV.P(Table2[1M Return vs Nifty])</f>
        <v>-0.88766483857709444</v>
      </c>
      <c r="K648">
        <v>-4.1213195031208203</v>
      </c>
      <c r="L648">
        <f>(Table2[[#This Row],[6M Return vs Nifty]]-AVERAGE(Table2[6M Return vs Nifty]))/_xlfn.STDEV.P(Table2[6M Return vs Nifty])</f>
        <v>-0.4041170618332251</v>
      </c>
      <c r="M648">
        <v>-2.7241318374497201</v>
      </c>
      <c r="N648">
        <f>(Table2[[#This Row],[1W Return vs Nifty]]-AVERAGE(Table2[1W Return vs Nifty]))/_xlfn.STDEV.P(Table2[1W Return vs Nifty])</f>
        <v>-5.5856896330280389E-2</v>
      </c>
      <c r="O648" t="e">
        <v>#N/A</v>
      </c>
      <c r="P648">
        <v>1069.7387549356199</v>
      </c>
      <c r="Q648">
        <v>1019.27529719575</v>
      </c>
      <c r="R648">
        <v>27.7032876295679</v>
      </c>
      <c r="S648" s="1" t="e">
        <f>(Table2[[#This Row],[Close Price]]-Table2[[#This Row],[20D EMA]])/Table2[[#This Row],[20D EMA]]</f>
        <v>#N/A</v>
      </c>
      <c r="T648" s="1">
        <f>(Table2[[#This Row],[Close Price]]-Table2[[#This Row],[50D EMA]])/Table2[[#This Row],[50D EMA]]</f>
        <v>-7.2670784878031705E-2</v>
      </c>
      <c r="U648" s="1">
        <f>(Table2[[#This Row],[Close Price]]-Table2[[#This Row],[200D EMA]])/Table2[[#This Row],[200D EMA]]</f>
        <v>-2.6759499882701293E-2</v>
      </c>
      <c r="V648">
        <v>0.61847607285559103</v>
      </c>
      <c r="W648" t="e">
        <v>#N/A</v>
      </c>
      <c r="X648" t="e">
        <v>#N/A</v>
      </c>
      <c r="Y648" t="e">
        <v>#N/A</v>
      </c>
      <c r="Z648" t="e">
        <v>#N/A</v>
      </c>
      <c r="AA648" t="e">
        <v>#N/A</v>
      </c>
      <c r="AB648" t="e">
        <v>#N/A</v>
      </c>
      <c r="AC648" s="1" t="e">
        <f>(Table2[[#This Row],[Close Price]]/Table2[[#This Row],[Day Low]])-1</f>
        <v>#N/A</v>
      </c>
      <c r="AD648" s="1" t="e">
        <f>(Table2[[#This Row],[Day High]]/Table2[[#This Row],[Close Price]])-1</f>
        <v>#N/A</v>
      </c>
      <c r="AE648" s="1" t="e">
        <f>(Table2[[#This Row],[Close Price]]/Table2[[#This Row],[Current Week Low]])-1</f>
        <v>#N/A</v>
      </c>
      <c r="AF648" s="1" t="e">
        <f>(Table2[[#This Row],[Current Week High]]/Table2[[#This Row],[Close Price]])-1</f>
        <v>#N/A</v>
      </c>
      <c r="AG648" s="1" t="e">
        <f>(Table2[[#This Row],[Close Price]]/Table2[[#This Row],[Current Month Low]])-1</f>
        <v>#N/A</v>
      </c>
      <c r="AH648" s="1" t="e">
        <f>(Table2[[#This Row],[Current Month High]]/Table2[[#This Row],[Close Price]])-1</f>
        <v>#N/A</v>
      </c>
      <c r="AI648">
        <v>21.9758064516129</v>
      </c>
      <c r="AJ648">
        <v>19.173474291206102</v>
      </c>
      <c r="AK648" t="e">
        <f>IF(AND(Table2[[#This Row],[20D EMA]]&gt;Table2[[#This Row],[50D EMA]],Table2[[#This Row],[50D EMA]]&gt;Table2[[#This Row],[200D EMA]]),"Uptrend","Downtrend/NoTrend")</f>
        <v>#N/A</v>
      </c>
      <c r="AL648" t="e">
        <v>#N/A</v>
      </c>
      <c r="AM648" t="e">
        <v>#N/A</v>
      </c>
      <c r="AN648" t="e">
        <v>#N/A</v>
      </c>
      <c r="AO648" t="e">
        <v>#N/A</v>
      </c>
      <c r="AP648">
        <v>-4.7525517084879003E-2</v>
      </c>
      <c r="AQ648">
        <f>(Table2[[#This Row],[Sharpe Ratio]]-AVERAGE(Table2[Sharpe Ratio]))/_xlfn.STDEV.P(Table2[Sharpe Ratio])</f>
        <v>-1.2725954538958892</v>
      </c>
      <c r="AR648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648">
        <f>_xlfn.RANK.AVG(Table2[[#This Row],[1Y Return vs Nifty Z-Score]],Table2[1Y Return vs Nifty Z-Score])</f>
        <v>662</v>
      </c>
      <c r="AT648">
        <f>_xlfn.RANK.AVG(Table2[[#This Row],[6M Return vs Nifty Z-Score]],Table2[6M Return vs Nifty Z-Score])</f>
        <v>463</v>
      </c>
      <c r="AU648">
        <f>_xlfn.RANK.AVG(Table2[[#This Row],[Sharpe Ratio Z-Score]],Table2[Sharpe Ratio Z-Score])</f>
        <v>656</v>
      </c>
      <c r="AV648">
        <f>(Table2[[#This Row],[Rank 1Y]]+Table2[[#This Row],[Rank 6M]]+Table2[[#This Row],[Rank Sharpe]])/3</f>
        <v>593.66666666666663</v>
      </c>
    </row>
    <row r="649" spans="1:48" x14ac:dyDescent="0.3">
      <c r="A649" t="s">
        <v>444</v>
      </c>
      <c r="B649" t="s">
        <v>445</v>
      </c>
      <c r="C649" t="s">
        <v>3141</v>
      </c>
      <c r="D649" t="s">
        <v>446</v>
      </c>
      <c r="E649">
        <v>50855.122208834997</v>
      </c>
      <c r="F649">
        <v>1899.1</v>
      </c>
      <c r="G649">
        <v>-25.250838696068801</v>
      </c>
      <c r="H649">
        <f>(Table2[[#This Row],[1Y Return vs Nifty]]-AVERAGE(Table2[1Y Return vs Nifty]))/_xlfn.STDEV.P(Table2[1Y Return vs Nifty])</f>
        <v>-0.87274239795755926</v>
      </c>
      <c r="I649">
        <v>-1.2141423501463899</v>
      </c>
      <c r="J649">
        <f>(Table2[[#This Row],[1M Return vs Nifty]]-AVERAGE(Table2[1M Return vs Nifty]))/_xlfn.STDEV.P(Table2[1M Return vs Nifty])</f>
        <v>0.33668018082884388</v>
      </c>
      <c r="K649">
        <v>-16.561938035080701</v>
      </c>
      <c r="L649">
        <f>(Table2[[#This Row],[6M Return vs Nifty]]-AVERAGE(Table2[6M Return vs Nifty]))/_xlfn.STDEV.P(Table2[6M Return vs Nifty])</f>
        <v>-0.81908126936034742</v>
      </c>
      <c r="M649">
        <v>-2.6175061624832798</v>
      </c>
      <c r="N649">
        <f>(Table2[[#This Row],[1W Return vs Nifty]]-AVERAGE(Table2[1W Return vs Nifty]))/_xlfn.STDEV.P(Table2[1W Return vs Nifty])</f>
        <v>-2.9548117347191306E-2</v>
      </c>
      <c r="O649">
        <v>1943.74</v>
      </c>
      <c r="P649">
        <v>1990.4052939380699</v>
      </c>
      <c r="Q649">
        <v>2018.31512968737</v>
      </c>
      <c r="R649">
        <v>29.972170081906501</v>
      </c>
      <c r="S649" s="1">
        <f>(Table2[[#This Row],[Close Price]]-Table2[[#This Row],[20D EMA]])/Table2[[#This Row],[20D EMA]]</f>
        <v>-2.2966034551946301E-2</v>
      </c>
      <c r="T649" s="1">
        <f>(Table2[[#This Row],[Close Price]]-Table2[[#This Row],[50D EMA]])/Table2[[#This Row],[50D EMA]]</f>
        <v>-4.5872714575341617E-2</v>
      </c>
      <c r="U649" s="1">
        <f>(Table2[[#This Row],[Close Price]]-Table2[[#This Row],[200D EMA]])/Table2[[#This Row],[200D EMA]]</f>
        <v>-5.9066658092106816E-2</v>
      </c>
      <c r="V649">
        <v>1.1256711895231499</v>
      </c>
      <c r="W649">
        <v>1880.5</v>
      </c>
      <c r="X649">
        <v>1905.95</v>
      </c>
      <c r="Y649">
        <v>1849.1</v>
      </c>
      <c r="Z649">
        <v>1907.55</v>
      </c>
      <c r="AA649">
        <v>1849.1</v>
      </c>
      <c r="AB649">
        <v>2001.7</v>
      </c>
      <c r="AC649" s="1">
        <f>(Table2[[#This Row],[Close Price]]/Table2[[#This Row],[Day Low]])-1</f>
        <v>9.8909864397767056E-3</v>
      </c>
      <c r="AD649" s="1">
        <f>(Table2[[#This Row],[Day High]]/Table2[[#This Row],[Close Price]])-1</f>
        <v>3.606971723447927E-3</v>
      </c>
      <c r="AE649" s="1">
        <f>(Table2[[#This Row],[Close Price]]/Table2[[#This Row],[Current Week Low]])-1</f>
        <v>2.7040181710020983E-2</v>
      </c>
      <c r="AF649" s="1">
        <f>(Table2[[#This Row],[Current Week High]]/Table2[[#This Row],[Close Price]])-1</f>
        <v>4.4494760676110356E-3</v>
      </c>
      <c r="AG649" s="1">
        <f>(Table2[[#This Row],[Close Price]]/Table2[[#This Row],[Current Month Low]])-1</f>
        <v>2.7040181710020983E-2</v>
      </c>
      <c r="AH649" s="1">
        <f>(Table2[[#This Row],[Current Month High]]/Table2[[#This Row],[Close Price]])-1</f>
        <v>5.4025591069454038E-2</v>
      </c>
      <c r="AI649">
        <v>29.219103786003899</v>
      </c>
      <c r="AJ649">
        <v>9.1436781609195403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-0.24</v>
      </c>
      <c r="AM649" t="s">
        <v>3174</v>
      </c>
      <c r="AN649">
        <v>-0.49</v>
      </c>
      <c r="AO649" t="s">
        <v>3174</v>
      </c>
      <c r="AP649">
        <v>-1.0704786257200999E-2</v>
      </c>
      <c r="AQ649">
        <f>(Table2[[#This Row],[Sharpe Ratio]]-AVERAGE(Table2[Sharpe Ratio]))/_xlfn.STDEV.P(Table2[Sharpe Ratio])</f>
        <v>-0.84289185493082452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607</v>
      </c>
      <c r="AT649">
        <f>_xlfn.RANK.AVG(Table2[[#This Row],[6M Return vs Nifty Z-Score]],Table2[6M Return vs Nifty Z-Score])</f>
        <v>595</v>
      </c>
      <c r="AU649">
        <f>_xlfn.RANK.AVG(Table2[[#This Row],[Sharpe Ratio Z-Score]],Table2[Sharpe Ratio Z-Score])</f>
        <v>584</v>
      </c>
      <c r="AV649">
        <f>(Table2[[#This Row],[Rank 1Y]]+Table2[[#This Row],[Rank 6M]]+Table2[[#This Row],[Rank Sharpe]])/3</f>
        <v>595.33333333333337</v>
      </c>
    </row>
    <row r="650" spans="1:48" x14ac:dyDescent="0.3">
      <c r="A650" t="s">
        <v>488</v>
      </c>
      <c r="B650" t="s">
        <v>489</v>
      </c>
      <c r="C650" t="s">
        <v>3131</v>
      </c>
      <c r="D650" t="s">
        <v>120</v>
      </c>
      <c r="E650">
        <v>43727.686665225003</v>
      </c>
      <c r="F650">
        <v>339.1</v>
      </c>
      <c r="G650">
        <v>-26.662496774569199</v>
      </c>
      <c r="H650">
        <f>(Table2[[#This Row],[1Y Return vs Nifty]]-AVERAGE(Table2[1Y Return vs Nifty]))/_xlfn.STDEV.P(Table2[1Y Return vs Nifty])</f>
        <v>-0.89705626063407085</v>
      </c>
      <c r="I650">
        <v>-9.3213006619104597</v>
      </c>
      <c r="J650">
        <f>(Table2[[#This Row],[1M Return vs Nifty]]-AVERAGE(Table2[1M Return vs Nifty]))/_xlfn.STDEV.P(Table2[1M Return vs Nifty])</f>
        <v>-0.57777518681228268</v>
      </c>
      <c r="K650">
        <v>-15.2080140106049</v>
      </c>
      <c r="L650">
        <f>(Table2[[#This Row],[6M Return vs Nifty]]-AVERAGE(Table2[6M Return vs Nifty]))/_xlfn.STDEV.P(Table2[6M Return vs Nifty])</f>
        <v>-0.77392033074421718</v>
      </c>
      <c r="M650">
        <v>-2.5633265787157402</v>
      </c>
      <c r="N650">
        <f>(Table2[[#This Row],[1W Return vs Nifty]]-AVERAGE(Table2[1W Return vs Nifty]))/_xlfn.STDEV.P(Table2[1W Return vs Nifty])</f>
        <v>-1.6179867203081122E-2</v>
      </c>
      <c r="O650">
        <v>348.01</v>
      </c>
      <c r="P650">
        <v>352.59491041866102</v>
      </c>
      <c r="Q650">
        <v>356.44272612207601</v>
      </c>
      <c r="R650">
        <v>27.935092077661398</v>
      </c>
      <c r="S650" s="1">
        <f>(Table2[[#This Row],[Close Price]]-Table2[[#This Row],[20D EMA]])/Table2[[#This Row],[20D EMA]]</f>
        <v>-2.5602712565730778E-2</v>
      </c>
      <c r="T650" s="1">
        <f>(Table2[[#This Row],[Close Price]]-Table2[[#This Row],[50D EMA]])/Table2[[#This Row],[50D EMA]]</f>
        <v>-3.8273128794279888E-2</v>
      </c>
      <c r="U650" s="1">
        <f>(Table2[[#This Row],[Close Price]]-Table2[[#This Row],[200D EMA]])/Table2[[#This Row],[200D EMA]]</f>
        <v>-4.8655014820351186E-2</v>
      </c>
      <c r="V650">
        <v>0.31470990667612497</v>
      </c>
      <c r="W650">
        <v>329.35</v>
      </c>
      <c r="X650">
        <v>340.5</v>
      </c>
      <c r="Y650">
        <v>328</v>
      </c>
      <c r="Z650">
        <v>346.5</v>
      </c>
      <c r="AA650">
        <v>328</v>
      </c>
      <c r="AB650">
        <v>355.75</v>
      </c>
      <c r="AC650" s="1">
        <f>(Table2[[#This Row],[Close Price]]/Table2[[#This Row],[Day Low]])-1</f>
        <v>2.9603764991650294E-2</v>
      </c>
      <c r="AD650" s="1">
        <f>(Table2[[#This Row],[Day High]]/Table2[[#This Row],[Close Price]])-1</f>
        <v>4.1285756414035646E-3</v>
      </c>
      <c r="AE650" s="1">
        <f>(Table2[[#This Row],[Close Price]]/Table2[[#This Row],[Current Week Low]])-1</f>
        <v>3.3841463414634232E-2</v>
      </c>
      <c r="AF650" s="1">
        <f>(Table2[[#This Row],[Current Week High]]/Table2[[#This Row],[Close Price]])-1</f>
        <v>2.1822471247419539E-2</v>
      </c>
      <c r="AG650" s="1">
        <f>(Table2[[#This Row],[Close Price]]/Table2[[#This Row],[Current Month Low]])-1</f>
        <v>3.3841463414634232E-2</v>
      </c>
      <c r="AH650" s="1">
        <f>(Table2[[#This Row],[Current Month High]]/Table2[[#This Row],[Close Price]])-1</f>
        <v>4.9100560306694074E-2</v>
      </c>
      <c r="AI650">
        <v>21.055735771158901</v>
      </c>
      <c r="AJ650">
        <v>18.649405178446401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0.02</v>
      </c>
      <c r="AM650" t="s">
        <v>3175</v>
      </c>
      <c r="AN650">
        <v>-1.62</v>
      </c>
      <c r="AO650" t="s">
        <v>3174</v>
      </c>
      <c r="AP650">
        <v>-1.2736945370606999E-2</v>
      </c>
      <c r="AQ650">
        <f>(Table2[[#This Row],[Sharpe Ratio]]-AVERAGE(Table2[Sharpe Ratio]))/_xlfn.STDEV.P(Table2[Sharpe Ratio])</f>
        <v>-0.86660746472648376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619</v>
      </c>
      <c r="AT650">
        <f>_xlfn.RANK.AVG(Table2[[#This Row],[6M Return vs Nifty Z-Score]],Table2[6M Return vs Nifty Z-Score])</f>
        <v>574</v>
      </c>
      <c r="AU650">
        <f>_xlfn.RANK.AVG(Table2[[#This Row],[Sharpe Ratio Z-Score]],Table2[Sharpe Ratio Z-Score])</f>
        <v>593</v>
      </c>
      <c r="AV650">
        <f>(Table2[[#This Row],[Rank 1Y]]+Table2[[#This Row],[Rank 6M]]+Table2[[#This Row],[Rank Sharpe]])/3</f>
        <v>595.33333333333337</v>
      </c>
    </row>
    <row r="651" spans="1:48" x14ac:dyDescent="0.3">
      <c r="A651" t="s">
        <v>900</v>
      </c>
      <c r="B651" t="s">
        <v>901</v>
      </c>
      <c r="C651" t="s">
        <v>3143</v>
      </c>
      <c r="D651" t="s">
        <v>482</v>
      </c>
      <c r="E651">
        <v>16956.392521199999</v>
      </c>
      <c r="F651">
        <v>3343.9</v>
      </c>
      <c r="G651">
        <v>-37.378513736533399</v>
      </c>
      <c r="H651">
        <f>(Table2[[#This Row],[1Y Return vs Nifty]]-AVERAGE(Table2[1Y Return vs Nifty]))/_xlfn.STDEV.P(Table2[1Y Return vs Nifty])</f>
        <v>-1.0816248674521938</v>
      </c>
      <c r="I651">
        <v>0.77683546377010104</v>
      </c>
      <c r="J651">
        <f>(Table2[[#This Row],[1M Return vs Nifty]]-AVERAGE(Table2[1M Return vs Nifty]))/_xlfn.STDEV.P(Table2[1M Return vs Nifty])</f>
        <v>0.5612545975080423</v>
      </c>
      <c r="K651">
        <v>-2.36076415047991</v>
      </c>
      <c r="L651">
        <f>(Table2[[#This Row],[6M Return vs Nifty]]-AVERAGE(Table2[6M Return vs Nifty]))/_xlfn.STDEV.P(Table2[6M Return vs Nifty])</f>
        <v>-0.34539269416296459</v>
      </c>
      <c r="M651">
        <v>-1.18943026062083</v>
      </c>
      <c r="N651">
        <f>(Table2[[#This Row],[1W Return vs Nifty]]-AVERAGE(Table2[1W Return vs Nifty]))/_xlfn.STDEV.P(Table2[1W Return vs Nifty])</f>
        <v>0.32281479416544401</v>
      </c>
      <c r="O651">
        <v>3375.5</v>
      </c>
      <c r="P651">
        <v>3387.9119649448298</v>
      </c>
      <c r="Q651">
        <v>3486.5029826908999</v>
      </c>
      <c r="R651">
        <v>52.6406512478707</v>
      </c>
      <c r="S651" s="1">
        <f>(Table2[[#This Row],[Close Price]]-Table2[[#This Row],[20D EMA]])/Table2[[#This Row],[20D EMA]]</f>
        <v>-9.361576062805483E-3</v>
      </c>
      <c r="T651" s="1">
        <f>(Table2[[#This Row],[Close Price]]-Table2[[#This Row],[50D EMA]])/Table2[[#This Row],[50D EMA]]</f>
        <v>-1.2990882112707569E-2</v>
      </c>
      <c r="U651" s="1">
        <f>(Table2[[#This Row],[Close Price]]-Table2[[#This Row],[200D EMA]])/Table2[[#This Row],[200D EMA]]</f>
        <v>-4.0901437170387314E-2</v>
      </c>
      <c r="V651">
        <v>0.89216765296479505</v>
      </c>
      <c r="W651">
        <v>3308.1</v>
      </c>
      <c r="X651">
        <v>3374.75</v>
      </c>
      <c r="Y651">
        <v>3308.05</v>
      </c>
      <c r="Z651">
        <v>3445.8</v>
      </c>
      <c r="AA651">
        <v>3308.05</v>
      </c>
      <c r="AB651">
        <v>3612.85</v>
      </c>
      <c r="AC651" s="1">
        <f>(Table2[[#This Row],[Close Price]]/Table2[[#This Row],[Day Low]])-1</f>
        <v>1.0821921949155211E-2</v>
      </c>
      <c r="AD651" s="1">
        <f>(Table2[[#This Row],[Day High]]/Table2[[#This Row],[Close Price]])-1</f>
        <v>9.2257543586828916E-3</v>
      </c>
      <c r="AE651" s="1">
        <f>(Table2[[#This Row],[Close Price]]/Table2[[#This Row],[Current Week Low]])-1</f>
        <v>1.0837200163238192E-2</v>
      </c>
      <c r="AF651" s="1">
        <f>(Table2[[#This Row],[Current Week High]]/Table2[[#This Row],[Close Price]])-1</f>
        <v>3.0473399324142392E-2</v>
      </c>
      <c r="AG651" s="1">
        <f>(Table2[[#This Row],[Close Price]]/Table2[[#This Row],[Current Month Low]])-1</f>
        <v>1.0837200163238192E-2</v>
      </c>
      <c r="AH651" s="1">
        <f>(Table2[[#This Row],[Current Month High]]/Table2[[#This Row],[Close Price]])-1</f>
        <v>8.0430036783396552E-2</v>
      </c>
      <c r="AI651">
        <v>19.006250186907401</v>
      </c>
      <c r="AJ651">
        <v>16.2711451868078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-0.08</v>
      </c>
      <c r="AM651" t="s">
        <v>3174</v>
      </c>
      <c r="AN651">
        <v>3.04</v>
      </c>
      <c r="AO651" t="s">
        <v>3175</v>
      </c>
      <c r="AP651">
        <v>-6.3178625598055996E-2</v>
      </c>
      <c r="AQ651">
        <f>(Table2[[#This Row],[Sharpe Ratio]]-AVERAGE(Table2[Sharpe Ratio]))/_xlfn.STDEV.P(Table2[Sharpe Ratio])</f>
        <v>-1.4552696407440979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675</v>
      </c>
      <c r="AT651">
        <f>_xlfn.RANK.AVG(Table2[[#This Row],[6M Return vs Nifty Z-Score]],Table2[6M Return vs Nifty Z-Score])</f>
        <v>439</v>
      </c>
      <c r="AU651">
        <f>_xlfn.RANK.AVG(Table2[[#This Row],[Sharpe Ratio Z-Score]],Table2[Sharpe Ratio Z-Score])</f>
        <v>675</v>
      </c>
      <c r="AV651">
        <f>(Table2[[#This Row],[Rank 1Y]]+Table2[[#This Row],[Rank 6M]]+Table2[[#This Row],[Rank Sharpe]])/3</f>
        <v>596.33333333333337</v>
      </c>
    </row>
    <row r="652" spans="1:48" x14ac:dyDescent="0.3">
      <c r="A652" t="s">
        <v>1486</v>
      </c>
      <c r="B652" t="s">
        <v>1487</v>
      </c>
      <c r="C652" t="s">
        <v>3138</v>
      </c>
      <c r="D652" t="s">
        <v>100</v>
      </c>
      <c r="E652">
        <v>6956.8107838149899</v>
      </c>
      <c r="F652">
        <v>1469.7</v>
      </c>
      <c r="G652">
        <v>-27.1208003186726</v>
      </c>
      <c r="H652">
        <f>(Table2[[#This Row],[1Y Return vs Nifty]]-AVERAGE(Table2[1Y Return vs Nifty]))/_xlfn.STDEV.P(Table2[1Y Return vs Nifty])</f>
        <v>-0.90494990684004584</v>
      </c>
      <c r="I652">
        <v>-3.6404850539041602</v>
      </c>
      <c r="J652">
        <f>(Table2[[#This Row],[1M Return vs Nifty]]-AVERAGE(Table2[1M Return vs Nifty]))/_xlfn.STDEV.P(Table2[1M Return vs Nifty])</f>
        <v>6.2998327846083654E-2</v>
      </c>
      <c r="K652">
        <v>-2.6993613808467298</v>
      </c>
      <c r="L652">
        <f>(Table2[[#This Row],[6M Return vs Nifty]]-AVERAGE(Table2[6M Return vs Nifty]))/_xlfn.STDEV.P(Table2[6M Return vs Nifty])</f>
        <v>-0.35668680554569743</v>
      </c>
      <c r="M652">
        <v>0.35518750151385098</v>
      </c>
      <c r="N652">
        <f>(Table2[[#This Row],[1W Return vs Nifty]]-AVERAGE(Table2[1W Return vs Nifty]))/_xlfn.STDEV.P(Table2[1W Return vs Nifty])</f>
        <v>0.70393320049811403</v>
      </c>
      <c r="O652">
        <v>1473.23</v>
      </c>
      <c r="P652">
        <v>1465.99828630395</v>
      </c>
      <c r="Q652">
        <v>1434.66483081089</v>
      </c>
      <c r="R652">
        <v>42.955329949941898</v>
      </c>
      <c r="S652" s="1">
        <f>(Table2[[#This Row],[Close Price]]-Table2[[#This Row],[20D EMA]])/Table2[[#This Row],[20D EMA]]</f>
        <v>-2.3960956537675535E-3</v>
      </c>
      <c r="T652" s="1">
        <f>(Table2[[#This Row],[Close Price]]-Table2[[#This Row],[50D EMA]])/Table2[[#This Row],[50D EMA]]</f>
        <v>2.5250464005539801E-3</v>
      </c>
      <c r="U652" s="1">
        <f>(Table2[[#This Row],[Close Price]]-Table2[[#This Row],[200D EMA]])/Table2[[#This Row],[200D EMA]]</f>
        <v>2.4420455870036065E-2</v>
      </c>
      <c r="V652">
        <v>0.39221944979378098</v>
      </c>
      <c r="W652">
        <v>1407.65</v>
      </c>
      <c r="X652">
        <v>1473.25</v>
      </c>
      <c r="Y652">
        <v>1406.2</v>
      </c>
      <c r="Z652">
        <v>1473.25</v>
      </c>
      <c r="AA652">
        <v>1406.2</v>
      </c>
      <c r="AB652">
        <v>1545.55</v>
      </c>
      <c r="AC652" s="1">
        <f>(Table2[[#This Row],[Close Price]]/Table2[[#This Row],[Day Low]])-1</f>
        <v>4.4080559798245211E-2</v>
      </c>
      <c r="AD652" s="1">
        <f>(Table2[[#This Row],[Day High]]/Table2[[#This Row],[Close Price]])-1</f>
        <v>2.4154589371980784E-3</v>
      </c>
      <c r="AE652" s="1">
        <f>(Table2[[#This Row],[Close Price]]/Table2[[#This Row],[Current Week Low]])-1</f>
        <v>4.5157161143507318E-2</v>
      </c>
      <c r="AF652" s="1">
        <f>(Table2[[#This Row],[Current Week High]]/Table2[[#This Row],[Close Price]])-1</f>
        <v>2.4154589371980784E-3</v>
      </c>
      <c r="AG652" s="1">
        <f>(Table2[[#This Row],[Close Price]]/Table2[[#This Row],[Current Month Low]])-1</f>
        <v>4.5157161143507318E-2</v>
      </c>
      <c r="AH652" s="1">
        <f>(Table2[[#This Row],[Current Month High]]/Table2[[#This Row],[Close Price]])-1</f>
        <v>5.1609171939851706E-2</v>
      </c>
      <c r="AI652">
        <v>8.0492617540994793</v>
      </c>
      <c r="AJ652">
        <v>17.576000000000001</v>
      </c>
      <c r="AK652" t="str">
        <f>IF(AND(Table2[[#This Row],[20D EMA]]&gt;Table2[[#This Row],[50D EMA]],Table2[[#This Row],[50D EMA]]&gt;Table2[[#This Row],[200D EMA]]),"Uptrend","Downtrend/NoTrend")</f>
        <v>Uptrend</v>
      </c>
      <c r="AL652">
        <v>-0.01</v>
      </c>
      <c r="AM652" t="s">
        <v>3174</v>
      </c>
      <c r="AN652">
        <v>2.4500000000000002</v>
      </c>
      <c r="AO652" t="s">
        <v>3175</v>
      </c>
      <c r="AP652">
        <v>-0.127509327830542</v>
      </c>
      <c r="AQ652">
        <f>(Table2[[#This Row],[Sharpe Ratio]]-AVERAGE(Table2[Sharpe Ratio]))/_xlfn.STDEV.P(Table2[Sharpe Ratio])</f>
        <v>-2.2060188423995393</v>
      </c>
      <c r="AR6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-2.700724026441085</v>
      </c>
      <c r="AS652">
        <f>_xlfn.RANK.AVG(Table2[[#This Row],[1Y Return vs Nifty Z-Score]],Table2[1Y Return vs Nifty Z-Score])</f>
        <v>620</v>
      </c>
      <c r="AT652">
        <f>_xlfn.RANK.AVG(Table2[[#This Row],[6M Return vs Nifty Z-Score]],Table2[6M Return vs Nifty Z-Score])</f>
        <v>444</v>
      </c>
      <c r="AU652">
        <f>_xlfn.RANK.AVG(Table2[[#This Row],[Sharpe Ratio Z-Score]],Table2[Sharpe Ratio Z-Score])</f>
        <v>725</v>
      </c>
      <c r="AV652">
        <f>(Table2[[#This Row],[Rank 1Y]]+Table2[[#This Row],[Rank 6M]]+Table2[[#This Row],[Rank Sharpe]])/3</f>
        <v>596.33333333333337</v>
      </c>
    </row>
    <row r="653" spans="1:48" x14ac:dyDescent="0.3">
      <c r="A653" t="s">
        <v>2117</v>
      </c>
      <c r="B653" t="s">
        <v>2118</v>
      </c>
      <c r="C653" t="s">
        <v>3141</v>
      </c>
      <c r="D653" t="s">
        <v>106</v>
      </c>
      <c r="E653">
        <v>2939.9452197000001</v>
      </c>
      <c r="F653">
        <v>673.75</v>
      </c>
      <c r="G653">
        <v>-41.491862252916803</v>
      </c>
      <c r="H653">
        <f>(Table2[[#This Row],[1Y Return vs Nifty]]-AVERAGE(Table2[1Y Return vs Nifty]))/_xlfn.STDEV.P(Table2[1Y Return vs Nifty])</f>
        <v>-1.1524716202821859</v>
      </c>
      <c r="I653">
        <v>-4.8576013890978702</v>
      </c>
      <c r="J653">
        <f>(Table2[[#This Row],[1M Return vs Nifty]]-AVERAGE(Table2[1M Return vs Nifty]))/_xlfn.STDEV.P(Table2[1M Return vs Nifty])</f>
        <v>-7.4287577148092129E-2</v>
      </c>
      <c r="K653">
        <v>-14.4123012563066</v>
      </c>
      <c r="L653">
        <f>(Table2[[#This Row],[6M Return vs Nifty]]-AVERAGE(Table2[6M Return vs Nifty]))/_xlfn.STDEV.P(Table2[6M Return vs Nifty])</f>
        <v>-0.74737886002406317</v>
      </c>
      <c r="M653">
        <v>-2.78852692793417</v>
      </c>
      <c r="N653">
        <f>(Table2[[#This Row],[1W Return vs Nifty]]-AVERAGE(Table2[1W Return vs Nifty]))/_xlfn.STDEV.P(Table2[1W Return vs Nifty])</f>
        <v>-7.1745716763863945E-2</v>
      </c>
      <c r="O653">
        <v>696.62</v>
      </c>
      <c r="P653">
        <v>711.48655912505399</v>
      </c>
      <c r="Q653">
        <v>766.48035937948896</v>
      </c>
      <c r="R653">
        <v>33.426155274108901</v>
      </c>
      <c r="S653" s="1">
        <f>(Table2[[#This Row],[Close Price]]-Table2[[#This Row],[20D EMA]])/Table2[[#This Row],[20D EMA]]</f>
        <v>-3.2829950331601167E-2</v>
      </c>
      <c r="T653" s="1">
        <f>(Table2[[#This Row],[Close Price]]-Table2[[#This Row],[50D EMA]])/Table2[[#This Row],[50D EMA]]</f>
        <v>-5.3039033051390704E-2</v>
      </c>
      <c r="U653" s="1">
        <f>(Table2[[#This Row],[Close Price]]-Table2[[#This Row],[200D EMA]])/Table2[[#This Row],[200D EMA]]</f>
        <v>-0.1209820424551513</v>
      </c>
      <c r="V653">
        <v>0.27096199301330598</v>
      </c>
      <c r="W653">
        <v>666.95</v>
      </c>
      <c r="X653">
        <v>684.75</v>
      </c>
      <c r="Y653">
        <v>664.05</v>
      </c>
      <c r="Z653">
        <v>699.95</v>
      </c>
      <c r="AA653">
        <v>664.05</v>
      </c>
      <c r="AB653">
        <v>710.65</v>
      </c>
      <c r="AC653" s="1">
        <f>(Table2[[#This Row],[Close Price]]/Table2[[#This Row],[Day Low]])-1</f>
        <v>1.0195666841592343E-2</v>
      </c>
      <c r="AD653" s="1">
        <f>(Table2[[#This Row],[Day High]]/Table2[[#This Row],[Close Price]])-1</f>
        <v>1.6326530612244872E-2</v>
      </c>
      <c r="AE653" s="1">
        <f>(Table2[[#This Row],[Close Price]]/Table2[[#This Row],[Current Week Low]])-1</f>
        <v>1.4607333785106702E-2</v>
      </c>
      <c r="AF653" s="1">
        <f>(Table2[[#This Row],[Current Week High]]/Table2[[#This Row],[Close Price]])-1</f>
        <v>3.8886827458256112E-2</v>
      </c>
      <c r="AG653" s="1">
        <f>(Table2[[#This Row],[Close Price]]/Table2[[#This Row],[Current Month Low]])-1</f>
        <v>1.4607333785106702E-2</v>
      </c>
      <c r="AH653" s="1">
        <f>(Table2[[#This Row],[Current Month High]]/Table2[[#This Row],[Close Price]])-1</f>
        <v>5.476808905380337E-2</v>
      </c>
      <c r="AI653">
        <v>31.918367346938702</v>
      </c>
      <c r="AJ653">
        <v>8.8800904977375694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-0.15</v>
      </c>
      <c r="AM653" t="s">
        <v>3174</v>
      </c>
      <c r="AN653">
        <v>-2.88</v>
      </c>
      <c r="AO653" t="s">
        <v>3174</v>
      </c>
      <c r="AQ653">
        <f>(Table2[[#This Row],[Sharpe Ratio]]-AVERAGE(Table2[Sharpe Ratio]))/_xlfn.STDEV.P(Table2[Sharpe Ratio])</f>
        <v>-0.71796535082642143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688</v>
      </c>
      <c r="AT653">
        <f>_xlfn.RANK.AVG(Table2[[#This Row],[6M Return vs Nifty Z-Score]],Table2[6M Return vs Nifty Z-Score])</f>
        <v>566</v>
      </c>
      <c r="AU653">
        <f>_xlfn.RANK.AVG(Table2[[#This Row],[Sharpe Ratio Z-Score]],Table2[Sharpe Ratio Z-Score])</f>
        <v>540.5</v>
      </c>
      <c r="AV653">
        <f>(Table2[[#This Row],[Rank 1Y]]+Table2[[#This Row],[Rank 6M]]+Table2[[#This Row],[Rank Sharpe]])/3</f>
        <v>598.16666666666663</v>
      </c>
    </row>
    <row r="654" spans="1:48" x14ac:dyDescent="0.3">
      <c r="A654" t="s">
        <v>1101</v>
      </c>
      <c r="B654" t="s">
        <v>1102</v>
      </c>
      <c r="C654" t="s">
        <v>3128</v>
      </c>
      <c r="D654" t="s">
        <v>287</v>
      </c>
      <c r="E654">
        <v>11859.421348669999</v>
      </c>
      <c r="F654">
        <v>856.65</v>
      </c>
      <c r="G654">
        <v>-43.4005369529945</v>
      </c>
      <c r="H654">
        <f>(Table2[[#This Row],[1Y Return vs Nifty]]-AVERAGE(Table2[1Y Return vs Nifty]))/_xlfn.STDEV.P(Table2[1Y Return vs Nifty])</f>
        <v>-1.1853459085100544</v>
      </c>
      <c r="I654">
        <v>-9.1517429663641199</v>
      </c>
      <c r="J654">
        <f>(Table2[[#This Row],[1M Return vs Nifty]]-AVERAGE(Table2[1M Return vs Nifty]))/_xlfn.STDEV.P(Table2[1M Return vs Nifty])</f>
        <v>-0.55864974990151983</v>
      </c>
      <c r="K654">
        <v>-17.052169409462699</v>
      </c>
      <c r="L654">
        <f>(Table2[[#This Row],[6M Return vs Nifty]]-AVERAGE(Table2[6M Return vs Nifty]))/_xlfn.STDEV.P(Table2[6M Return vs Nifty])</f>
        <v>-0.83543322752486726</v>
      </c>
      <c r="M654">
        <v>-2.2848273410431399</v>
      </c>
      <c r="N654">
        <f>(Table2[[#This Row],[1W Return vs Nifty]]-AVERAGE(Table2[1W Return vs Nifty]))/_xlfn.STDEV.P(Table2[1W Return vs Nifty])</f>
        <v>5.2536930071059043E-2</v>
      </c>
      <c r="O654">
        <v>904.19</v>
      </c>
      <c r="P654">
        <v>921.47775736644803</v>
      </c>
      <c r="Q654">
        <v>939.235751735235</v>
      </c>
      <c r="R654">
        <v>27.167628224615001</v>
      </c>
      <c r="S654" s="1">
        <f>(Table2[[#This Row],[Close Price]]-Table2[[#This Row],[20D EMA]])/Table2[[#This Row],[20D EMA]]</f>
        <v>-5.2577445006027575E-2</v>
      </c>
      <c r="T654" s="1">
        <f>(Table2[[#This Row],[Close Price]]-Table2[[#This Row],[50D EMA]])/Table2[[#This Row],[50D EMA]]</f>
        <v>-7.0351950275743577E-2</v>
      </c>
      <c r="U654" s="1">
        <f>(Table2[[#This Row],[Close Price]]-Table2[[#This Row],[200D EMA]])/Table2[[#This Row],[200D EMA]]</f>
        <v>-8.7928671350785054E-2</v>
      </c>
      <c r="V654">
        <v>0.43281261942434801</v>
      </c>
      <c r="W654">
        <v>850.9</v>
      </c>
      <c r="X654">
        <v>863</v>
      </c>
      <c r="Y654">
        <v>850.9</v>
      </c>
      <c r="Z654">
        <v>887.95</v>
      </c>
      <c r="AA654">
        <v>850.9</v>
      </c>
      <c r="AB654">
        <v>917.45</v>
      </c>
      <c r="AC654" s="1">
        <f>(Table2[[#This Row],[Close Price]]/Table2[[#This Row],[Day Low]])-1</f>
        <v>6.7575508285344643E-3</v>
      </c>
      <c r="AD654" s="1">
        <f>(Table2[[#This Row],[Day High]]/Table2[[#This Row],[Close Price]])-1</f>
        <v>7.412595575789549E-3</v>
      </c>
      <c r="AE654" s="1">
        <f>(Table2[[#This Row],[Close Price]]/Table2[[#This Row],[Current Week Low]])-1</f>
        <v>6.7575508285344643E-3</v>
      </c>
      <c r="AF654" s="1">
        <f>(Table2[[#This Row],[Current Week High]]/Table2[[#This Row],[Close Price]])-1</f>
        <v>3.6537675830269123E-2</v>
      </c>
      <c r="AG654" s="1">
        <f>(Table2[[#This Row],[Close Price]]/Table2[[#This Row],[Current Month Low]])-1</f>
        <v>6.7575508285344643E-3</v>
      </c>
      <c r="AH654" s="1">
        <f>(Table2[[#This Row],[Current Month High]]/Table2[[#This Row],[Close Price]])-1</f>
        <v>7.09741434658262E-2</v>
      </c>
      <c r="AI654">
        <v>45.683768166695799</v>
      </c>
      <c r="AJ654">
        <v>9.5390320312000494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-0.17</v>
      </c>
      <c r="AM654" t="s">
        <v>3174</v>
      </c>
      <c r="AN654">
        <v>-7.63</v>
      </c>
      <c r="AO654" t="s">
        <v>3174</v>
      </c>
      <c r="AP654">
        <v>9.9580703806600003E-4</v>
      </c>
      <c r="AQ654">
        <f>(Table2[[#This Row],[Sharpe Ratio]]-AVERAGE(Table2[Sharpe Ratio]))/_xlfn.STDEV.P(Table2[Sharpe Ratio])</f>
        <v>-0.70634412934295066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694</v>
      </c>
      <c r="AT654">
        <f>_xlfn.RANK.AVG(Table2[[#This Row],[6M Return vs Nifty Z-Score]],Table2[6M Return vs Nifty Z-Score])</f>
        <v>600</v>
      </c>
      <c r="AU654">
        <f>_xlfn.RANK.AVG(Table2[[#This Row],[Sharpe Ratio Z-Score]],Table2[Sharpe Ratio Z-Score])</f>
        <v>510</v>
      </c>
      <c r="AV654">
        <f>(Table2[[#This Row],[Rank 1Y]]+Table2[[#This Row],[Rank 6M]]+Table2[[#This Row],[Rank Sharpe]])/3</f>
        <v>601.33333333333337</v>
      </c>
    </row>
    <row r="655" spans="1:48" x14ac:dyDescent="0.3">
      <c r="A655" t="s">
        <v>371</v>
      </c>
      <c r="B655" t="s">
        <v>372</v>
      </c>
      <c r="C655" t="s">
        <v>3138</v>
      </c>
      <c r="D655" t="s">
        <v>100</v>
      </c>
      <c r="E655">
        <v>67260.603047055003</v>
      </c>
      <c r="F655">
        <v>573.1</v>
      </c>
      <c r="G655">
        <v>-25.440580100706701</v>
      </c>
      <c r="H655">
        <f>(Table2[[#This Row],[1Y Return vs Nifty]]-AVERAGE(Table2[1Y Return vs Nifty]))/_xlfn.STDEV.P(Table2[1Y Return vs Nifty])</f>
        <v>-0.87601043185803118</v>
      </c>
      <c r="I655">
        <v>-5.6419754936634696</v>
      </c>
      <c r="J655">
        <f>(Table2[[#This Row],[1M Return vs Nifty]]-AVERAGE(Table2[1M Return vs Nifty]))/_xlfn.STDEV.P(Table2[1M Return vs Nifty])</f>
        <v>-0.16276187141688628</v>
      </c>
      <c r="K655">
        <v>-8.0146317755560297</v>
      </c>
      <c r="L655">
        <f>(Table2[[#This Row],[6M Return vs Nifty]]-AVERAGE(Table2[6M Return vs Nifty]))/_xlfn.STDEV.P(Table2[6M Return vs Nifty])</f>
        <v>-0.53398080113495416</v>
      </c>
      <c r="M655">
        <v>-5.6969776502253398</v>
      </c>
      <c r="N655">
        <f>(Table2[[#This Row],[1W Return vs Nifty]]-AVERAGE(Table2[1W Return vs Nifty]))/_xlfn.STDEV.P(Table2[1W Return vs Nifty])</f>
        <v>-0.78937575530802939</v>
      </c>
      <c r="O655">
        <v>598.96</v>
      </c>
      <c r="P655">
        <v>582.47719990563303</v>
      </c>
      <c r="Q655">
        <v>554.17025150745803</v>
      </c>
      <c r="R655">
        <v>21.129988469059299</v>
      </c>
      <c r="S655" s="1">
        <f>(Table2[[#This Row],[Close Price]]-Table2[[#This Row],[20D EMA]])/Table2[[#This Row],[20D EMA]]</f>
        <v>-4.3174836383063998E-2</v>
      </c>
      <c r="T655" s="1">
        <f>(Table2[[#This Row],[Close Price]]-Table2[[#This Row],[50D EMA]])/Table2[[#This Row],[50D EMA]]</f>
        <v>-1.6098827399857372E-2</v>
      </c>
      <c r="U655" s="1">
        <f>(Table2[[#This Row],[Close Price]]-Table2[[#This Row],[200D EMA]])/Table2[[#This Row],[200D EMA]]</f>
        <v>3.4158723679319034E-2</v>
      </c>
      <c r="V655">
        <v>1.2134221500597699</v>
      </c>
      <c r="W655">
        <v>561.20000000000005</v>
      </c>
      <c r="X655">
        <v>576.6</v>
      </c>
      <c r="Y655">
        <v>561.20000000000005</v>
      </c>
      <c r="Z655">
        <v>581.65</v>
      </c>
      <c r="AA655">
        <v>561.20000000000005</v>
      </c>
      <c r="AB655">
        <v>624</v>
      </c>
      <c r="AC655" s="1">
        <f>(Table2[[#This Row],[Close Price]]/Table2[[#This Row],[Day Low]])-1</f>
        <v>2.1204561653599407E-2</v>
      </c>
      <c r="AD655" s="1">
        <f>(Table2[[#This Row],[Day High]]/Table2[[#This Row],[Close Price]])-1</f>
        <v>6.1071366253708792E-3</v>
      </c>
      <c r="AE655" s="1">
        <f>(Table2[[#This Row],[Close Price]]/Table2[[#This Row],[Current Week Low]])-1</f>
        <v>2.1204561653599407E-2</v>
      </c>
      <c r="AF655" s="1">
        <f>(Table2[[#This Row],[Current Week High]]/Table2[[#This Row],[Close Price]])-1</f>
        <v>1.4918862327691462E-2</v>
      </c>
      <c r="AG655" s="1">
        <f>(Table2[[#This Row],[Close Price]]/Table2[[#This Row],[Current Month Low]])-1</f>
        <v>2.1204561653599407E-2</v>
      </c>
      <c r="AH655" s="1">
        <f>(Table2[[#This Row],[Current Month High]]/Table2[[#This Row],[Close Price]])-1</f>
        <v>8.8815215494677968E-2</v>
      </c>
      <c r="AI655">
        <v>9.8412144477403505</v>
      </c>
      <c r="AJ655">
        <v>30.5466970387243</v>
      </c>
      <c r="AK655" t="str">
        <f>IF(AND(Table2[[#This Row],[20D EMA]]&gt;Table2[[#This Row],[50D EMA]],Table2[[#This Row],[50D EMA]]&gt;Table2[[#This Row],[200D EMA]]),"Uptrend","Downtrend/NoTrend")</f>
        <v>Uptrend</v>
      </c>
      <c r="AL655">
        <v>7.0000000000000007E-2</v>
      </c>
      <c r="AM655" t="s">
        <v>3175</v>
      </c>
      <c r="AN655">
        <v>-7.64</v>
      </c>
      <c r="AO655" t="s">
        <v>3174</v>
      </c>
      <c r="AP655">
        <v>-8.1993077434834999E-2</v>
      </c>
      <c r="AQ655">
        <f>(Table2[[#This Row],[Sharpe Ratio]]-AVERAGE(Table2[Sharpe Ratio]))/_xlfn.STDEV.P(Table2[Sharpe Ratio])</f>
        <v>-1.6748371910096027</v>
      </c>
      <c r="AR6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-4.0369660507275036</v>
      </c>
      <c r="AS655">
        <f>_xlfn.RANK.AVG(Table2[[#This Row],[1Y Return vs Nifty Z-Score]],Table2[1Y Return vs Nifty Z-Score])</f>
        <v>611</v>
      </c>
      <c r="AT655">
        <f>_xlfn.RANK.AVG(Table2[[#This Row],[6M Return vs Nifty Z-Score]],Table2[6M Return vs Nifty Z-Score])</f>
        <v>503</v>
      </c>
      <c r="AU655">
        <f>_xlfn.RANK.AVG(Table2[[#This Row],[Sharpe Ratio Z-Score]],Table2[Sharpe Ratio Z-Score])</f>
        <v>696</v>
      </c>
      <c r="AV655">
        <f>(Table2[[#This Row],[Rank 1Y]]+Table2[[#This Row],[Rank 6M]]+Table2[[#This Row],[Rank Sharpe]])/3</f>
        <v>603.33333333333337</v>
      </c>
    </row>
    <row r="656" spans="1:48" x14ac:dyDescent="0.3">
      <c r="A656" t="s">
        <v>1132</v>
      </c>
      <c r="B656" t="s">
        <v>1133</v>
      </c>
      <c r="C656" t="s">
        <v>3141</v>
      </c>
      <c r="D656" t="s">
        <v>217</v>
      </c>
      <c r="E656">
        <v>11261.449238159999</v>
      </c>
      <c r="F656">
        <v>558</v>
      </c>
      <c r="G656">
        <v>-12.538526386841299</v>
      </c>
      <c r="H656">
        <f>(Table2[[#This Row],[1Y Return vs Nifty]]-AVERAGE(Table2[1Y Return vs Nifty]))/_xlfn.STDEV.P(Table2[1Y Return vs Nifty])</f>
        <v>-0.6537903581577893</v>
      </c>
      <c r="I656">
        <v>5.7736398988068602</v>
      </c>
      <c r="J656">
        <f>(Table2[[#This Row],[1M Return vs Nifty]]-AVERAGE(Table2[1M Return vs Nifty]))/_xlfn.STDEV.P(Table2[1M Return vs Nifty])</f>
        <v>1.1248743593229669</v>
      </c>
      <c r="K656">
        <v>-25.891645484998001</v>
      </c>
      <c r="L656">
        <f>(Table2[[#This Row],[6M Return vs Nifty]]-AVERAGE(Table2[6M Return vs Nifty]))/_xlfn.STDEV.P(Table2[6M Return vs Nifty])</f>
        <v>-1.1302791931990195</v>
      </c>
      <c r="M656">
        <v>-6.3942103806811401</v>
      </c>
      <c r="N656">
        <f>(Table2[[#This Row],[1W Return vs Nifty]]-AVERAGE(Table2[1W Return vs Nifty]))/_xlfn.STDEV.P(Table2[1W Return vs Nifty])</f>
        <v>-0.96141069727778317</v>
      </c>
      <c r="O656">
        <v>563.91</v>
      </c>
      <c r="P656">
        <v>552.597134399526</v>
      </c>
      <c r="Q656">
        <v>547.93053581328297</v>
      </c>
      <c r="R656">
        <v>50.7022270660472</v>
      </c>
      <c r="S656" s="1">
        <f>(Table2[[#This Row],[Close Price]]-Table2[[#This Row],[20D EMA]])/Table2[[#This Row],[20D EMA]]</f>
        <v>-1.0480395807841622E-2</v>
      </c>
      <c r="T656" s="1">
        <f>(Table2[[#This Row],[Close Price]]-Table2[[#This Row],[50D EMA]])/Table2[[#This Row],[50D EMA]]</f>
        <v>9.7772233407344214E-3</v>
      </c>
      <c r="U656" s="1">
        <f>(Table2[[#This Row],[Close Price]]-Table2[[#This Row],[200D EMA]])/Table2[[#This Row],[200D EMA]]</f>
        <v>1.8377264139460874E-2</v>
      </c>
      <c r="V656">
        <v>1.4149871026437399</v>
      </c>
      <c r="W656">
        <v>533.15</v>
      </c>
      <c r="X656">
        <v>561.54999999999995</v>
      </c>
      <c r="Y656">
        <v>529.6</v>
      </c>
      <c r="Z656">
        <v>579.75</v>
      </c>
      <c r="AA656">
        <v>529.6</v>
      </c>
      <c r="AB656">
        <v>608.6</v>
      </c>
      <c r="AC656" s="1">
        <f>(Table2[[#This Row],[Close Price]]/Table2[[#This Row],[Day Low]])-1</f>
        <v>4.6609772109162506E-2</v>
      </c>
      <c r="AD656" s="1">
        <f>(Table2[[#This Row],[Day High]]/Table2[[#This Row],[Close Price]])-1</f>
        <v>6.3620071684586943E-3</v>
      </c>
      <c r="AE656" s="1">
        <f>(Table2[[#This Row],[Close Price]]/Table2[[#This Row],[Current Week Low]])-1</f>
        <v>5.3625377643504502E-2</v>
      </c>
      <c r="AF656" s="1">
        <f>(Table2[[#This Row],[Current Week High]]/Table2[[#This Row],[Close Price]])-1</f>
        <v>3.897849462365599E-2</v>
      </c>
      <c r="AG656" s="1">
        <f>(Table2[[#This Row],[Close Price]]/Table2[[#This Row],[Current Month Low]])-1</f>
        <v>5.3625377643504502E-2</v>
      </c>
      <c r="AH656" s="1">
        <f>(Table2[[#This Row],[Current Month High]]/Table2[[#This Row],[Close Price]])-1</f>
        <v>9.0681003584229369E-2</v>
      </c>
      <c r="AI656">
        <v>27.132616487455099</v>
      </c>
      <c r="AJ656">
        <v>28.512206356517702</v>
      </c>
      <c r="AK656" t="str">
        <f>IF(AND(Table2[[#This Row],[20D EMA]]&gt;Table2[[#This Row],[50D EMA]],Table2[[#This Row],[50D EMA]]&gt;Table2[[#This Row],[200D EMA]]),"Uptrend","Downtrend/NoTrend")</f>
        <v>Uptrend</v>
      </c>
      <c r="AL656">
        <v>0.05</v>
      </c>
      <c r="AM656" t="s">
        <v>3175</v>
      </c>
      <c r="AN656">
        <v>-2.29</v>
      </c>
      <c r="AO656" t="s">
        <v>3174</v>
      </c>
      <c r="AP656">
        <v>-2.3896018268367999E-2</v>
      </c>
      <c r="AQ656">
        <f>(Table2[[#This Row],[Sharpe Ratio]]-AVERAGE(Table2[Sharpe Ratio]))/_xlfn.STDEV.P(Table2[Sharpe Ratio])</f>
        <v>-0.9968355638840638</v>
      </c>
      <c r="AR6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-2.6174414531956889</v>
      </c>
      <c r="AS656">
        <f>_xlfn.RANK.AVG(Table2[[#This Row],[1Y Return vs Nifty Z-Score]],Table2[1Y Return vs Nifty Z-Score])</f>
        <v>530</v>
      </c>
      <c r="AT656">
        <f>_xlfn.RANK.AVG(Table2[[#This Row],[6M Return vs Nifty Z-Score]],Table2[6M Return vs Nifty Z-Score])</f>
        <v>667</v>
      </c>
      <c r="AU656">
        <f>_xlfn.RANK.AVG(Table2[[#This Row],[Sharpe Ratio Z-Score]],Table2[Sharpe Ratio Z-Score])</f>
        <v>616</v>
      </c>
      <c r="AV656">
        <f>(Table2[[#This Row],[Rank 1Y]]+Table2[[#This Row],[Rank 6M]]+Table2[[#This Row],[Rank Sharpe]])/3</f>
        <v>604.33333333333337</v>
      </c>
    </row>
    <row r="657" spans="1:48" x14ac:dyDescent="0.3">
      <c r="A657" t="s">
        <v>350</v>
      </c>
      <c r="B657" t="s">
        <v>351</v>
      </c>
      <c r="C657" t="s">
        <v>3139</v>
      </c>
      <c r="D657" t="s">
        <v>125</v>
      </c>
      <c r="E657">
        <v>69820</v>
      </c>
      <c r="F657">
        <v>875.1</v>
      </c>
      <c r="G657">
        <v>-5.2389871750818902</v>
      </c>
      <c r="H657">
        <f>(Table2[[#This Row],[1Y Return vs Nifty]]-AVERAGE(Table2[1Y Return vs Nifty]))/_xlfn.STDEV.P(Table2[1Y Return vs Nifty])</f>
        <v>-0.52806586672494393</v>
      </c>
      <c r="I657">
        <v>-8.4666286302733607</v>
      </c>
      <c r="J657">
        <f>(Table2[[#This Row],[1M Return vs Nifty]]-AVERAGE(Table2[1M Return vs Nifty]))/_xlfn.STDEV.P(Table2[1M Return vs Nifty])</f>
        <v>-0.4813715646245682</v>
      </c>
      <c r="K657">
        <v>-24.1201768512922</v>
      </c>
      <c r="L657">
        <f>(Table2[[#This Row],[6M Return vs Nifty]]-AVERAGE(Table2[6M Return vs Nifty]))/_xlfn.STDEV.P(Table2[6M Return vs Nifty])</f>
        <v>-1.0711908065680473</v>
      </c>
      <c r="M657">
        <v>-4.7360378009910802</v>
      </c>
      <c r="N657">
        <f>(Table2[[#This Row],[1W Return vs Nifty]]-AVERAGE(Table2[1W Return vs Nifty]))/_xlfn.STDEV.P(Table2[1W Return vs Nifty])</f>
        <v>-0.55227381792283436</v>
      </c>
      <c r="O657">
        <v>905.21</v>
      </c>
      <c r="P657">
        <v>928.93490848215697</v>
      </c>
      <c r="Q657">
        <v>922.78524691135203</v>
      </c>
      <c r="R657">
        <v>29.166088045600201</v>
      </c>
      <c r="S657" s="1">
        <f>(Table2[[#This Row],[Close Price]]-Table2[[#This Row],[20D EMA]])/Table2[[#This Row],[20D EMA]]</f>
        <v>-3.3262999745915324E-2</v>
      </c>
      <c r="T657" s="1">
        <f>(Table2[[#This Row],[Close Price]]-Table2[[#This Row],[50D EMA]])/Table2[[#This Row],[50D EMA]]</f>
        <v>-5.795337002688495E-2</v>
      </c>
      <c r="U657" s="1">
        <f>(Table2[[#This Row],[Close Price]]-Table2[[#This Row],[200D EMA]])/Table2[[#This Row],[200D EMA]]</f>
        <v>-5.1675345992969614E-2</v>
      </c>
      <c r="V657">
        <v>1.0469661524138201</v>
      </c>
      <c r="W657">
        <v>851.9</v>
      </c>
      <c r="X657">
        <v>877.15</v>
      </c>
      <c r="Y657">
        <v>843.3</v>
      </c>
      <c r="Z657">
        <v>880.75</v>
      </c>
      <c r="AA657">
        <v>843.3</v>
      </c>
      <c r="AB657">
        <v>934</v>
      </c>
      <c r="AC657" s="1">
        <f>(Table2[[#This Row],[Close Price]]/Table2[[#This Row],[Day Low]])-1</f>
        <v>2.7233243338420143E-2</v>
      </c>
      <c r="AD657" s="1">
        <f>(Table2[[#This Row],[Day High]]/Table2[[#This Row],[Close Price]])-1</f>
        <v>2.3425894183521923E-3</v>
      </c>
      <c r="AE657" s="1">
        <f>(Table2[[#This Row],[Close Price]]/Table2[[#This Row],[Current Week Low]])-1</f>
        <v>3.7709000355745426E-2</v>
      </c>
      <c r="AF657" s="1">
        <f>(Table2[[#This Row],[Current Week High]]/Table2[[#This Row],[Close Price]])-1</f>
        <v>6.4564049822877223E-3</v>
      </c>
      <c r="AG657" s="1">
        <f>(Table2[[#This Row],[Close Price]]/Table2[[#This Row],[Current Month Low]])-1</f>
        <v>3.7709000355745426E-2</v>
      </c>
      <c r="AH657" s="1">
        <f>(Table2[[#This Row],[Current Month High]]/Table2[[#This Row],[Close Price]])-1</f>
        <v>6.7306593532167724E-2</v>
      </c>
      <c r="AI657">
        <v>30.1451262712832</v>
      </c>
      <c r="AJ657">
        <v>37.691763039886702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-0.14000000000000001</v>
      </c>
      <c r="AM657" t="s">
        <v>3174</v>
      </c>
      <c r="AN657">
        <v>-0.97</v>
      </c>
      <c r="AO657" t="s">
        <v>3174</v>
      </c>
      <c r="AP657">
        <v>-5.7596438465058998E-2</v>
      </c>
      <c r="AQ657">
        <f>(Table2[[#This Row],[Sharpe Ratio]]-AVERAGE(Table2[Sharpe Ratio]))/_xlfn.STDEV.P(Table2[Sharpe Ratio])</f>
        <v>-1.3901246572734764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485</v>
      </c>
      <c r="AT657">
        <f>_xlfn.RANK.AVG(Table2[[#This Row],[6M Return vs Nifty Z-Score]],Table2[6M Return vs Nifty Z-Score])</f>
        <v>659</v>
      </c>
      <c r="AU657">
        <f>_xlfn.RANK.AVG(Table2[[#This Row],[Sharpe Ratio Z-Score]],Table2[Sharpe Ratio Z-Score])</f>
        <v>670</v>
      </c>
      <c r="AV657">
        <f>(Table2[[#This Row],[Rank 1Y]]+Table2[[#This Row],[Rank 6M]]+Table2[[#This Row],[Rank Sharpe]])/3</f>
        <v>604.66666666666663</v>
      </c>
    </row>
    <row r="658" spans="1:48" x14ac:dyDescent="0.3">
      <c r="A658" t="s">
        <v>440</v>
      </c>
      <c r="B658" t="s">
        <v>441</v>
      </c>
      <c r="C658" t="s">
        <v>3128</v>
      </c>
      <c r="D658" t="s">
        <v>287</v>
      </c>
      <c r="E658">
        <v>53676.563236279901</v>
      </c>
      <c r="F658">
        <v>5144.7</v>
      </c>
      <c r="G658">
        <v>-18.891650687885701</v>
      </c>
      <c r="H658">
        <f>(Table2[[#This Row],[1Y Return vs Nifty]]-AVERAGE(Table2[1Y Return vs Nifty]))/_xlfn.STDEV.P(Table2[1Y Return vs Nifty])</f>
        <v>-0.76321415856312169</v>
      </c>
      <c r="I658">
        <v>-7.9315494388565702</v>
      </c>
      <c r="J658">
        <f>(Table2[[#This Row],[1M Return vs Nifty]]-AVERAGE(Table2[1M Return vs Nifty]))/_xlfn.STDEV.P(Table2[1M Return vs Nifty])</f>
        <v>-0.42101674979455073</v>
      </c>
      <c r="K658">
        <v>-20.118977255339999</v>
      </c>
      <c r="L658">
        <f>(Table2[[#This Row],[6M Return vs Nifty]]-AVERAGE(Table2[6M Return vs Nifty]))/_xlfn.STDEV.P(Table2[6M Return vs Nifty])</f>
        <v>-0.93772842162097214</v>
      </c>
      <c r="M658">
        <v>-1.5110508079132501</v>
      </c>
      <c r="N658">
        <f>(Table2[[#This Row],[1W Return vs Nifty]]-AVERAGE(Table2[1W Return vs Nifty]))/_xlfn.STDEV.P(Table2[1W Return vs Nifty])</f>
        <v>0.24345826115592623</v>
      </c>
      <c r="O658">
        <v>5363.62</v>
      </c>
      <c r="P658">
        <v>5345.0838805646299</v>
      </c>
      <c r="Q658">
        <v>5069.8256522845404</v>
      </c>
      <c r="R658">
        <v>14.112905503802899</v>
      </c>
      <c r="S658" s="1">
        <f>(Table2[[#This Row],[Close Price]]-Table2[[#This Row],[20D EMA]])/Table2[[#This Row],[20D EMA]]</f>
        <v>-4.0815717742867706E-2</v>
      </c>
      <c r="T658" s="1">
        <f>(Table2[[#This Row],[Close Price]]-Table2[[#This Row],[50D EMA]])/Table2[[#This Row],[50D EMA]]</f>
        <v>-3.7489379968993576E-2</v>
      </c>
      <c r="U658" s="1">
        <f>(Table2[[#This Row],[Close Price]]-Table2[[#This Row],[200D EMA]])/Table2[[#This Row],[200D EMA]]</f>
        <v>1.4768623785261706E-2</v>
      </c>
      <c r="V658">
        <v>1.1374246364679901</v>
      </c>
      <c r="W658">
        <v>5075</v>
      </c>
      <c r="X658">
        <v>5179</v>
      </c>
      <c r="Y658">
        <v>5007.8500000000004</v>
      </c>
      <c r="Z658">
        <v>5186.75</v>
      </c>
      <c r="AA658">
        <v>5007.8500000000004</v>
      </c>
      <c r="AB658">
        <v>5400</v>
      </c>
      <c r="AC658" s="1">
        <f>(Table2[[#This Row],[Close Price]]/Table2[[#This Row],[Day Low]])-1</f>
        <v>1.3733990147783315E-2</v>
      </c>
      <c r="AD658" s="1">
        <f>(Table2[[#This Row],[Day High]]/Table2[[#This Row],[Close Price]])-1</f>
        <v>6.6670554162535645E-3</v>
      </c>
      <c r="AE658" s="1">
        <f>(Table2[[#This Row],[Close Price]]/Table2[[#This Row],[Current Week Low]])-1</f>
        <v>2.7327096458559907E-2</v>
      </c>
      <c r="AF658" s="1">
        <f>(Table2[[#This Row],[Current Week High]]/Table2[[#This Row],[Close Price]])-1</f>
        <v>8.1734600656986345E-3</v>
      </c>
      <c r="AG658" s="1">
        <f>(Table2[[#This Row],[Close Price]]/Table2[[#This Row],[Current Month Low]])-1</f>
        <v>2.7327096458559907E-2</v>
      </c>
      <c r="AH658" s="1">
        <f>(Table2[[#This Row],[Current Month High]]/Table2[[#This Row],[Close Price]])-1</f>
        <v>4.9623884774622429E-2</v>
      </c>
      <c r="AI658">
        <v>16.624876086069101</v>
      </c>
      <c r="AJ658">
        <v>25.144733641449701</v>
      </c>
      <c r="AK658" t="str">
        <f>IF(AND(Table2[[#This Row],[20D EMA]]&gt;Table2[[#This Row],[50D EMA]],Table2[[#This Row],[50D EMA]]&gt;Table2[[#This Row],[200D EMA]]),"Uptrend","Downtrend/NoTrend")</f>
        <v>Uptrend</v>
      </c>
      <c r="AL658">
        <v>-0.01</v>
      </c>
      <c r="AM658" t="s">
        <v>3174</v>
      </c>
      <c r="AN658">
        <v>-6.5</v>
      </c>
      <c r="AO658" t="s">
        <v>3174</v>
      </c>
      <c r="AP658">
        <v>-2.3388770859485E-2</v>
      </c>
      <c r="AQ658">
        <f>(Table2[[#This Row],[Sharpe Ratio]]-AVERAGE(Table2[Sharpe Ratio]))/_xlfn.STDEV.P(Table2[Sharpe Ratio])</f>
        <v>-0.99091590850886724</v>
      </c>
      <c r="AR6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-2.8694169773315856</v>
      </c>
      <c r="AS658">
        <f>_xlfn.RANK.AVG(Table2[[#This Row],[1Y Return vs Nifty Z-Score]],Table2[1Y Return vs Nifty Z-Score])</f>
        <v>574</v>
      </c>
      <c r="AT658">
        <f>_xlfn.RANK.AVG(Table2[[#This Row],[6M Return vs Nifty Z-Score]],Table2[6M Return vs Nifty Z-Score])</f>
        <v>625</v>
      </c>
      <c r="AU658">
        <f>_xlfn.RANK.AVG(Table2[[#This Row],[Sharpe Ratio Z-Score]],Table2[Sharpe Ratio Z-Score])</f>
        <v>615</v>
      </c>
      <c r="AV658">
        <f>(Table2[[#This Row],[Rank 1Y]]+Table2[[#This Row],[Rank 6M]]+Table2[[#This Row],[Rank Sharpe]])/3</f>
        <v>604.66666666666663</v>
      </c>
    </row>
    <row r="659" spans="1:48" x14ac:dyDescent="0.3">
      <c r="A659" t="s">
        <v>1773</v>
      </c>
      <c r="B659" t="s">
        <v>1774</v>
      </c>
      <c r="C659" t="s">
        <v>3135</v>
      </c>
      <c r="D659" t="s">
        <v>190</v>
      </c>
      <c r="E659">
        <v>4554.3833471600001</v>
      </c>
      <c r="F659">
        <v>112.35</v>
      </c>
      <c r="G659">
        <v>-29.105577525118001</v>
      </c>
      <c r="H659">
        <f>(Table2[[#This Row],[1Y Return vs Nifty]]-AVERAGE(Table2[1Y Return vs Nifty]))/_xlfn.STDEV.P(Table2[1Y Return vs Nifty])</f>
        <v>-0.93913495573818118</v>
      </c>
      <c r="I659">
        <v>-8.5085277915682802</v>
      </c>
      <c r="J659">
        <f>(Table2[[#This Row],[1M Return vs Nifty]]-AVERAGE(Table2[1M Return vs Nifty]))/_xlfn.STDEV.P(Table2[1M Return vs Nifty])</f>
        <v>-0.48609762417248686</v>
      </c>
      <c r="K659">
        <v>-26.6667666518529</v>
      </c>
      <c r="L659">
        <f>(Table2[[#This Row],[6M Return vs Nifty]]-AVERAGE(Table2[6M Return vs Nifty]))/_xlfn.STDEV.P(Table2[6M Return vs Nifty])</f>
        <v>-1.1561338193106656</v>
      </c>
      <c r="M659">
        <v>-3.7325464927248002</v>
      </c>
      <c r="N659">
        <f>(Table2[[#This Row],[1W Return vs Nifty]]-AVERAGE(Table2[1W Return vs Nifty]))/_xlfn.STDEV.P(Table2[1W Return vs Nifty])</f>
        <v>-0.30467274952220852</v>
      </c>
      <c r="O659">
        <v>120.08</v>
      </c>
      <c r="P659">
        <v>123.825630736392</v>
      </c>
      <c r="Q659">
        <v>123.603844923197</v>
      </c>
      <c r="R659">
        <v>25.600675885986199</v>
      </c>
      <c r="S659" s="1">
        <f>(Table2[[#This Row],[Close Price]]-Table2[[#This Row],[20D EMA]])/Table2[[#This Row],[20D EMA]]</f>
        <v>-6.4373750832778187E-2</v>
      </c>
      <c r="T659" s="1">
        <f>(Table2[[#This Row],[Close Price]]-Table2[[#This Row],[50D EMA]])/Table2[[#This Row],[50D EMA]]</f>
        <v>-9.2675730122643754E-2</v>
      </c>
      <c r="U659" s="1">
        <f>(Table2[[#This Row],[Close Price]]-Table2[[#This Row],[200D EMA]])/Table2[[#This Row],[200D EMA]]</f>
        <v>-9.1047692975811098E-2</v>
      </c>
      <c r="V659">
        <v>0.82300936850195106</v>
      </c>
      <c r="W659">
        <v>108.66</v>
      </c>
      <c r="X659">
        <v>112.91</v>
      </c>
      <c r="Y659">
        <v>108.66</v>
      </c>
      <c r="Z659">
        <v>115.65</v>
      </c>
      <c r="AA659">
        <v>108.66</v>
      </c>
      <c r="AB659">
        <v>120.8</v>
      </c>
      <c r="AC659" s="1">
        <f>(Table2[[#This Row],[Close Price]]/Table2[[#This Row],[Day Low]])-1</f>
        <v>3.3959138597460026E-2</v>
      </c>
      <c r="AD659" s="1">
        <f>(Table2[[#This Row],[Day High]]/Table2[[#This Row],[Close Price]])-1</f>
        <v>4.9844236760123728E-3</v>
      </c>
      <c r="AE659" s="1">
        <f>(Table2[[#This Row],[Close Price]]/Table2[[#This Row],[Current Week Low]])-1</f>
        <v>3.3959138597460026E-2</v>
      </c>
      <c r="AF659" s="1">
        <f>(Table2[[#This Row],[Current Week High]]/Table2[[#This Row],[Close Price]])-1</f>
        <v>2.9372496662216419E-2</v>
      </c>
      <c r="AG659" s="1">
        <f>(Table2[[#This Row],[Close Price]]/Table2[[#This Row],[Current Month Low]])-1</f>
        <v>3.3959138597460026E-2</v>
      </c>
      <c r="AH659" s="1">
        <f>(Table2[[#This Row],[Current Month High]]/Table2[[#This Row],[Close Price]])-1</f>
        <v>7.5211392968402402E-2</v>
      </c>
      <c r="AI659">
        <v>33.208722741433</v>
      </c>
      <c r="AJ659">
        <v>9.7703957010258904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-0.14000000000000001</v>
      </c>
      <c r="AM659" t="s">
        <v>3174</v>
      </c>
      <c r="AN659">
        <v>-7.46</v>
      </c>
      <c r="AO659" t="s">
        <v>3174</v>
      </c>
      <c r="AP659">
        <v>1.2045333149399999E-3</v>
      </c>
      <c r="AQ659">
        <f>(Table2[[#This Row],[Sharpe Ratio]]-AVERAGE(Table2[Sharpe Ratio]))/_xlfn.STDEV.P(Table2[Sharpe Ratio])</f>
        <v>-0.70390826154904163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635</v>
      </c>
      <c r="AT659">
        <f>_xlfn.RANK.AVG(Table2[[#This Row],[6M Return vs Nifty Z-Score]],Table2[6M Return vs Nifty Z-Score])</f>
        <v>675</v>
      </c>
      <c r="AU659">
        <f>_xlfn.RANK.AVG(Table2[[#This Row],[Sharpe Ratio Z-Score]],Table2[Sharpe Ratio Z-Score])</f>
        <v>509</v>
      </c>
      <c r="AV659">
        <f>(Table2[[#This Row],[Rank 1Y]]+Table2[[#This Row],[Rank 6M]]+Table2[[#This Row],[Rank Sharpe]])/3</f>
        <v>606.33333333333337</v>
      </c>
    </row>
    <row r="660" spans="1:48" x14ac:dyDescent="0.3">
      <c r="A660" t="s">
        <v>68</v>
      </c>
      <c r="B660" t="s">
        <v>69</v>
      </c>
      <c r="C660" t="s">
        <v>3129</v>
      </c>
      <c r="D660" t="s">
        <v>24</v>
      </c>
      <c r="E660">
        <v>359658.89473499998</v>
      </c>
      <c r="F660">
        <v>1803.4</v>
      </c>
      <c r="G660">
        <v>-22.379189518904699</v>
      </c>
      <c r="H660">
        <f>(Table2[[#This Row],[1Y Return vs Nifty]]-AVERAGE(Table2[1Y Return vs Nifty]))/_xlfn.STDEV.P(Table2[1Y Return vs Nifty])</f>
        <v>-0.82328220301937971</v>
      </c>
      <c r="I660">
        <v>1.05647209184379</v>
      </c>
      <c r="J660">
        <f>(Table2[[#This Row],[1M Return vs Nifty]]-AVERAGE(Table2[1M Return vs Nifty]))/_xlfn.STDEV.P(Table2[1M Return vs Nifty])</f>
        <v>0.59279650229112624</v>
      </c>
      <c r="K660">
        <v>-9.5151789526017598</v>
      </c>
      <c r="L660">
        <f>(Table2[[#This Row],[6M Return vs Nifty]]-AVERAGE(Table2[6M Return vs Nifty]))/_xlfn.STDEV.P(Table2[6M Return vs Nifty])</f>
        <v>-0.58403244194205683</v>
      </c>
      <c r="M660">
        <v>-0.191573982333725</v>
      </c>
      <c r="N660">
        <f>(Table2[[#This Row],[1W Return vs Nifty]]-AVERAGE(Table2[1W Return vs Nifty]))/_xlfn.STDEV.P(Table2[1W Return vs Nifty])</f>
        <v>0.56902547738602893</v>
      </c>
      <c r="O660">
        <v>1838.8</v>
      </c>
      <c r="P660">
        <v>1819.6189279120699</v>
      </c>
      <c r="Q660">
        <v>1786.4280825752901</v>
      </c>
      <c r="R660">
        <v>34.889083915254801</v>
      </c>
      <c r="S660" s="1">
        <f>(Table2[[#This Row],[Close Price]]-Table2[[#This Row],[20D EMA]])/Table2[[#This Row],[20D EMA]]</f>
        <v>-1.9251685882096945E-2</v>
      </c>
      <c r="T660" s="1">
        <f>(Table2[[#This Row],[Close Price]]-Table2[[#This Row],[50D EMA]])/Table2[[#This Row],[50D EMA]]</f>
        <v>-8.9133651355673207E-3</v>
      </c>
      <c r="U660" s="1">
        <f>(Table2[[#This Row],[Close Price]]-Table2[[#This Row],[200D EMA]])/Table2[[#This Row],[200D EMA]]</f>
        <v>9.5004761682001317E-3</v>
      </c>
      <c r="V660">
        <v>1.0283376061712</v>
      </c>
      <c r="W660">
        <v>1781.85</v>
      </c>
      <c r="X660">
        <v>1814</v>
      </c>
      <c r="Y660">
        <v>1769.4</v>
      </c>
      <c r="Z660">
        <v>1836.4</v>
      </c>
      <c r="AA660">
        <v>1769.4</v>
      </c>
      <c r="AB660">
        <v>1884.75</v>
      </c>
      <c r="AC660" s="1">
        <f>(Table2[[#This Row],[Close Price]]/Table2[[#This Row],[Day Low]])-1</f>
        <v>1.2094171787748742E-2</v>
      </c>
      <c r="AD660" s="1">
        <f>(Table2[[#This Row],[Day High]]/Table2[[#This Row],[Close Price]])-1</f>
        <v>5.8777864034600391E-3</v>
      </c>
      <c r="AE660" s="1">
        <f>(Table2[[#This Row],[Close Price]]/Table2[[#This Row],[Current Week Low]])-1</f>
        <v>1.9215553294902321E-2</v>
      </c>
      <c r="AF660" s="1">
        <f>(Table2[[#This Row],[Current Week High]]/Table2[[#This Row],[Close Price]])-1</f>
        <v>1.829876899190408E-2</v>
      </c>
      <c r="AG660" s="1">
        <f>(Table2[[#This Row],[Close Price]]/Table2[[#This Row],[Current Month Low]])-1</f>
        <v>1.9215553294902321E-2</v>
      </c>
      <c r="AH660" s="1">
        <f>(Table2[[#This Row],[Current Month High]]/Table2[[#This Row],[Close Price]])-1</f>
        <v>4.5109238105800031E-2</v>
      </c>
      <c r="AI660">
        <v>7.6854829765997401</v>
      </c>
      <c r="AJ660">
        <v>16.811866437801601</v>
      </c>
      <c r="AK660" t="str">
        <f>IF(AND(Table2[[#This Row],[20D EMA]]&gt;Table2[[#This Row],[50D EMA]],Table2[[#This Row],[50D EMA]]&gt;Table2[[#This Row],[200D EMA]]),"Uptrend","Downtrend/NoTrend")</f>
        <v>Uptrend</v>
      </c>
      <c r="AL660">
        <v>0.01</v>
      </c>
      <c r="AM660" t="s">
        <v>3175</v>
      </c>
      <c r="AN660">
        <v>-3.66</v>
      </c>
      <c r="AO660" t="s">
        <v>3174</v>
      </c>
      <c r="AP660">
        <v>-9.2452774442656996E-2</v>
      </c>
      <c r="AQ660">
        <f>(Table2[[#This Row],[Sharpe Ratio]]-AVERAGE(Table2[Sharpe Ratio]))/_xlfn.STDEV.P(Table2[Sharpe Ratio])</f>
        <v>-1.7969034658312497</v>
      </c>
      <c r="AR6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-2.042396131115531</v>
      </c>
      <c r="AS660">
        <f>_xlfn.RANK.AVG(Table2[[#This Row],[1Y Return vs Nifty Z-Score]],Table2[1Y Return vs Nifty Z-Score])</f>
        <v>592</v>
      </c>
      <c r="AT660">
        <f>_xlfn.RANK.AVG(Table2[[#This Row],[6M Return vs Nifty Z-Score]],Table2[6M Return vs Nifty Z-Score])</f>
        <v>526</v>
      </c>
      <c r="AU660">
        <f>_xlfn.RANK.AVG(Table2[[#This Row],[Sharpe Ratio Z-Score]],Table2[Sharpe Ratio Z-Score])</f>
        <v>707</v>
      </c>
      <c r="AV660">
        <f>(Table2[[#This Row],[Rank 1Y]]+Table2[[#This Row],[Rank 6M]]+Table2[[#This Row],[Rank Sharpe]])/3</f>
        <v>608.33333333333337</v>
      </c>
    </row>
    <row r="661" spans="1:48" x14ac:dyDescent="0.3">
      <c r="A661" t="s">
        <v>1576</v>
      </c>
      <c r="B661" t="s">
        <v>1577</v>
      </c>
      <c r="C661" t="s">
        <v>3140</v>
      </c>
      <c r="D661" t="s">
        <v>436</v>
      </c>
      <c r="E661">
        <v>6192.5099868959996</v>
      </c>
      <c r="F661">
        <v>62.2</v>
      </c>
      <c r="G661">
        <v>-33.419338300868198</v>
      </c>
      <c r="H661">
        <f>(Table2[[#This Row],[1Y Return vs Nifty]]-AVERAGE(Table2[1Y Return vs Nifty]))/_xlfn.STDEV.P(Table2[1Y Return vs Nifty])</f>
        <v>-1.0134335332183106</v>
      </c>
      <c r="I661">
        <v>-10.990082058791399</v>
      </c>
      <c r="J661">
        <f>(Table2[[#This Row],[1M Return vs Nifty]]-AVERAGE(Table2[1M Return vs Nifty]))/_xlfn.STDEV.P(Table2[1M Return vs Nifty])</f>
        <v>-0.76600712297455775</v>
      </c>
      <c r="K661">
        <v>-28.2417062687196</v>
      </c>
      <c r="L661">
        <f>(Table2[[#This Row],[6M Return vs Nifty]]-AVERAGE(Table2[6M Return vs Nifty]))/_xlfn.STDEV.P(Table2[6M Return vs Nifty])</f>
        <v>-1.2086668640573726</v>
      </c>
      <c r="M661">
        <v>-5.2059556016403796</v>
      </c>
      <c r="N661">
        <f>(Table2[[#This Row],[1W Return vs Nifty]]-AVERAGE(Table2[1W Return vs Nifty]))/_xlfn.STDEV.P(Table2[1W Return vs Nifty])</f>
        <v>-0.66822115951192995</v>
      </c>
      <c r="O661">
        <v>65.319999999999993</v>
      </c>
      <c r="P661">
        <v>65.853163965117901</v>
      </c>
      <c r="Q661">
        <v>68.328689485195596</v>
      </c>
      <c r="R661">
        <v>28.934102676420299</v>
      </c>
      <c r="S661" s="1">
        <f>(Table2[[#This Row],[Close Price]]-Table2[[#This Row],[20D EMA]])/Table2[[#This Row],[20D EMA]]</f>
        <v>-4.7764849969381365E-2</v>
      </c>
      <c r="T661" s="1">
        <f>(Table2[[#This Row],[Close Price]]-Table2[[#This Row],[50D EMA]])/Table2[[#This Row],[50D EMA]]</f>
        <v>-5.5474387943652351E-2</v>
      </c>
      <c r="U661" s="1">
        <f>(Table2[[#This Row],[Close Price]]-Table2[[#This Row],[200D EMA]])/Table2[[#This Row],[200D EMA]]</f>
        <v>-8.9694234316076898E-2</v>
      </c>
      <c r="V661">
        <v>0.59483222338248598</v>
      </c>
      <c r="W661">
        <v>59.15</v>
      </c>
      <c r="X661">
        <v>62.65</v>
      </c>
      <c r="Y661">
        <v>59.15</v>
      </c>
      <c r="Z661">
        <v>63.89</v>
      </c>
      <c r="AA661">
        <v>59.15</v>
      </c>
      <c r="AB661">
        <v>66.099999999999994</v>
      </c>
      <c r="AC661" s="1">
        <f>(Table2[[#This Row],[Close Price]]/Table2[[#This Row],[Day Low]])-1</f>
        <v>5.1563820794590098E-2</v>
      </c>
      <c r="AD661" s="1">
        <f>(Table2[[#This Row],[Day High]]/Table2[[#This Row],[Close Price]])-1</f>
        <v>7.2347266881027661E-3</v>
      </c>
      <c r="AE661" s="1">
        <f>(Table2[[#This Row],[Close Price]]/Table2[[#This Row],[Current Week Low]])-1</f>
        <v>5.1563820794590098E-2</v>
      </c>
      <c r="AF661" s="1">
        <f>(Table2[[#This Row],[Current Week High]]/Table2[[#This Row],[Close Price]])-1</f>
        <v>2.7170418006430941E-2</v>
      </c>
      <c r="AG661" s="1">
        <f>(Table2[[#This Row],[Close Price]]/Table2[[#This Row],[Current Month Low]])-1</f>
        <v>5.1563820794590098E-2</v>
      </c>
      <c r="AH661" s="1">
        <f>(Table2[[#This Row],[Current Month High]]/Table2[[#This Row],[Close Price]])-1</f>
        <v>6.2700964630225009E-2</v>
      </c>
      <c r="AI661">
        <v>57.556270096463003</v>
      </c>
      <c r="AJ661">
        <v>6.0890329183012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-0.03</v>
      </c>
      <c r="AM661" t="s">
        <v>3174</v>
      </c>
      <c r="AN661">
        <v>-6.01</v>
      </c>
      <c r="AO661" t="s">
        <v>3174</v>
      </c>
      <c r="AP661">
        <v>1.2845609801059E-2</v>
      </c>
      <c r="AQ661">
        <f>(Table2[[#This Row],[Sharpe Ratio]]-AVERAGE(Table2[Sharpe Ratio]))/_xlfn.STDEV.P(Table2[Sharpe Ratio])</f>
        <v>-0.5680551062892123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663</v>
      </c>
      <c r="AT661">
        <f>_xlfn.RANK.AVG(Table2[[#This Row],[6M Return vs Nifty Z-Score]],Table2[6M Return vs Nifty Z-Score])</f>
        <v>688</v>
      </c>
      <c r="AU661">
        <f>_xlfn.RANK.AVG(Table2[[#This Row],[Sharpe Ratio Z-Score]],Table2[Sharpe Ratio Z-Score])</f>
        <v>475</v>
      </c>
      <c r="AV661">
        <f>(Table2[[#This Row],[Rank 1Y]]+Table2[[#This Row],[Rank 6M]]+Table2[[#This Row],[Rank Sharpe]])/3</f>
        <v>608.66666666666663</v>
      </c>
    </row>
    <row r="662" spans="1:48" x14ac:dyDescent="0.3">
      <c r="A662" t="s">
        <v>505</v>
      </c>
      <c r="B662" t="s">
        <v>506</v>
      </c>
      <c r="C662" t="s">
        <v>3128</v>
      </c>
      <c r="D662" t="s">
        <v>21</v>
      </c>
      <c r="E662">
        <v>42897.418704850003</v>
      </c>
      <c r="F662">
        <v>1044</v>
      </c>
      <c r="G662">
        <v>-47.7581484985174</v>
      </c>
      <c r="H662">
        <f>(Table2[[#This Row],[1Y Return vs Nifty]]-AVERAGE(Table2[1Y Return vs Nifty]))/_xlfn.STDEV.P(Table2[1Y Return vs Nifty])</f>
        <v>-1.2603997549967165</v>
      </c>
      <c r="I662">
        <v>-8.6433469692226197</v>
      </c>
      <c r="J662">
        <f>(Table2[[#This Row],[1M Return vs Nifty]]-AVERAGE(Table2[1M Return vs Nifty]))/_xlfn.STDEV.P(Table2[1M Return vs Nifty])</f>
        <v>-0.50130469376776987</v>
      </c>
      <c r="K662">
        <v>-15.6084777947696</v>
      </c>
      <c r="L662">
        <f>(Table2[[#This Row],[6M Return vs Nifty]]-AVERAGE(Table2[6M Return vs Nifty]))/_xlfn.STDEV.P(Table2[6M Return vs Nifty])</f>
        <v>-0.78727803771130289</v>
      </c>
      <c r="M662">
        <v>-4.4804378969582901</v>
      </c>
      <c r="N662">
        <f>(Table2[[#This Row],[1W Return vs Nifty]]-AVERAGE(Table2[1W Return vs Nifty]))/_xlfn.STDEV.P(Table2[1W Return vs Nifty])</f>
        <v>-0.48920719362794524</v>
      </c>
      <c r="O662">
        <v>1073.04</v>
      </c>
      <c r="P662">
        <v>1059.6228682917599</v>
      </c>
      <c r="Q662">
        <v>1081.3493795545401</v>
      </c>
      <c r="R662">
        <v>36.629135373915197</v>
      </c>
      <c r="S662" s="1">
        <f>(Table2[[#This Row],[Close Price]]-Table2[[#This Row],[20D EMA]])/Table2[[#This Row],[20D EMA]]</f>
        <v>-2.7063296801610345E-2</v>
      </c>
      <c r="T662" s="1">
        <f>(Table2[[#This Row],[Close Price]]-Table2[[#This Row],[50D EMA]])/Table2[[#This Row],[50D EMA]]</f>
        <v>-1.4743800609877235E-2</v>
      </c>
      <c r="U662" s="1">
        <f>(Table2[[#This Row],[Close Price]]-Table2[[#This Row],[200D EMA]])/Table2[[#This Row],[200D EMA]]</f>
        <v>-3.4539604184103824E-2</v>
      </c>
      <c r="V662">
        <v>0.55643417718844801</v>
      </c>
      <c r="W662">
        <v>1021.55</v>
      </c>
      <c r="X662">
        <v>1048.55</v>
      </c>
      <c r="Y662">
        <v>1016.5</v>
      </c>
      <c r="Z662">
        <v>1070.6500000000001</v>
      </c>
      <c r="AA662">
        <v>1016.5</v>
      </c>
      <c r="AB662">
        <v>1112</v>
      </c>
      <c r="AC662" s="1">
        <f>(Table2[[#This Row],[Close Price]]/Table2[[#This Row],[Day Low]])-1</f>
        <v>2.1976408399001501E-2</v>
      </c>
      <c r="AD662" s="1">
        <f>(Table2[[#This Row],[Day High]]/Table2[[#This Row],[Close Price]])-1</f>
        <v>4.3582375478927737E-3</v>
      </c>
      <c r="AE662" s="1">
        <f>(Table2[[#This Row],[Close Price]]/Table2[[#This Row],[Current Week Low]])-1</f>
        <v>2.7053615346778193E-2</v>
      </c>
      <c r="AF662" s="1">
        <f>(Table2[[#This Row],[Current Week High]]/Table2[[#This Row],[Close Price]])-1</f>
        <v>2.5526819923371802E-2</v>
      </c>
      <c r="AG662" s="1">
        <f>(Table2[[#This Row],[Close Price]]/Table2[[#This Row],[Current Month Low]])-1</f>
        <v>2.7053615346778193E-2</v>
      </c>
      <c r="AH662" s="1">
        <f>(Table2[[#This Row],[Current Month High]]/Table2[[#This Row],[Close Price]])-1</f>
        <v>6.5134099616858343E-2</v>
      </c>
      <c r="AI662">
        <v>34.099616858237503</v>
      </c>
      <c r="AJ662">
        <v>7.61777136377692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-0.01</v>
      </c>
      <c r="AM662" t="s">
        <v>3174</v>
      </c>
      <c r="AN662">
        <v>-1.58</v>
      </c>
      <c r="AO662" t="s">
        <v>3174</v>
      </c>
      <c r="AQ662">
        <f>(Table2[[#This Row],[Sharpe Ratio]]-AVERAGE(Table2[Sharpe Ratio]))/_xlfn.STDEV.P(Table2[Sharpe Ratio])</f>
        <v>-0.71796535082642143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708</v>
      </c>
      <c r="AT662">
        <f>_xlfn.RANK.AVG(Table2[[#This Row],[6M Return vs Nifty Z-Score]],Table2[6M Return vs Nifty Z-Score])</f>
        <v>581</v>
      </c>
      <c r="AU662">
        <f>_xlfn.RANK.AVG(Table2[[#This Row],[Sharpe Ratio Z-Score]],Table2[Sharpe Ratio Z-Score])</f>
        <v>540.5</v>
      </c>
      <c r="AV662">
        <f>(Table2[[#This Row],[Rank 1Y]]+Table2[[#This Row],[Rank 6M]]+Table2[[#This Row],[Rank Sharpe]])/3</f>
        <v>609.83333333333337</v>
      </c>
    </row>
    <row r="663" spans="1:48" x14ac:dyDescent="0.3">
      <c r="A663" t="s">
        <v>293</v>
      </c>
      <c r="B663" t="s">
        <v>294</v>
      </c>
      <c r="C663" t="s">
        <v>3137</v>
      </c>
      <c r="D663" t="s">
        <v>77</v>
      </c>
      <c r="E663">
        <v>93933.340958159999</v>
      </c>
      <c r="F663">
        <v>25582.9</v>
      </c>
      <c r="G663">
        <v>-27.8424213193539</v>
      </c>
      <c r="H663">
        <f>(Table2[[#This Row],[1Y Return vs Nifty]]-AVERAGE(Table2[1Y Return vs Nifty]))/_xlfn.STDEV.P(Table2[1Y Return vs Nifty])</f>
        <v>-0.91737883292510081</v>
      </c>
      <c r="I663">
        <v>-1.2007840458751999</v>
      </c>
      <c r="J663">
        <f>(Table2[[#This Row],[1M Return vs Nifty]]-AVERAGE(Table2[1M Return vs Nifty]))/_xlfn.STDEV.P(Table2[1M Return vs Nifty])</f>
        <v>0.33818694467551097</v>
      </c>
      <c r="K663">
        <v>-11.7883121390835</v>
      </c>
      <c r="L663">
        <f>(Table2[[#This Row],[6M Return vs Nifty]]-AVERAGE(Table2[6M Return vs Nifty]))/_xlfn.STDEV.P(Table2[6M Return vs Nifty])</f>
        <v>-0.65985414718193258</v>
      </c>
      <c r="M663">
        <v>-0.81507298927919303</v>
      </c>
      <c r="N663">
        <f>(Table2[[#This Row],[1W Return vs Nifty]]-AVERAGE(Table2[1W Return vs Nifty]))/_xlfn.STDEV.P(Table2[1W Return vs Nifty])</f>
        <v>0.41518356665424005</v>
      </c>
      <c r="O663">
        <v>25797.83</v>
      </c>
      <c r="P663">
        <v>25840.713654912401</v>
      </c>
      <c r="Q663">
        <v>26020.7908286292</v>
      </c>
      <c r="R663">
        <v>52.748511809039599</v>
      </c>
      <c r="S663" s="1">
        <f>(Table2[[#This Row],[Close Price]]-Table2[[#This Row],[20D EMA]])/Table2[[#This Row],[20D EMA]]</f>
        <v>-8.3313208901679044E-3</v>
      </c>
      <c r="T663" s="1">
        <f>(Table2[[#This Row],[Close Price]]-Table2[[#This Row],[50D EMA]])/Table2[[#This Row],[50D EMA]]</f>
        <v>-9.9770330787047768E-3</v>
      </c>
      <c r="U663" s="1">
        <f>(Table2[[#This Row],[Close Price]]-Table2[[#This Row],[200D EMA]])/Table2[[#This Row],[200D EMA]]</f>
        <v>-1.6828498084977973E-2</v>
      </c>
      <c r="V663">
        <v>0.663071811479095</v>
      </c>
      <c r="W663">
        <v>25117.9</v>
      </c>
      <c r="X663">
        <v>25639.55</v>
      </c>
      <c r="Y663">
        <v>25117.9</v>
      </c>
      <c r="Z663">
        <v>26168</v>
      </c>
      <c r="AA663">
        <v>25117.9</v>
      </c>
      <c r="AB663">
        <v>26698.9</v>
      </c>
      <c r="AC663" s="1">
        <f>(Table2[[#This Row],[Close Price]]/Table2[[#This Row],[Day Low]])-1</f>
        <v>1.8512694134461771E-2</v>
      </c>
      <c r="AD663" s="1">
        <f>(Table2[[#This Row],[Day High]]/Table2[[#This Row],[Close Price]])-1</f>
        <v>2.214369754797163E-3</v>
      </c>
      <c r="AE663" s="1">
        <f>(Table2[[#This Row],[Close Price]]/Table2[[#This Row],[Current Week Low]])-1</f>
        <v>1.8512694134461771E-2</v>
      </c>
      <c r="AF663" s="1">
        <f>(Table2[[#This Row],[Current Week High]]/Table2[[#This Row],[Close Price]])-1</f>
        <v>2.2870745693412298E-2</v>
      </c>
      <c r="AG663" s="1">
        <f>(Table2[[#This Row],[Close Price]]/Table2[[#This Row],[Current Month Low]])-1</f>
        <v>1.8512694134461771E-2</v>
      </c>
      <c r="AH663" s="1">
        <f>(Table2[[#This Row],[Current Month High]]/Table2[[#This Row],[Close Price]])-1</f>
        <v>4.3622888726454034E-2</v>
      </c>
      <c r="AI663">
        <v>20.149592110354899</v>
      </c>
      <c r="AJ663">
        <v>7.9447257383966399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-7.0000000000000007E-2</v>
      </c>
      <c r="AM663" t="s">
        <v>3174</v>
      </c>
      <c r="AN663">
        <v>2.61</v>
      </c>
      <c r="AO663" t="s">
        <v>3175</v>
      </c>
      <c r="AP663">
        <v>-5.6383651907116E-2</v>
      </c>
      <c r="AQ663">
        <f>(Table2[[#This Row],[Sharpe Ratio]]-AVERAGE(Table2[Sharpe Ratio]))/_xlfn.STDEV.P(Table2[Sharpe Ratio])</f>
        <v>-1.3759712513792941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624</v>
      </c>
      <c r="AT663">
        <f>_xlfn.RANK.AVG(Table2[[#This Row],[6M Return vs Nifty Z-Score]],Table2[6M Return vs Nifty Z-Score])</f>
        <v>539</v>
      </c>
      <c r="AU663">
        <f>_xlfn.RANK.AVG(Table2[[#This Row],[Sharpe Ratio Z-Score]],Table2[Sharpe Ratio Z-Score])</f>
        <v>668</v>
      </c>
      <c r="AV663">
        <f>(Table2[[#This Row],[Rank 1Y]]+Table2[[#This Row],[Rank 6M]]+Table2[[#This Row],[Rank Sharpe]])/3</f>
        <v>610.33333333333337</v>
      </c>
    </row>
    <row r="664" spans="1:48" x14ac:dyDescent="0.3">
      <c r="A664" t="s">
        <v>1448</v>
      </c>
      <c r="B664" t="s">
        <v>1449</v>
      </c>
      <c r="C664" t="s">
        <v>3143</v>
      </c>
      <c r="D664" t="s">
        <v>482</v>
      </c>
      <c r="E664">
        <v>7283.0967799999999</v>
      </c>
      <c r="F664">
        <v>2230.75</v>
      </c>
      <c r="G664">
        <v>-25.551648087062201</v>
      </c>
      <c r="H664">
        <f>(Table2[[#This Row],[1Y Return vs Nifty]]-AVERAGE(Table2[1Y Return vs Nifty]))/_xlfn.STDEV.P(Table2[1Y Return vs Nifty])</f>
        <v>-0.8779234246777039</v>
      </c>
      <c r="I664">
        <v>-3.7753480526788401</v>
      </c>
      <c r="J664">
        <f>(Table2[[#This Row],[1M Return vs Nifty]]-AVERAGE(Table2[1M Return vs Nifty]))/_xlfn.STDEV.P(Table2[1M Return vs Nifty])</f>
        <v>4.7786315401879928E-2</v>
      </c>
      <c r="K664">
        <v>-8.1244138007349296</v>
      </c>
      <c r="L664">
        <f>(Table2[[#This Row],[6M Return vs Nifty]]-AVERAGE(Table2[6M Return vs Nifty]))/_xlfn.STDEV.P(Table2[6M Return vs Nifty])</f>
        <v>-0.5376426456776553</v>
      </c>
      <c r="M664">
        <v>-2.3126639247351402</v>
      </c>
      <c r="N664">
        <f>(Table2[[#This Row],[1W Return vs Nifty]]-AVERAGE(Table2[1W Return vs Nifty]))/_xlfn.STDEV.P(Table2[1W Return vs Nifty])</f>
        <v>4.5668541868802898E-2</v>
      </c>
      <c r="O664">
        <v>2267.5500000000002</v>
      </c>
      <c r="P664">
        <v>2265.9412700544199</v>
      </c>
      <c r="Q664">
        <v>2262.70611657785</v>
      </c>
      <c r="R664">
        <v>39.0739122667405</v>
      </c>
      <c r="S664" s="1">
        <f>(Table2[[#This Row],[Close Price]]-Table2[[#This Row],[20D EMA]])/Table2[[#This Row],[20D EMA]]</f>
        <v>-1.6228969592732324E-2</v>
      </c>
      <c r="T664" s="1">
        <f>(Table2[[#This Row],[Close Price]]-Table2[[#This Row],[50D EMA]])/Table2[[#This Row],[50D EMA]]</f>
        <v>-1.5530530521461708E-2</v>
      </c>
      <c r="U664" s="1">
        <f>(Table2[[#This Row],[Close Price]]-Table2[[#This Row],[200D EMA]])/Table2[[#This Row],[200D EMA]]</f>
        <v>-1.4122963801494878E-2</v>
      </c>
      <c r="V664">
        <v>0.68864742990093697</v>
      </c>
      <c r="W664">
        <v>2130.15</v>
      </c>
      <c r="X664">
        <v>2240</v>
      </c>
      <c r="Y664">
        <v>2130.15</v>
      </c>
      <c r="Z664">
        <v>2263.9499999999998</v>
      </c>
      <c r="AA664">
        <v>2130.15</v>
      </c>
      <c r="AB664">
        <v>2374</v>
      </c>
      <c r="AC664" s="1">
        <f>(Table2[[#This Row],[Close Price]]/Table2[[#This Row],[Day Low]])-1</f>
        <v>4.7226721122925586E-2</v>
      </c>
      <c r="AD664" s="1">
        <f>(Table2[[#This Row],[Day High]]/Table2[[#This Row],[Close Price]])-1</f>
        <v>4.1465874705817196E-3</v>
      </c>
      <c r="AE664" s="1">
        <f>(Table2[[#This Row],[Close Price]]/Table2[[#This Row],[Current Week Low]])-1</f>
        <v>4.7226721122925586E-2</v>
      </c>
      <c r="AF664" s="1">
        <f>(Table2[[#This Row],[Current Week High]]/Table2[[#This Row],[Close Price]])-1</f>
        <v>1.4882886921438798E-2</v>
      </c>
      <c r="AG664" s="1">
        <f>(Table2[[#This Row],[Close Price]]/Table2[[#This Row],[Current Month Low]])-1</f>
        <v>4.7226721122925586E-2</v>
      </c>
      <c r="AH664" s="1">
        <f>(Table2[[#This Row],[Current Month High]]/Table2[[#This Row],[Close Price]])-1</f>
        <v>6.4216070828196692E-2</v>
      </c>
      <c r="AI664">
        <v>22.604505211251801</v>
      </c>
      <c r="AJ664">
        <v>13.813775510204</v>
      </c>
      <c r="AK664" t="str">
        <f>IF(AND(Table2[[#This Row],[20D EMA]]&gt;Table2[[#This Row],[50D EMA]],Table2[[#This Row],[50D EMA]]&gt;Table2[[#This Row],[200D EMA]]),"Uptrend","Downtrend/NoTrend")</f>
        <v>Uptrend</v>
      </c>
      <c r="AL664">
        <v>-0.04</v>
      </c>
      <c r="AM664" t="s">
        <v>3174</v>
      </c>
      <c r="AN664">
        <v>-5.04</v>
      </c>
      <c r="AO664" t="s">
        <v>3174</v>
      </c>
      <c r="AP664">
        <v>-0.105963491620513</v>
      </c>
      <c r="AQ664">
        <f>(Table2[[#This Row],[Sharpe Ratio]]-AVERAGE(Table2[Sharpe Ratio]))/_xlfn.STDEV.P(Table2[Sharpe Ratio])</f>
        <v>-1.9545756158788474</v>
      </c>
      <c r="AR6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-3.2766868289635238</v>
      </c>
      <c r="AS664">
        <f>_xlfn.RANK.AVG(Table2[[#This Row],[1Y Return vs Nifty Z-Score]],Table2[1Y Return vs Nifty Z-Score])</f>
        <v>612</v>
      </c>
      <c r="AT664">
        <f>_xlfn.RANK.AVG(Table2[[#This Row],[6M Return vs Nifty Z-Score]],Table2[6M Return vs Nifty Z-Score])</f>
        <v>504</v>
      </c>
      <c r="AU664">
        <f>_xlfn.RANK.AVG(Table2[[#This Row],[Sharpe Ratio Z-Score]],Table2[Sharpe Ratio Z-Score])</f>
        <v>718</v>
      </c>
      <c r="AV664">
        <f>(Table2[[#This Row],[Rank 1Y]]+Table2[[#This Row],[Rank 6M]]+Table2[[#This Row],[Rank Sharpe]])/3</f>
        <v>611.33333333333337</v>
      </c>
    </row>
    <row r="665" spans="1:48" x14ac:dyDescent="0.3">
      <c r="A665" t="s">
        <v>722</v>
      </c>
      <c r="B665" t="s">
        <v>723</v>
      </c>
      <c r="C665" t="s">
        <v>3133</v>
      </c>
      <c r="D665" t="s">
        <v>51</v>
      </c>
      <c r="E665">
        <v>24000.676862709999</v>
      </c>
      <c r="F665">
        <v>439.25</v>
      </c>
      <c r="G665">
        <v>-17.224366649254499</v>
      </c>
      <c r="H665">
        <f>(Table2[[#This Row],[1Y Return vs Nifty]]-AVERAGE(Table2[1Y Return vs Nifty]))/_xlfn.STDEV.P(Table2[1Y Return vs Nifty])</f>
        <v>-0.7344974914215413</v>
      </c>
      <c r="I665">
        <v>-10.7749410887</v>
      </c>
      <c r="J665">
        <f>(Table2[[#This Row],[1M Return vs Nifty]]-AVERAGE(Table2[1M Return vs Nifty]))/_xlfn.STDEV.P(Table2[1M Return vs Nifty])</f>
        <v>-0.74174007312379564</v>
      </c>
      <c r="K665">
        <v>-15.370676058335601</v>
      </c>
      <c r="L665">
        <f>(Table2[[#This Row],[6M Return vs Nifty]]-AVERAGE(Table2[6M Return vs Nifty]))/_xlfn.STDEV.P(Table2[6M Return vs Nifty])</f>
        <v>-0.77934601979319051</v>
      </c>
      <c r="M665">
        <v>-3.6674466752732502</v>
      </c>
      <c r="N665">
        <f>(Table2[[#This Row],[1W Return vs Nifty]]-AVERAGE(Table2[1W Return vs Nifty]))/_xlfn.STDEV.P(Table2[1W Return vs Nifty])</f>
        <v>-0.2886100450215211</v>
      </c>
      <c r="O665">
        <v>463.04</v>
      </c>
      <c r="P665">
        <v>461.38305562935</v>
      </c>
      <c r="Q665">
        <v>435.561660175047</v>
      </c>
      <c r="R665">
        <v>24.831388875251101</v>
      </c>
      <c r="S665" s="1">
        <f>(Table2[[#This Row],[Close Price]]-Table2[[#This Row],[20D EMA]])/Table2[[#This Row],[20D EMA]]</f>
        <v>-5.1377850725639294E-2</v>
      </c>
      <c r="T665" s="1">
        <f>(Table2[[#This Row],[Close Price]]-Table2[[#This Row],[50D EMA]])/Table2[[#This Row],[50D EMA]]</f>
        <v>-4.7971106349277134E-2</v>
      </c>
      <c r="U665" s="1">
        <f>(Table2[[#This Row],[Close Price]]-Table2[[#This Row],[200D EMA]])/Table2[[#This Row],[200D EMA]]</f>
        <v>8.4680084639926871E-3</v>
      </c>
      <c r="V665">
        <v>0.63943312631551796</v>
      </c>
      <c r="W665">
        <v>429.15</v>
      </c>
      <c r="X665">
        <v>442</v>
      </c>
      <c r="Y665">
        <v>427.05</v>
      </c>
      <c r="Z665">
        <v>448.9</v>
      </c>
      <c r="AA665">
        <v>427.05</v>
      </c>
      <c r="AB665">
        <v>472</v>
      </c>
      <c r="AC665" s="1">
        <f>(Table2[[#This Row],[Close Price]]/Table2[[#This Row],[Day Low]])-1</f>
        <v>2.3534894559012143E-2</v>
      </c>
      <c r="AD665" s="1">
        <f>(Table2[[#This Row],[Day High]]/Table2[[#This Row],[Close Price]])-1</f>
        <v>6.2606715993169804E-3</v>
      </c>
      <c r="AE665" s="1">
        <f>(Table2[[#This Row],[Close Price]]/Table2[[#This Row],[Current Week Low]])-1</f>
        <v>2.8568083362603858E-2</v>
      </c>
      <c r="AF665" s="1">
        <f>(Table2[[#This Row],[Current Week High]]/Table2[[#This Row],[Close Price]])-1</f>
        <v>2.1969265793966963E-2</v>
      </c>
      <c r="AG665" s="1">
        <f>(Table2[[#This Row],[Close Price]]/Table2[[#This Row],[Current Month Low]])-1</f>
        <v>2.8568083362603858E-2</v>
      </c>
      <c r="AH665" s="1">
        <f>(Table2[[#This Row],[Current Month High]]/Table2[[#This Row],[Close Price]])-1</f>
        <v>7.4558907228229998E-2</v>
      </c>
      <c r="AI665">
        <v>17.928286852589601</v>
      </c>
      <c r="AJ665">
        <v>25.7155123068116</v>
      </c>
      <c r="AK665" t="str">
        <f>IF(AND(Table2[[#This Row],[20D EMA]]&gt;Table2[[#This Row],[50D EMA]],Table2[[#This Row],[50D EMA]]&gt;Table2[[#This Row],[200D EMA]]),"Uptrend","Downtrend/NoTrend")</f>
        <v>Uptrend</v>
      </c>
      <c r="AL665">
        <v>-0.13</v>
      </c>
      <c r="AM665" t="s">
        <v>3174</v>
      </c>
      <c r="AN665">
        <v>-6.62</v>
      </c>
      <c r="AO665" t="s">
        <v>3174</v>
      </c>
      <c r="AP665">
        <v>-8.3234654370584998E-2</v>
      </c>
      <c r="AQ665">
        <f>(Table2[[#This Row],[Sharpe Ratio]]-AVERAGE(Table2[Sharpe Ratio]))/_xlfn.STDEV.P(Table2[Sharpe Ratio])</f>
        <v>-1.689326585046365</v>
      </c>
      <c r="AR6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-4.2335202144064139</v>
      </c>
      <c r="AS665">
        <f>_xlfn.RANK.AVG(Table2[[#This Row],[1Y Return vs Nifty Z-Score]],Table2[1Y Return vs Nifty Z-Score])</f>
        <v>560</v>
      </c>
      <c r="AT665">
        <f>_xlfn.RANK.AVG(Table2[[#This Row],[6M Return vs Nifty Z-Score]],Table2[6M Return vs Nifty Z-Score])</f>
        <v>577</v>
      </c>
      <c r="AU665">
        <f>_xlfn.RANK.AVG(Table2[[#This Row],[Sharpe Ratio Z-Score]],Table2[Sharpe Ratio Z-Score])</f>
        <v>698</v>
      </c>
      <c r="AV665">
        <f>(Table2[[#This Row],[Rank 1Y]]+Table2[[#This Row],[Rank 6M]]+Table2[[#This Row],[Rank Sharpe]])/3</f>
        <v>611.66666666666663</v>
      </c>
    </row>
    <row r="666" spans="1:48" x14ac:dyDescent="0.3">
      <c r="A666" t="s">
        <v>1617</v>
      </c>
      <c r="B666" t="s">
        <v>1618</v>
      </c>
      <c r="C666" t="s">
        <v>3131</v>
      </c>
      <c r="D666" t="s">
        <v>1000</v>
      </c>
      <c r="E666">
        <v>5816.8613101199999</v>
      </c>
      <c r="F666">
        <v>130.56</v>
      </c>
      <c r="G666">
        <v>-51.671409986351698</v>
      </c>
      <c r="H666">
        <f>(Table2[[#This Row],[1Y Return vs Nifty]]-AVERAGE(Table2[1Y Return vs Nifty]))/_xlfn.STDEV.P(Table2[1Y Return vs Nifty])</f>
        <v>-1.3278002848286703</v>
      </c>
      <c r="I666">
        <v>-15.829649455973501</v>
      </c>
      <c r="J666">
        <f>(Table2[[#This Row],[1M Return vs Nifty]]-AVERAGE(Table2[1M Return vs Nifty]))/_xlfn.STDEV.P(Table2[1M Return vs Nifty])</f>
        <v>-1.3118911692984527</v>
      </c>
      <c r="K666">
        <v>-35.684200589641499</v>
      </c>
      <c r="L666">
        <f>(Table2[[#This Row],[6M Return vs Nifty]]-AVERAGE(Table2[6M Return vs Nifty]))/_xlfn.STDEV.P(Table2[6M Return vs Nifty])</f>
        <v>-1.4569156749965122</v>
      </c>
      <c r="M666">
        <v>-1.98142138651158</v>
      </c>
      <c r="N666">
        <f>(Table2[[#This Row],[1W Return vs Nifty]]-AVERAGE(Table2[1W Return vs Nifty]))/_xlfn.STDEV.P(Table2[1W Return vs Nifty])</f>
        <v>0.12739920130579069</v>
      </c>
      <c r="O666">
        <v>129.97</v>
      </c>
      <c r="P666">
        <v>134.24284062904999</v>
      </c>
      <c r="Q666">
        <v>147.75086836313301</v>
      </c>
      <c r="R666">
        <v>37.464370325052997</v>
      </c>
      <c r="S666" s="1">
        <f>(Table2[[#This Row],[Close Price]]-Table2[[#This Row],[20D EMA]])/Table2[[#This Row],[20D EMA]]</f>
        <v>4.5395091174886774E-3</v>
      </c>
      <c r="T666" s="1">
        <f>(Table2[[#This Row],[Close Price]]-Table2[[#This Row],[50D EMA]])/Table2[[#This Row],[50D EMA]]</f>
        <v>-2.7434167898954819E-2</v>
      </c>
      <c r="U666" s="1">
        <f>(Table2[[#This Row],[Close Price]]-Table2[[#This Row],[200D EMA]])/Table2[[#This Row],[200D EMA]]</f>
        <v>-0.11635037109143985</v>
      </c>
      <c r="V666">
        <v>1.0675490627774</v>
      </c>
      <c r="W666">
        <v>120.15</v>
      </c>
      <c r="X666">
        <v>131.19999999999999</v>
      </c>
      <c r="Y666">
        <v>120.03</v>
      </c>
      <c r="Z666">
        <v>131.19999999999999</v>
      </c>
      <c r="AA666">
        <v>120.03</v>
      </c>
      <c r="AB666">
        <v>131.57</v>
      </c>
      <c r="AC666" s="1">
        <f>(Table2[[#This Row],[Close Price]]/Table2[[#This Row],[Day Low]])-1</f>
        <v>8.6641697877652968E-2</v>
      </c>
      <c r="AD666" s="1">
        <f>(Table2[[#This Row],[Day High]]/Table2[[#This Row],[Close Price]])-1</f>
        <v>4.9019607843137081E-3</v>
      </c>
      <c r="AE666" s="1">
        <f>(Table2[[#This Row],[Close Price]]/Table2[[#This Row],[Current Week Low]])-1</f>
        <v>8.7728067983004365E-2</v>
      </c>
      <c r="AF666" s="1">
        <f>(Table2[[#This Row],[Current Week High]]/Table2[[#This Row],[Close Price]])-1</f>
        <v>4.9019607843137081E-3</v>
      </c>
      <c r="AG666" s="1">
        <f>(Table2[[#This Row],[Close Price]]/Table2[[#This Row],[Current Month Low]])-1</f>
        <v>8.7728067983004365E-2</v>
      </c>
      <c r="AH666" s="1">
        <f>(Table2[[#This Row],[Current Month High]]/Table2[[#This Row],[Close Price]])-1</f>
        <v>7.7359068627449457E-3</v>
      </c>
      <c r="AI666">
        <v>61.305147058823501</v>
      </c>
      <c r="AJ666">
        <v>8.7728067983004294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-0.06</v>
      </c>
      <c r="AM666" t="s">
        <v>3174</v>
      </c>
      <c r="AN666">
        <v>1.64</v>
      </c>
      <c r="AO666" t="s">
        <v>3175</v>
      </c>
      <c r="AP666">
        <v>3.8440861419663998E-2</v>
      </c>
      <c r="AQ666">
        <f>(Table2[[#This Row],[Sharpe Ratio]]-AVERAGE(Table2[Sharpe Ratio]))/_xlfn.STDEV.P(Table2[Sharpe Ratio])</f>
        <v>-0.26935457836097426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712</v>
      </c>
      <c r="AT666">
        <f>_xlfn.RANK.AVG(Table2[[#This Row],[6M Return vs Nifty Z-Score]],Table2[6M Return vs Nifty Z-Score])</f>
        <v>712</v>
      </c>
      <c r="AU666">
        <f>_xlfn.RANK.AVG(Table2[[#This Row],[Sharpe Ratio Z-Score]],Table2[Sharpe Ratio Z-Score])</f>
        <v>411</v>
      </c>
      <c r="AV666">
        <f>(Table2[[#This Row],[Rank 1Y]]+Table2[[#This Row],[Rank 6M]]+Table2[[#This Row],[Rank Sharpe]])/3</f>
        <v>611.66666666666663</v>
      </c>
    </row>
    <row r="667" spans="1:48" x14ac:dyDescent="0.3">
      <c r="A667" t="s">
        <v>2010</v>
      </c>
      <c r="B667" t="s">
        <v>2011</v>
      </c>
      <c r="C667" t="s">
        <v>3135</v>
      </c>
      <c r="D667" t="s">
        <v>190</v>
      </c>
      <c r="E667">
        <v>3336.0035908499999</v>
      </c>
      <c r="F667">
        <v>211.48</v>
      </c>
      <c r="G667">
        <v>-53.365420713796603</v>
      </c>
      <c r="H667">
        <f>(Table2[[#This Row],[1Y Return vs Nifty]]-AVERAGE(Table2[1Y Return vs Nifty]))/_xlfn.STDEV.P(Table2[1Y Return vs Nifty])</f>
        <v>-1.3569772823090989</v>
      </c>
      <c r="I667">
        <v>-9.8006267416769806</v>
      </c>
      <c r="J667">
        <f>(Table2[[#This Row],[1M Return vs Nifty]]-AVERAGE(Table2[1M Return vs Nifty]))/_xlfn.STDEV.P(Table2[1M Return vs Nifty])</f>
        <v>-0.63184127133129797</v>
      </c>
      <c r="K667">
        <v>-20.8953726505862</v>
      </c>
      <c r="L667">
        <f>(Table2[[#This Row],[6M Return vs Nifty]]-AVERAGE(Table2[6M Return vs Nifty]))/_xlfn.STDEV.P(Table2[6M Return vs Nifty])</f>
        <v>-0.96362555037613629</v>
      </c>
      <c r="M667">
        <v>-0.65847817410872</v>
      </c>
      <c r="N667">
        <f>(Table2[[#This Row],[1W Return vs Nifty]]-AVERAGE(Table2[1W Return vs Nifty]))/_xlfn.STDEV.P(Table2[1W Return vs Nifty])</f>
        <v>0.45382171251839842</v>
      </c>
      <c r="O667">
        <v>214.93</v>
      </c>
      <c r="P667">
        <v>219.184573900467</v>
      </c>
      <c r="Q667">
        <v>227.881145786037</v>
      </c>
      <c r="R667">
        <v>43.213826626555999</v>
      </c>
      <c r="S667" s="1">
        <f>(Table2[[#This Row],[Close Price]]-Table2[[#This Row],[20D EMA]])/Table2[[#This Row],[20D EMA]]</f>
        <v>-1.6051737775089642E-2</v>
      </c>
      <c r="T667" s="1">
        <f>(Table2[[#This Row],[Close Price]]-Table2[[#This Row],[50D EMA]])/Table2[[#This Row],[50D EMA]]</f>
        <v>-3.515107730147881E-2</v>
      </c>
      <c r="U667" s="1">
        <f>(Table2[[#This Row],[Close Price]]-Table2[[#This Row],[200D EMA]])/Table2[[#This Row],[200D EMA]]</f>
        <v>-7.1972368444366303E-2</v>
      </c>
      <c r="V667">
        <v>1.0720873204763199</v>
      </c>
      <c r="W667">
        <v>204.63</v>
      </c>
      <c r="X667">
        <v>213.1</v>
      </c>
      <c r="Y667">
        <v>202.75</v>
      </c>
      <c r="Z667">
        <v>213.1</v>
      </c>
      <c r="AA667">
        <v>202.75</v>
      </c>
      <c r="AB667">
        <v>217.99</v>
      </c>
      <c r="AC667" s="1">
        <f>(Table2[[#This Row],[Close Price]]/Table2[[#This Row],[Day Low]])-1</f>
        <v>3.3475052533841643E-2</v>
      </c>
      <c r="AD667" s="1">
        <f>(Table2[[#This Row],[Day High]]/Table2[[#This Row],[Close Price]])-1</f>
        <v>7.6602988462266541E-3</v>
      </c>
      <c r="AE667" s="1">
        <f>(Table2[[#This Row],[Close Price]]/Table2[[#This Row],[Current Week Low]])-1</f>
        <v>4.3057953144266303E-2</v>
      </c>
      <c r="AF667" s="1">
        <f>(Table2[[#This Row],[Current Week High]]/Table2[[#This Row],[Close Price]])-1</f>
        <v>7.6602988462266541E-3</v>
      </c>
      <c r="AG667" s="1">
        <f>(Table2[[#This Row],[Close Price]]/Table2[[#This Row],[Current Month Low]])-1</f>
        <v>4.3057953144266303E-2</v>
      </c>
      <c r="AH667" s="1">
        <f>(Table2[[#This Row],[Current Month High]]/Table2[[#This Row],[Close Price]])-1</f>
        <v>3.0783052770947616E-2</v>
      </c>
      <c r="AI667">
        <v>41.384528087762398</v>
      </c>
      <c r="AJ667">
        <v>10.9839937024402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-0.14000000000000001</v>
      </c>
      <c r="AM667" t="s">
        <v>3174</v>
      </c>
      <c r="AN667">
        <v>1.44</v>
      </c>
      <c r="AO667" t="s">
        <v>3175</v>
      </c>
      <c r="AP667">
        <v>7.4155142456030004E-3</v>
      </c>
      <c r="AQ667">
        <f>(Table2[[#This Row],[Sharpe Ratio]]-AVERAGE(Table2[Sharpe Ratio]))/_xlfn.STDEV.P(Table2[Sharpe Ratio])</f>
        <v>-0.63142515762859763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716</v>
      </c>
      <c r="AT667">
        <f>_xlfn.RANK.AVG(Table2[[#This Row],[6M Return vs Nifty Z-Score]],Table2[6M Return vs Nifty Z-Score])</f>
        <v>636</v>
      </c>
      <c r="AU667">
        <f>_xlfn.RANK.AVG(Table2[[#This Row],[Sharpe Ratio Z-Score]],Table2[Sharpe Ratio Z-Score])</f>
        <v>490</v>
      </c>
      <c r="AV667">
        <f>(Table2[[#This Row],[Rank 1Y]]+Table2[[#This Row],[Rank 6M]]+Table2[[#This Row],[Rank Sharpe]])/3</f>
        <v>614</v>
      </c>
    </row>
    <row r="668" spans="1:48" x14ac:dyDescent="0.3">
      <c r="A668" t="s">
        <v>1393</v>
      </c>
      <c r="B668" t="s">
        <v>1394</v>
      </c>
      <c r="C668" t="s">
        <v>3138</v>
      </c>
      <c r="D668" t="s">
        <v>469</v>
      </c>
      <c r="E668">
        <v>8005.8467325800002</v>
      </c>
      <c r="F668">
        <v>543.5</v>
      </c>
      <c r="G668">
        <v>-46.554891274051002</v>
      </c>
      <c r="H668">
        <f>(Table2[[#This Row],[1Y Return vs Nifty]]-AVERAGE(Table2[1Y Return vs Nifty]))/_xlfn.STDEV.P(Table2[1Y Return vs Nifty])</f>
        <v>-1.2396753094912758</v>
      </c>
      <c r="I668">
        <v>4.5018693246470303</v>
      </c>
      <c r="J668">
        <f>(Table2[[#This Row],[1M Return vs Nifty]]-AVERAGE(Table2[1M Return vs Nifty]))/_xlfn.STDEV.P(Table2[1M Return vs Nifty])</f>
        <v>0.98142367250697993</v>
      </c>
      <c r="K668">
        <v>-10.9119634142768</v>
      </c>
      <c r="L668">
        <f>(Table2[[#This Row],[6M Return vs Nifty]]-AVERAGE(Table2[6M Return vs Nifty]))/_xlfn.STDEV.P(Table2[6M Return vs Nifty])</f>
        <v>-0.63062301585412972</v>
      </c>
      <c r="M668">
        <v>0.792841217798672</v>
      </c>
      <c r="N668">
        <f>(Table2[[#This Row],[1W Return vs Nifty]]-AVERAGE(Table2[1W Return vs Nifty]))/_xlfn.STDEV.P(Table2[1W Return vs Nifty])</f>
        <v>0.81191971403239116</v>
      </c>
      <c r="O668">
        <v>527.72</v>
      </c>
      <c r="P668">
        <v>505.72772813461899</v>
      </c>
      <c r="Q668">
        <v>521.39749428934704</v>
      </c>
      <c r="R668">
        <v>63.7628466218735</v>
      </c>
      <c r="S668" s="1">
        <f>(Table2[[#This Row],[Close Price]]-Table2[[#This Row],[20D EMA]])/Table2[[#This Row],[20D EMA]]</f>
        <v>2.9902220874706231E-2</v>
      </c>
      <c r="T668" s="1">
        <f>(Table2[[#This Row],[Close Price]]-Table2[[#This Row],[50D EMA]])/Table2[[#This Row],[50D EMA]]</f>
        <v>7.4688947755948365E-2</v>
      </c>
      <c r="U668" s="1">
        <f>(Table2[[#This Row],[Close Price]]-Table2[[#This Row],[200D EMA]])/Table2[[#This Row],[200D EMA]]</f>
        <v>4.2390893613284769E-2</v>
      </c>
      <c r="V668">
        <v>2.6785124213167499</v>
      </c>
      <c r="W668">
        <v>521.79999999999995</v>
      </c>
      <c r="X668">
        <v>545.5</v>
      </c>
      <c r="Y668">
        <v>518.04999999999995</v>
      </c>
      <c r="Z668">
        <v>566.95000000000005</v>
      </c>
      <c r="AA668">
        <v>516.35</v>
      </c>
      <c r="AB668">
        <v>568</v>
      </c>
      <c r="AC668" s="1">
        <f>(Table2[[#This Row],[Close Price]]/Table2[[#This Row],[Day Low]])-1</f>
        <v>4.1586814871598321E-2</v>
      </c>
      <c r="AD668" s="1">
        <f>(Table2[[#This Row],[Day High]]/Table2[[#This Row],[Close Price]])-1</f>
        <v>3.6798528058876734E-3</v>
      </c>
      <c r="AE668" s="1">
        <f>(Table2[[#This Row],[Close Price]]/Table2[[#This Row],[Current Week Low]])-1</f>
        <v>4.9126532188012773E-2</v>
      </c>
      <c r="AF668" s="1">
        <f>(Table2[[#This Row],[Current Week High]]/Table2[[#This Row],[Close Price]])-1</f>
        <v>4.3146274149034047E-2</v>
      </c>
      <c r="AG668" s="1">
        <f>(Table2[[#This Row],[Close Price]]/Table2[[#This Row],[Current Month Low]])-1</f>
        <v>5.25806139246634E-2</v>
      </c>
      <c r="AH668" s="1">
        <f>(Table2[[#This Row],[Current Month High]]/Table2[[#This Row],[Close Price]])-1</f>
        <v>4.507819687212522E-2</v>
      </c>
      <c r="AI668">
        <v>28.3164673413063</v>
      </c>
      <c r="AJ668">
        <v>26.837806301050101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0.13</v>
      </c>
      <c r="AM668" t="s">
        <v>3175</v>
      </c>
      <c r="AN668">
        <v>8.5500000000000007</v>
      </c>
      <c r="AO668" t="s">
        <v>3175</v>
      </c>
      <c r="AP668">
        <v>-2.0530775278905001E-2</v>
      </c>
      <c r="AQ668">
        <f>(Table2[[#This Row],[Sharpe Ratio]]-AVERAGE(Table2[Sharpe Ratio]))/_xlfn.STDEV.P(Table2[Sharpe Ratio])</f>
        <v>-0.95756265996665402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704</v>
      </c>
      <c r="AT668">
        <f>_xlfn.RANK.AVG(Table2[[#This Row],[6M Return vs Nifty Z-Score]],Table2[6M Return vs Nifty Z-Score])</f>
        <v>535</v>
      </c>
      <c r="AU668">
        <f>_xlfn.RANK.AVG(Table2[[#This Row],[Sharpe Ratio Z-Score]],Table2[Sharpe Ratio Z-Score])</f>
        <v>608</v>
      </c>
      <c r="AV668">
        <f>(Table2[[#This Row],[Rank 1Y]]+Table2[[#This Row],[Rank 6M]]+Table2[[#This Row],[Rank Sharpe]])/3</f>
        <v>615.66666666666663</v>
      </c>
    </row>
    <row r="669" spans="1:48" x14ac:dyDescent="0.3">
      <c r="A669" t="s">
        <v>1630</v>
      </c>
      <c r="B669" t="s">
        <v>1631</v>
      </c>
      <c r="C669" t="s">
        <v>3143</v>
      </c>
      <c r="D669" t="s">
        <v>276</v>
      </c>
      <c r="E669">
        <v>5755.8836047269997</v>
      </c>
      <c r="F669">
        <v>166.18</v>
      </c>
      <c r="G669">
        <v>-25.786745674148101</v>
      </c>
      <c r="H669">
        <f>(Table2[[#This Row],[1Y Return vs Nifty]]-AVERAGE(Table2[1Y Return vs Nifty]))/_xlfn.STDEV.P(Table2[1Y Return vs Nifty])</f>
        <v>-0.88197265624095744</v>
      </c>
      <c r="I669">
        <v>-4.5166486064570002</v>
      </c>
      <c r="J669">
        <f>(Table2[[#This Row],[1M Return vs Nifty]]-AVERAGE(Table2[1M Return vs Nifty]))/_xlfn.STDEV.P(Table2[1M Return vs Nifty])</f>
        <v>-3.5829452832732721E-2</v>
      </c>
      <c r="K669">
        <v>-13.6533064918784</v>
      </c>
      <c r="L669">
        <f>(Table2[[#This Row],[6M Return vs Nifty]]-AVERAGE(Table2[6M Return vs Nifty]))/_xlfn.STDEV.P(Table2[6M Return vs Nifty])</f>
        <v>-0.72206213962715826</v>
      </c>
      <c r="M669">
        <v>-7.1242649890596601</v>
      </c>
      <c r="N669">
        <f>(Table2[[#This Row],[1W Return vs Nifty]]-AVERAGE(Table2[1W Return vs Nifty]))/_xlfn.STDEV.P(Table2[1W Return vs Nifty])</f>
        <v>-1.1415440970753588</v>
      </c>
      <c r="O669">
        <v>173.85</v>
      </c>
      <c r="P669">
        <v>171.384817789496</v>
      </c>
      <c r="Q669">
        <v>167.63249388996601</v>
      </c>
      <c r="R669">
        <v>35.989228252952699</v>
      </c>
      <c r="S669" s="1">
        <f>(Table2[[#This Row],[Close Price]]-Table2[[#This Row],[20D EMA]])/Table2[[#This Row],[20D EMA]]</f>
        <v>-4.4118492953695645E-2</v>
      </c>
      <c r="T669" s="1">
        <f>(Table2[[#This Row],[Close Price]]-Table2[[#This Row],[50D EMA]])/Table2[[#This Row],[50D EMA]]</f>
        <v>-3.0369188219978891E-2</v>
      </c>
      <c r="U669" s="1">
        <f>(Table2[[#This Row],[Close Price]]-Table2[[#This Row],[200D EMA]])/Table2[[#This Row],[200D EMA]]</f>
        <v>-8.6647514229515922E-3</v>
      </c>
      <c r="V669">
        <v>0.83597793398139997</v>
      </c>
      <c r="W669">
        <v>159.69999999999999</v>
      </c>
      <c r="X669">
        <v>166.73</v>
      </c>
      <c r="Y669">
        <v>159.69999999999999</v>
      </c>
      <c r="Z669">
        <v>172.7</v>
      </c>
      <c r="AA669">
        <v>159.69999999999999</v>
      </c>
      <c r="AB669">
        <v>184.3</v>
      </c>
      <c r="AC669" s="1">
        <f>(Table2[[#This Row],[Close Price]]/Table2[[#This Row],[Day Low]])-1</f>
        <v>4.0576080150281912E-2</v>
      </c>
      <c r="AD669" s="1">
        <f>(Table2[[#This Row],[Day High]]/Table2[[#This Row],[Close Price]])-1</f>
        <v>3.3096642195209469E-3</v>
      </c>
      <c r="AE669" s="1">
        <f>(Table2[[#This Row],[Close Price]]/Table2[[#This Row],[Current Week Low]])-1</f>
        <v>4.0576080150281912E-2</v>
      </c>
      <c r="AF669" s="1">
        <f>(Table2[[#This Row],[Current Week High]]/Table2[[#This Row],[Close Price]])-1</f>
        <v>3.9234564929594207E-2</v>
      </c>
      <c r="AG669" s="1">
        <f>(Table2[[#This Row],[Close Price]]/Table2[[#This Row],[Current Month Low]])-1</f>
        <v>4.0576080150281912E-2</v>
      </c>
      <c r="AH669" s="1">
        <f>(Table2[[#This Row],[Current Month High]]/Table2[[#This Row],[Close Price]])-1</f>
        <v>0.10903839210494648</v>
      </c>
      <c r="AI669">
        <v>32.145865928511199</v>
      </c>
      <c r="AJ669">
        <v>27.781622452902699</v>
      </c>
      <c r="AK669" t="str">
        <f>IF(AND(Table2[[#This Row],[20D EMA]]&gt;Table2[[#This Row],[50D EMA]],Table2[[#This Row],[50D EMA]]&gt;Table2[[#This Row],[200D EMA]]),"Uptrend","Downtrend/NoTrend")</f>
        <v>Uptrend</v>
      </c>
      <c r="AL669">
        <v>0.05</v>
      </c>
      <c r="AM669" t="s">
        <v>3175</v>
      </c>
      <c r="AN669">
        <v>-4.45</v>
      </c>
      <c r="AO669" t="s">
        <v>3174</v>
      </c>
      <c r="AP669">
        <v>-5.8250480135518E-2</v>
      </c>
      <c r="AQ669">
        <f>(Table2[[#This Row],[Sharpe Ratio]]-AVERAGE(Table2[Sharpe Ratio]))/_xlfn.STDEV.P(Table2[Sharpe Ratio])</f>
        <v>-1.3977574242868376</v>
      </c>
      <c r="AR6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-4.1791657700630447</v>
      </c>
      <c r="AS669">
        <f>_xlfn.RANK.AVG(Table2[[#This Row],[1Y Return vs Nifty Z-Score]],Table2[1Y Return vs Nifty Z-Score])</f>
        <v>616</v>
      </c>
      <c r="AT669">
        <f>_xlfn.RANK.AVG(Table2[[#This Row],[6M Return vs Nifty Z-Score]],Table2[6M Return vs Nifty Z-Score])</f>
        <v>559</v>
      </c>
      <c r="AU669">
        <f>_xlfn.RANK.AVG(Table2[[#This Row],[Sharpe Ratio Z-Score]],Table2[Sharpe Ratio Z-Score])</f>
        <v>672</v>
      </c>
      <c r="AV669">
        <f>(Table2[[#This Row],[Rank 1Y]]+Table2[[#This Row],[Rank 6M]]+Table2[[#This Row],[Rank Sharpe]])/3</f>
        <v>615.66666666666663</v>
      </c>
    </row>
    <row r="670" spans="1:48" x14ac:dyDescent="0.3">
      <c r="A670" t="s">
        <v>2192</v>
      </c>
      <c r="B670" t="s">
        <v>2193</v>
      </c>
      <c r="C670" t="s">
        <v>3131</v>
      </c>
      <c r="D670" t="s">
        <v>403</v>
      </c>
      <c r="E670">
        <v>2711.2486865599999</v>
      </c>
      <c r="F670">
        <v>1909.1</v>
      </c>
      <c r="G670">
        <v>-34.200635919809102</v>
      </c>
      <c r="H670">
        <f>(Table2[[#This Row],[1Y Return vs Nifty]]-AVERAGE(Table2[1Y Return vs Nifty]))/_xlfn.STDEV.P(Table2[1Y Return vs Nifty])</f>
        <v>-1.0268903067144781</v>
      </c>
      <c r="I670">
        <v>-22.951418217186198</v>
      </c>
      <c r="J670">
        <f>(Table2[[#This Row],[1M Return vs Nifty]]-AVERAGE(Table2[1M Return vs Nifty]))/_xlfn.STDEV.P(Table2[1M Return vs Nifty])</f>
        <v>-2.115198496027189</v>
      </c>
      <c r="K670">
        <v>-7.2011415881802696</v>
      </c>
      <c r="L670">
        <f>(Table2[[#This Row],[6M Return vs Nifty]]-AVERAGE(Table2[6M Return vs Nifty]))/_xlfn.STDEV.P(Table2[6M Return vs Nifty])</f>
        <v>-0.50684635359375996</v>
      </c>
      <c r="M670">
        <v>-2.2090692778310301</v>
      </c>
      <c r="N670">
        <f>(Table2[[#This Row],[1W Return vs Nifty]]-AVERAGE(Table2[1W Return vs Nifty]))/_xlfn.STDEV.P(Table2[1W Return vs Nifty])</f>
        <v>7.1229446126517576E-2</v>
      </c>
      <c r="O670">
        <v>2083.21</v>
      </c>
      <c r="P670">
        <v>2123.7910422763898</v>
      </c>
      <c r="Q670">
        <v>1988.1320361944399</v>
      </c>
      <c r="R670">
        <v>15.314864866054499</v>
      </c>
      <c r="S670" s="1">
        <f>(Table2[[#This Row],[Close Price]]-Table2[[#This Row],[20D EMA]])/Table2[[#This Row],[20D EMA]]</f>
        <v>-8.357774780266998E-2</v>
      </c>
      <c r="T670" s="1">
        <f>(Table2[[#This Row],[Close Price]]-Table2[[#This Row],[50D EMA]])/Table2[[#This Row],[50D EMA]]</f>
        <v>-0.10108859016858499</v>
      </c>
      <c r="U670" s="1">
        <f>(Table2[[#This Row],[Close Price]]-Table2[[#This Row],[200D EMA]])/Table2[[#This Row],[200D EMA]]</f>
        <v>-3.9751905183178018E-2</v>
      </c>
      <c r="V670">
        <v>0.55234074552993995</v>
      </c>
      <c r="W670">
        <v>1854.05</v>
      </c>
      <c r="X670">
        <v>1916.95</v>
      </c>
      <c r="Y670">
        <v>1852</v>
      </c>
      <c r="Z670">
        <v>1943.95</v>
      </c>
      <c r="AA670">
        <v>1852</v>
      </c>
      <c r="AB670">
        <v>2029</v>
      </c>
      <c r="AC670" s="1">
        <f>(Table2[[#This Row],[Close Price]]/Table2[[#This Row],[Day Low]])-1</f>
        <v>2.9691755885763671E-2</v>
      </c>
      <c r="AD670" s="1">
        <f>(Table2[[#This Row],[Day High]]/Table2[[#This Row],[Close Price]])-1</f>
        <v>4.1118851814991864E-3</v>
      </c>
      <c r="AE670" s="1">
        <f>(Table2[[#This Row],[Close Price]]/Table2[[#This Row],[Current Week Low]])-1</f>
        <v>3.0831533477321704E-2</v>
      </c>
      <c r="AF670" s="1">
        <f>(Table2[[#This Row],[Current Week High]]/Table2[[#This Row],[Close Price]])-1</f>
        <v>1.8254674977738361E-2</v>
      </c>
      <c r="AG670" s="1">
        <f>(Table2[[#This Row],[Close Price]]/Table2[[#This Row],[Current Month Low]])-1</f>
        <v>3.0831533477321704E-2</v>
      </c>
      <c r="AH670" s="1">
        <f>(Table2[[#This Row],[Current Month High]]/Table2[[#This Row],[Close Price]])-1</f>
        <v>6.280446283589125E-2</v>
      </c>
      <c r="AI670">
        <v>34.091980514378399</v>
      </c>
      <c r="AJ670">
        <v>24.6962769431744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0.02</v>
      </c>
      <c r="AM670" t="s">
        <v>3175</v>
      </c>
      <c r="AN670">
        <v>-13.67</v>
      </c>
      <c r="AO670" t="s">
        <v>3174</v>
      </c>
      <c r="AP670">
        <v>-7.3167350248453999E-2</v>
      </c>
      <c r="AQ670">
        <f>(Table2[[#This Row],[Sharpe Ratio]]-AVERAGE(Table2[Sharpe Ratio]))/_xlfn.STDEV.P(Table2[Sharpe Ratio])</f>
        <v>-1.5718395956272493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667</v>
      </c>
      <c r="AT670">
        <f>_xlfn.RANK.AVG(Table2[[#This Row],[6M Return vs Nifty Z-Score]],Table2[6M Return vs Nifty Z-Score])</f>
        <v>494</v>
      </c>
      <c r="AU670">
        <f>_xlfn.RANK.AVG(Table2[[#This Row],[Sharpe Ratio Z-Score]],Table2[Sharpe Ratio Z-Score])</f>
        <v>687</v>
      </c>
      <c r="AV670">
        <f>(Table2[[#This Row],[Rank 1Y]]+Table2[[#This Row],[Rank 6M]]+Table2[[#This Row],[Rank Sharpe]])/3</f>
        <v>616</v>
      </c>
    </row>
    <row r="671" spans="1:48" x14ac:dyDescent="0.3">
      <c r="A671" t="s">
        <v>1437</v>
      </c>
      <c r="B671" t="s">
        <v>1438</v>
      </c>
      <c r="C671" t="s">
        <v>3141</v>
      </c>
      <c r="D671" t="s">
        <v>140</v>
      </c>
      <c r="E671">
        <v>7387.5393696000001</v>
      </c>
      <c r="F671">
        <v>407.6</v>
      </c>
      <c r="G671">
        <v>-61.7559678923486</v>
      </c>
      <c r="H671">
        <f>(Table2[[#This Row],[1Y Return vs Nifty]]-AVERAGE(Table2[1Y Return vs Nifty]))/_xlfn.STDEV.P(Table2[1Y Return vs Nifty])</f>
        <v>-1.5014928806591055</v>
      </c>
      <c r="I671">
        <v>-5.1879806672459203</v>
      </c>
      <c r="J671">
        <f>(Table2[[#This Row],[1M Return vs Nifty]]-AVERAGE(Table2[1M Return vs Nifty]))/_xlfn.STDEV.P(Table2[1M Return vs Nifty])</f>
        <v>-0.11155305200893105</v>
      </c>
      <c r="K671">
        <v>-26.760808384017299</v>
      </c>
      <c r="L671">
        <f>(Table2[[#This Row],[6M Return vs Nifty]]-AVERAGE(Table2[6M Return vs Nifty]))/_xlfn.STDEV.P(Table2[6M Return vs Nifty])</f>
        <v>-1.1592706370470045</v>
      </c>
      <c r="M671">
        <v>-1.94558031208354</v>
      </c>
      <c r="N671">
        <f>(Table2[[#This Row],[1W Return vs Nifty]]-AVERAGE(Table2[1W Return vs Nifty]))/_xlfn.STDEV.P(Table2[1W Return vs Nifty])</f>
        <v>0.13624261454505535</v>
      </c>
      <c r="O671">
        <v>431.59</v>
      </c>
      <c r="P671">
        <v>441.06099782964202</v>
      </c>
      <c r="Q671">
        <v>470.44574364420799</v>
      </c>
      <c r="R671">
        <v>31.3951708064284</v>
      </c>
      <c r="S671" s="1">
        <f>(Table2[[#This Row],[Close Price]]-Table2[[#This Row],[20D EMA]])/Table2[[#This Row],[20D EMA]]</f>
        <v>-5.5585161843416095E-2</v>
      </c>
      <c r="T671" s="1">
        <f>(Table2[[#This Row],[Close Price]]-Table2[[#This Row],[50D EMA]])/Table2[[#This Row],[50D EMA]]</f>
        <v>-7.5864785130165077E-2</v>
      </c>
      <c r="U671" s="1">
        <f>(Table2[[#This Row],[Close Price]]-Table2[[#This Row],[200D EMA]])/Table2[[#This Row],[200D EMA]]</f>
        <v>-0.13358765488531529</v>
      </c>
      <c r="V671">
        <v>1.0126137471406</v>
      </c>
      <c r="W671">
        <v>402</v>
      </c>
      <c r="X671">
        <v>413.05</v>
      </c>
      <c r="Y671">
        <v>400.7</v>
      </c>
      <c r="Z671">
        <v>421.4</v>
      </c>
      <c r="AA671">
        <v>400.7</v>
      </c>
      <c r="AB671">
        <v>431.25</v>
      </c>
      <c r="AC671" s="1">
        <f>(Table2[[#This Row],[Close Price]]/Table2[[#This Row],[Day Low]])-1</f>
        <v>1.3930348258706537E-2</v>
      </c>
      <c r="AD671" s="1">
        <f>(Table2[[#This Row],[Day High]]/Table2[[#This Row],[Close Price]])-1</f>
        <v>1.3370951913640905E-2</v>
      </c>
      <c r="AE671" s="1">
        <f>(Table2[[#This Row],[Close Price]]/Table2[[#This Row],[Current Week Low]])-1</f>
        <v>1.7219865235837295E-2</v>
      </c>
      <c r="AF671" s="1">
        <f>(Table2[[#This Row],[Current Week High]]/Table2[[#This Row],[Close Price]])-1</f>
        <v>3.3856722276741857E-2</v>
      </c>
      <c r="AG671" s="1">
        <f>(Table2[[#This Row],[Close Price]]/Table2[[#This Row],[Current Month Low]])-1</f>
        <v>1.7219865235837295E-2</v>
      </c>
      <c r="AH671" s="1">
        <f>(Table2[[#This Row],[Current Month High]]/Table2[[#This Row],[Close Price]])-1</f>
        <v>5.8022571148184543E-2</v>
      </c>
      <c r="AI671">
        <v>73.012757605495594</v>
      </c>
      <c r="AJ671">
        <v>5.56850556850556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-0.18</v>
      </c>
      <c r="AM671" t="s">
        <v>3174</v>
      </c>
      <c r="AN671">
        <v>-8.36</v>
      </c>
      <c r="AO671" t="s">
        <v>3174</v>
      </c>
      <c r="AP671">
        <v>2.1805557649621998E-2</v>
      </c>
      <c r="AQ671">
        <f>(Table2[[#This Row],[Sharpe Ratio]]-AVERAGE(Table2[Sharpe Ratio]))/_xlfn.STDEV.P(Table2[Sharpe Ratio])</f>
        <v>-0.46349113510989259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724</v>
      </c>
      <c r="AT671">
        <f>_xlfn.RANK.AVG(Table2[[#This Row],[6M Return vs Nifty Z-Score]],Table2[6M Return vs Nifty Z-Score])</f>
        <v>676</v>
      </c>
      <c r="AU671">
        <f>_xlfn.RANK.AVG(Table2[[#This Row],[Sharpe Ratio Z-Score]],Table2[Sharpe Ratio Z-Score])</f>
        <v>452</v>
      </c>
      <c r="AV671">
        <f>(Table2[[#This Row],[Rank 1Y]]+Table2[[#This Row],[Rank 6M]]+Table2[[#This Row],[Rank Sharpe]])/3</f>
        <v>617.33333333333337</v>
      </c>
    </row>
    <row r="672" spans="1:48" x14ac:dyDescent="0.3">
      <c r="A672" t="s">
        <v>976</v>
      </c>
      <c r="B672" t="s">
        <v>977</v>
      </c>
      <c r="C672" t="s">
        <v>3136</v>
      </c>
      <c r="D672" t="s">
        <v>117</v>
      </c>
      <c r="E672">
        <v>15148.30163865</v>
      </c>
      <c r="F672">
        <v>50.92</v>
      </c>
      <c r="G672">
        <v>-28.588544597161299</v>
      </c>
      <c r="H672">
        <f>(Table2[[#This Row],[1Y Return vs Nifty]]-AVERAGE(Table2[1Y Return vs Nifty]))/_xlfn.STDEV.P(Table2[1Y Return vs Nifty])</f>
        <v>-0.93022977692680209</v>
      </c>
      <c r="I672">
        <v>-4.3759427409224303</v>
      </c>
      <c r="J672">
        <f>(Table2[[#This Row],[1M Return vs Nifty]]-AVERAGE(Table2[1M Return vs Nifty]))/_xlfn.STDEV.P(Table2[1M Return vs Nifty])</f>
        <v>-1.9958388145372458E-2</v>
      </c>
      <c r="K672">
        <v>-27.3547324857667</v>
      </c>
      <c r="L672">
        <f>(Table2[[#This Row],[6M Return vs Nifty]]-AVERAGE(Table2[6M Return vs Nifty]))/_xlfn.STDEV.P(Table2[6M Return vs Nifty])</f>
        <v>-1.1790813276152066</v>
      </c>
      <c r="M672">
        <v>-1.5344459696625901</v>
      </c>
      <c r="N672">
        <f>(Table2[[#This Row],[1W Return vs Nifty]]-AVERAGE(Table2[1W Return vs Nifty]))/_xlfn.STDEV.P(Table2[1W Return vs Nifty])</f>
        <v>0.23768574773520718</v>
      </c>
      <c r="O672">
        <v>52.45</v>
      </c>
      <c r="P672">
        <v>53.8844489286151</v>
      </c>
      <c r="Q672">
        <v>55.078824494994599</v>
      </c>
      <c r="R672">
        <v>42.349014853511797</v>
      </c>
      <c r="S672" s="1">
        <f>(Table2[[#This Row],[Close Price]]-Table2[[#This Row],[20D EMA]])/Table2[[#This Row],[20D EMA]]</f>
        <v>-2.917063870352719E-2</v>
      </c>
      <c r="T672" s="1">
        <f>(Table2[[#This Row],[Close Price]]-Table2[[#This Row],[50D EMA]])/Table2[[#This Row],[50D EMA]]</f>
        <v>-5.5014925225315627E-2</v>
      </c>
      <c r="U672" s="1">
        <f>(Table2[[#This Row],[Close Price]]-Table2[[#This Row],[200D EMA]])/Table2[[#This Row],[200D EMA]]</f>
        <v>-7.5506776572047921E-2</v>
      </c>
      <c r="V672">
        <v>1.23261048720678</v>
      </c>
      <c r="W672">
        <v>49.92</v>
      </c>
      <c r="X672">
        <v>51.5</v>
      </c>
      <c r="Y672">
        <v>49.75</v>
      </c>
      <c r="Z672">
        <v>52.09</v>
      </c>
      <c r="AA672">
        <v>49.75</v>
      </c>
      <c r="AB672">
        <v>54.87</v>
      </c>
      <c r="AC672" s="1">
        <f>(Table2[[#This Row],[Close Price]]/Table2[[#This Row],[Day Low]])-1</f>
        <v>2.0032051282051322E-2</v>
      </c>
      <c r="AD672" s="1">
        <f>(Table2[[#This Row],[Day High]]/Table2[[#This Row],[Close Price]])-1</f>
        <v>1.1390416339355891E-2</v>
      </c>
      <c r="AE672" s="1">
        <f>(Table2[[#This Row],[Close Price]]/Table2[[#This Row],[Current Week Low]])-1</f>
        <v>2.3517587939698492E-2</v>
      </c>
      <c r="AF672" s="1">
        <f>(Table2[[#This Row],[Current Week High]]/Table2[[#This Row],[Close Price]])-1</f>
        <v>2.2977219167321428E-2</v>
      </c>
      <c r="AG672" s="1">
        <f>(Table2[[#This Row],[Close Price]]/Table2[[#This Row],[Current Month Low]])-1</f>
        <v>2.3517587939698492E-2</v>
      </c>
      <c r="AH672" s="1">
        <f>(Table2[[#This Row],[Current Month High]]/Table2[[#This Row],[Close Price]])-1</f>
        <v>7.7572663000785358E-2</v>
      </c>
      <c r="AI672">
        <v>44.736842105263101</v>
      </c>
      <c r="AJ672">
        <v>30.0638569604086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-0.15</v>
      </c>
      <c r="AM672" t="s">
        <v>3174</v>
      </c>
      <c r="AN672">
        <v>0.95</v>
      </c>
      <c r="AO672" t="s">
        <v>3175</v>
      </c>
      <c r="AQ672">
        <f>(Table2[[#This Row],[Sharpe Ratio]]-AVERAGE(Table2[Sharpe Ratio]))/_xlfn.STDEV.P(Table2[Sharpe Ratio])</f>
        <v>-0.71796535082642143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632</v>
      </c>
      <c r="AT672">
        <f>_xlfn.RANK.AVG(Table2[[#This Row],[6M Return vs Nifty Z-Score]],Table2[6M Return vs Nifty Z-Score])</f>
        <v>681</v>
      </c>
      <c r="AU672">
        <f>_xlfn.RANK.AVG(Table2[[#This Row],[Sharpe Ratio Z-Score]],Table2[Sharpe Ratio Z-Score])</f>
        <v>540.5</v>
      </c>
      <c r="AV672">
        <f>(Table2[[#This Row],[Rank 1Y]]+Table2[[#This Row],[Rank 6M]]+Table2[[#This Row],[Rank Sharpe]])/3</f>
        <v>617.83333333333337</v>
      </c>
    </row>
    <row r="673" spans="1:48" x14ac:dyDescent="0.3">
      <c r="A673" t="s">
        <v>1556</v>
      </c>
      <c r="B673" t="s">
        <v>1557</v>
      </c>
      <c r="C673" t="s">
        <v>3141</v>
      </c>
      <c r="D673" t="s">
        <v>271</v>
      </c>
      <c r="E673">
        <v>6345.0378092399997</v>
      </c>
      <c r="F673">
        <v>1398.7</v>
      </c>
      <c r="G673">
        <v>-51.183577865331102</v>
      </c>
      <c r="H673">
        <f>(Table2[[#This Row],[1Y Return vs Nifty]]-AVERAGE(Table2[1Y Return vs Nifty]))/_xlfn.STDEV.P(Table2[1Y Return vs Nifty])</f>
        <v>-1.3193980496271502</v>
      </c>
      <c r="I673">
        <v>-4.5541633123786003</v>
      </c>
      <c r="J673">
        <f>(Table2[[#This Row],[1M Return vs Nifty]]-AVERAGE(Table2[1M Return vs Nifty]))/_xlfn.STDEV.P(Table2[1M Return vs Nifty])</f>
        <v>-4.0060963169185115E-2</v>
      </c>
      <c r="K673">
        <v>-6.3574863957490404</v>
      </c>
      <c r="L673">
        <f>(Table2[[#This Row],[6M Return vs Nifty]]-AVERAGE(Table2[6M Return vs Nifty]))/_xlfn.STDEV.P(Table2[6M Return vs Nifty])</f>
        <v>-0.47870573442325842</v>
      </c>
      <c r="M673">
        <v>-1.3001256659428999</v>
      </c>
      <c r="N673">
        <f>(Table2[[#This Row],[1W Return vs Nifty]]-AVERAGE(Table2[1W Return vs Nifty]))/_xlfn.STDEV.P(Table2[1W Return vs Nifty])</f>
        <v>0.29550185144336122</v>
      </c>
      <c r="O673">
        <v>1417.06</v>
      </c>
      <c r="P673">
        <v>1402.78679069737</v>
      </c>
      <c r="Q673">
        <v>1416.88583761007</v>
      </c>
      <c r="R673">
        <v>34.461544787213903</v>
      </c>
      <c r="S673" s="1">
        <f>(Table2[[#This Row],[Close Price]]-Table2[[#This Row],[20D EMA]])/Table2[[#This Row],[20D EMA]]</f>
        <v>-1.2956402692899313E-2</v>
      </c>
      <c r="T673" s="1">
        <f>(Table2[[#This Row],[Close Price]]-Table2[[#This Row],[50D EMA]])/Table2[[#This Row],[50D EMA]]</f>
        <v>-2.9133370263190409E-3</v>
      </c>
      <c r="U673" s="1">
        <f>(Table2[[#This Row],[Close Price]]-Table2[[#This Row],[200D EMA]])/Table2[[#This Row],[200D EMA]]</f>
        <v>-1.283507614187525E-2</v>
      </c>
      <c r="V673">
        <v>0.47690913687388697</v>
      </c>
      <c r="W673">
        <v>1345.05</v>
      </c>
      <c r="X673">
        <v>1402.95</v>
      </c>
      <c r="Y673">
        <v>1345.05</v>
      </c>
      <c r="Z673">
        <v>1415</v>
      </c>
      <c r="AA673">
        <v>1345.05</v>
      </c>
      <c r="AB673">
        <v>1437.95</v>
      </c>
      <c r="AC673" s="1">
        <f>(Table2[[#This Row],[Close Price]]/Table2[[#This Row],[Day Low]])-1</f>
        <v>3.9886993048585673E-2</v>
      </c>
      <c r="AD673" s="1">
        <f>(Table2[[#This Row],[Day High]]/Table2[[#This Row],[Close Price]])-1</f>
        <v>3.0385357832272142E-3</v>
      </c>
      <c r="AE673" s="1">
        <f>(Table2[[#This Row],[Close Price]]/Table2[[#This Row],[Current Week Low]])-1</f>
        <v>3.9886993048585673E-2</v>
      </c>
      <c r="AF673" s="1">
        <f>(Table2[[#This Row],[Current Week High]]/Table2[[#This Row],[Close Price]])-1</f>
        <v>1.1653678415671553E-2</v>
      </c>
      <c r="AG673" s="1">
        <f>(Table2[[#This Row],[Close Price]]/Table2[[#This Row],[Current Month Low]])-1</f>
        <v>3.9886993048585673E-2</v>
      </c>
      <c r="AH673" s="1">
        <f>(Table2[[#This Row],[Current Month High]]/Table2[[#This Row],[Close Price]])-1</f>
        <v>2.8061771645099043E-2</v>
      </c>
      <c r="AI673">
        <v>33.691999714020099</v>
      </c>
      <c r="AJ673">
        <v>22.360248447204899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-0.01</v>
      </c>
      <c r="AM673" t="s">
        <v>3174</v>
      </c>
      <c r="AN673">
        <v>-2.97</v>
      </c>
      <c r="AO673" t="s">
        <v>3174</v>
      </c>
      <c r="AP673">
        <v>-4.8196647183526002E-2</v>
      </c>
      <c r="AQ673">
        <f>(Table2[[#This Row],[Sharpe Ratio]]-AVERAGE(Table2[Sharpe Ratio]))/_xlfn.STDEV.P(Table2[Sharpe Ratio])</f>
        <v>-1.2804276454977359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711</v>
      </c>
      <c r="AT673">
        <f>_xlfn.RANK.AVG(Table2[[#This Row],[6M Return vs Nifty Z-Score]],Table2[6M Return vs Nifty Z-Score])</f>
        <v>486</v>
      </c>
      <c r="AU673">
        <f>_xlfn.RANK.AVG(Table2[[#This Row],[Sharpe Ratio Z-Score]],Table2[Sharpe Ratio Z-Score])</f>
        <v>657</v>
      </c>
      <c r="AV673">
        <f>(Table2[[#This Row],[Rank 1Y]]+Table2[[#This Row],[Rank 6M]]+Table2[[#This Row],[Rank Sharpe]])/3</f>
        <v>618</v>
      </c>
    </row>
    <row r="674" spans="1:48" x14ac:dyDescent="0.3">
      <c r="A674" t="s">
        <v>2025</v>
      </c>
      <c r="B674" t="s">
        <v>2026</v>
      </c>
      <c r="C674" t="s">
        <v>3145</v>
      </c>
      <c r="D674" t="s">
        <v>436</v>
      </c>
      <c r="E674">
        <v>3279.6825150599998</v>
      </c>
      <c r="F674">
        <v>24.24</v>
      </c>
      <c r="G674">
        <v>-31.4604384599551</v>
      </c>
      <c r="H674">
        <f>(Table2[[#This Row],[1Y Return vs Nifty]]-AVERAGE(Table2[1Y Return vs Nifty]))/_xlfn.STDEV.P(Table2[1Y Return vs Nifty])</f>
        <v>-0.97969418623734983</v>
      </c>
      <c r="I674">
        <v>-24.878889038596402</v>
      </c>
      <c r="J674">
        <f>(Table2[[#This Row],[1M Return vs Nifty]]-AVERAGE(Table2[1M Return vs Nifty]))/_xlfn.STDEV.P(Table2[1M Return vs Nifty])</f>
        <v>-2.3326095753264018</v>
      </c>
      <c r="K674">
        <v>-25.746587646909799</v>
      </c>
      <c r="L674">
        <f>(Table2[[#This Row],[6M Return vs Nifty]]-AVERAGE(Table2[6M Return vs Nifty]))/_xlfn.STDEV.P(Table2[6M Return vs Nifty])</f>
        <v>-1.1254407030007039</v>
      </c>
      <c r="M674">
        <v>-17.088376478780301</v>
      </c>
      <c r="N674">
        <f>(Table2[[#This Row],[1W Return vs Nifty]]-AVERAGE(Table2[1W Return vs Nifty]))/_xlfn.STDEV.P(Table2[1W Return vs Nifty])</f>
        <v>-3.6000852226384734</v>
      </c>
      <c r="O674">
        <v>22.98</v>
      </c>
      <c r="P674">
        <v>22.468356160207399</v>
      </c>
      <c r="Q674">
        <v>23.728695716240601</v>
      </c>
      <c r="R674">
        <v>33.634278952928099</v>
      </c>
      <c r="S674" s="1">
        <f>(Table2[[#This Row],[Close Price]]-Table2[[#This Row],[20D EMA]])/Table2[[#This Row],[20D EMA]]</f>
        <v>5.4830287206266232E-2</v>
      </c>
      <c r="T674" s="1">
        <f>(Table2[[#This Row],[Close Price]]-Table2[[#This Row],[50D EMA]])/Table2[[#This Row],[50D EMA]]</f>
        <v>7.8850621165168749E-2</v>
      </c>
      <c r="U674" s="1">
        <f>(Table2[[#This Row],[Close Price]]-Table2[[#This Row],[200D EMA]])/Table2[[#This Row],[200D EMA]]</f>
        <v>2.1547930399286378E-2</v>
      </c>
      <c r="V674">
        <v>1.4340865584782401</v>
      </c>
      <c r="W674">
        <v>19.399999999999999</v>
      </c>
      <c r="X674">
        <v>24.24</v>
      </c>
      <c r="Y674">
        <v>19.399999999999999</v>
      </c>
      <c r="Z674">
        <v>24.24</v>
      </c>
      <c r="AA674">
        <v>19.399999999999999</v>
      </c>
      <c r="AB674">
        <v>25.88</v>
      </c>
      <c r="AC674" s="1">
        <f>(Table2[[#This Row],[Close Price]]/Table2[[#This Row],[Day Low]])-1</f>
        <v>0.24948453608247423</v>
      </c>
      <c r="AD674" s="1">
        <f>(Table2[[#This Row],[Day High]]/Table2[[#This Row],[Close Price]])-1</f>
        <v>0</v>
      </c>
      <c r="AE674" s="1">
        <f>(Table2[[#This Row],[Close Price]]/Table2[[#This Row],[Current Week Low]])-1</f>
        <v>0.24948453608247423</v>
      </c>
      <c r="AF674" s="1">
        <f>(Table2[[#This Row],[Current Week High]]/Table2[[#This Row],[Close Price]])-1</f>
        <v>0</v>
      </c>
      <c r="AG674" s="1">
        <f>(Table2[[#This Row],[Close Price]]/Table2[[#This Row],[Current Month Low]])-1</f>
        <v>0.24948453608247423</v>
      </c>
      <c r="AH674" s="1">
        <f>(Table2[[#This Row],[Current Month High]]/Table2[[#This Row],[Close Price]])-1</f>
        <v>6.7656765676567643E-2</v>
      </c>
      <c r="AI674">
        <v>86.262376237623698</v>
      </c>
      <c r="AJ674">
        <v>45.149700598802298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0.33</v>
      </c>
      <c r="AM674" t="s">
        <v>3175</v>
      </c>
      <c r="AN674">
        <v>4.4800000000000004</v>
      </c>
      <c r="AO674" t="s">
        <v>3175</v>
      </c>
      <c r="AQ674">
        <f>(Table2[[#This Row],[Sharpe Ratio]]-AVERAGE(Table2[Sharpe Ratio]))/_xlfn.STDEV.P(Table2[Sharpe Ratio])</f>
        <v>-0.71796535082642143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650</v>
      </c>
      <c r="AT674">
        <f>_xlfn.RANK.AVG(Table2[[#This Row],[6M Return vs Nifty Z-Score]],Table2[6M Return vs Nifty Z-Score])</f>
        <v>666</v>
      </c>
      <c r="AU674">
        <f>_xlfn.RANK.AVG(Table2[[#This Row],[Sharpe Ratio Z-Score]],Table2[Sharpe Ratio Z-Score])</f>
        <v>540.5</v>
      </c>
      <c r="AV674">
        <f>(Table2[[#This Row],[Rank 1Y]]+Table2[[#This Row],[Rank 6M]]+Table2[[#This Row],[Rank Sharpe]])/3</f>
        <v>618.83333333333337</v>
      </c>
    </row>
    <row r="675" spans="1:48" x14ac:dyDescent="0.3">
      <c r="A675" t="s">
        <v>589</v>
      </c>
      <c r="B675" t="s">
        <v>590</v>
      </c>
      <c r="C675" t="s">
        <v>3129</v>
      </c>
      <c r="D675" t="s">
        <v>43</v>
      </c>
      <c r="E675">
        <v>33968.468527375</v>
      </c>
      <c r="F675">
        <v>570.79999999999995</v>
      </c>
      <c r="G675">
        <v>-29.2624733815552</v>
      </c>
      <c r="H675">
        <f>(Table2[[#This Row],[1Y Return vs Nifty]]-AVERAGE(Table2[1Y Return vs Nifty]))/_xlfn.STDEV.P(Table2[1Y Return vs Nifty])</f>
        <v>-0.94183727038931842</v>
      </c>
      <c r="I675">
        <v>-11.479929847032199</v>
      </c>
      <c r="J675">
        <f>(Table2[[#This Row],[1M Return vs Nifty]]-AVERAGE(Table2[1M Return vs Nifty]))/_xlfn.STDEV.P(Table2[1M Return vs Nifty])</f>
        <v>-0.8212600145622222</v>
      </c>
      <c r="K675">
        <v>-9.0314714083648902</v>
      </c>
      <c r="L675">
        <f>(Table2[[#This Row],[6M Return vs Nifty]]-AVERAGE(Table2[6M Return vs Nifty]))/_xlfn.STDEV.P(Table2[6M Return vs Nifty])</f>
        <v>-0.56789809000019076</v>
      </c>
      <c r="M675">
        <v>-2.4347278504875698</v>
      </c>
      <c r="N675">
        <f>(Table2[[#This Row],[1W Return vs Nifty]]-AVERAGE(Table2[1W Return vs Nifty]))/_xlfn.STDEV.P(Table2[1W Return vs Nifty])</f>
        <v>1.5550534686765186E-2</v>
      </c>
      <c r="O675">
        <v>599.69000000000005</v>
      </c>
      <c r="P675">
        <v>598.57447152406598</v>
      </c>
      <c r="Q675">
        <v>578.67982438679599</v>
      </c>
      <c r="R675">
        <v>24.085282007093099</v>
      </c>
      <c r="S675" s="1">
        <f>(Table2[[#This Row],[Close Price]]-Table2[[#This Row],[20D EMA]])/Table2[[#This Row],[20D EMA]]</f>
        <v>-4.8174890360019505E-2</v>
      </c>
      <c r="T675" s="1">
        <f>(Table2[[#This Row],[Close Price]]-Table2[[#This Row],[50D EMA]])/Table2[[#This Row],[50D EMA]]</f>
        <v>-4.6401029187475705E-2</v>
      </c>
      <c r="U675" s="1">
        <f>(Table2[[#This Row],[Close Price]]-Table2[[#This Row],[200D EMA]])/Table2[[#This Row],[200D EMA]]</f>
        <v>-1.3616898420721628E-2</v>
      </c>
      <c r="V675">
        <v>0.72112601117822905</v>
      </c>
      <c r="W675">
        <v>561.25</v>
      </c>
      <c r="X675">
        <v>573</v>
      </c>
      <c r="Y675">
        <v>561.25</v>
      </c>
      <c r="Z675">
        <v>583.1</v>
      </c>
      <c r="AA675">
        <v>561.25</v>
      </c>
      <c r="AB675">
        <v>606.5</v>
      </c>
      <c r="AC675" s="1">
        <f>(Table2[[#This Row],[Close Price]]/Table2[[#This Row],[Day Low]])-1</f>
        <v>1.7015590200445407E-2</v>
      </c>
      <c r="AD675" s="1">
        <f>(Table2[[#This Row],[Day High]]/Table2[[#This Row],[Close Price]])-1</f>
        <v>3.8542396636300769E-3</v>
      </c>
      <c r="AE675" s="1">
        <f>(Table2[[#This Row],[Close Price]]/Table2[[#This Row],[Current Week Low]])-1</f>
        <v>1.7015590200445407E-2</v>
      </c>
      <c r="AF675" s="1">
        <f>(Table2[[#This Row],[Current Week High]]/Table2[[#This Row],[Close Price]])-1</f>
        <v>2.154870357393146E-2</v>
      </c>
      <c r="AG675" s="1">
        <f>(Table2[[#This Row],[Close Price]]/Table2[[#This Row],[Current Month Low]])-1</f>
        <v>1.7015590200445407E-2</v>
      </c>
      <c r="AH675" s="1">
        <f>(Table2[[#This Row],[Current Month High]]/Table2[[#This Row],[Close Price]])-1</f>
        <v>6.2543798177995935E-2</v>
      </c>
      <c r="AI675">
        <v>13.3496846531184</v>
      </c>
      <c r="AJ675">
        <v>25.505716798592701</v>
      </c>
      <c r="AK675" t="str">
        <f>IF(AND(Table2[[#This Row],[20D EMA]]&gt;Table2[[#This Row],[50D EMA]],Table2[[#This Row],[50D EMA]]&gt;Table2[[#This Row],[200D EMA]]),"Uptrend","Downtrend/NoTrend")</f>
        <v>Uptrend</v>
      </c>
      <c r="AL675">
        <v>-0.02</v>
      </c>
      <c r="AM675" t="s">
        <v>3174</v>
      </c>
      <c r="AN675">
        <v>-5.75</v>
      </c>
      <c r="AO675" t="s">
        <v>3174</v>
      </c>
      <c r="AP675">
        <v>-9.0789622842295997E-2</v>
      </c>
      <c r="AQ675">
        <f>(Table2[[#This Row],[Sharpe Ratio]]-AVERAGE(Table2[Sharpe Ratio]))/_xlfn.STDEV.P(Table2[Sharpe Ratio])</f>
        <v>-1.7774942305381136</v>
      </c>
      <c r="AR6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-4.0929390708030793</v>
      </c>
      <c r="AS675">
        <f>_xlfn.RANK.AVG(Table2[[#This Row],[1Y Return vs Nifty Z-Score]],Table2[1Y Return vs Nifty Z-Score])</f>
        <v>637</v>
      </c>
      <c r="AT675">
        <f>_xlfn.RANK.AVG(Table2[[#This Row],[6M Return vs Nifty Z-Score]],Table2[6M Return vs Nifty Z-Score])</f>
        <v>518</v>
      </c>
      <c r="AU675">
        <f>_xlfn.RANK.AVG(Table2[[#This Row],[Sharpe Ratio Z-Score]],Table2[Sharpe Ratio Z-Score])</f>
        <v>706</v>
      </c>
      <c r="AV675">
        <f>(Table2[[#This Row],[Rank 1Y]]+Table2[[#This Row],[Rank 6M]]+Table2[[#This Row],[Rank Sharpe]])/3</f>
        <v>620.33333333333337</v>
      </c>
    </row>
    <row r="676" spans="1:48" x14ac:dyDescent="0.3">
      <c r="A676" t="s">
        <v>2121</v>
      </c>
      <c r="B676" t="s">
        <v>2122</v>
      </c>
      <c r="C676" t="s">
        <v>3142</v>
      </c>
      <c r="D676" t="s">
        <v>135</v>
      </c>
      <c r="E676">
        <v>2922.3695260499999</v>
      </c>
      <c r="F676">
        <v>383.75</v>
      </c>
      <c r="G676">
        <v>-44.5659737604866</v>
      </c>
      <c r="H676">
        <f>(Table2[[#This Row],[1Y Return vs Nifty]]-AVERAGE(Table2[1Y Return vs Nifty]))/_xlfn.STDEV.P(Table2[1Y Return vs Nifty])</f>
        <v>-1.2054189495155765</v>
      </c>
      <c r="I676">
        <v>-9.9565981335002398</v>
      </c>
      <c r="J676">
        <f>(Table2[[#This Row],[1M Return vs Nifty]]-AVERAGE(Table2[1M Return vs Nifty]))/_xlfn.STDEV.P(Table2[1M Return vs Nifty])</f>
        <v>-0.64943422695969266</v>
      </c>
      <c r="K676">
        <v>-30.5473249973804</v>
      </c>
      <c r="L676">
        <f>(Table2[[#This Row],[6M Return vs Nifty]]-AVERAGE(Table2[6M Return vs Nifty]))/_xlfn.STDEV.P(Table2[6M Return vs Nifty])</f>
        <v>-1.285572143818225</v>
      </c>
      <c r="M676">
        <v>-2.3275140188769101</v>
      </c>
      <c r="N676">
        <f>(Table2[[#This Row],[1W Return vs Nifty]]-AVERAGE(Table2[1W Return vs Nifty]))/_xlfn.STDEV.P(Table2[1W Return vs Nifty])</f>
        <v>4.2004435219284778E-2</v>
      </c>
      <c r="O676">
        <v>400.7</v>
      </c>
      <c r="P676">
        <v>408.52348351975598</v>
      </c>
      <c r="Q676">
        <v>436.92101200394001</v>
      </c>
      <c r="R676">
        <v>25.3613326895826</v>
      </c>
      <c r="S676" s="1">
        <f>(Table2[[#This Row],[Close Price]]-Table2[[#This Row],[20D EMA]])/Table2[[#This Row],[20D EMA]]</f>
        <v>-4.2300973296730694E-2</v>
      </c>
      <c r="T676" s="1">
        <f>(Table2[[#This Row],[Close Price]]-Table2[[#This Row],[50D EMA]])/Table2[[#This Row],[50D EMA]]</f>
        <v>-6.0641516385576279E-2</v>
      </c>
      <c r="U676" s="1">
        <f>(Table2[[#This Row],[Close Price]]-Table2[[#This Row],[200D EMA]])/Table2[[#This Row],[200D EMA]]</f>
        <v>-0.12169479275000061</v>
      </c>
      <c r="V676">
        <v>0.49668382648711401</v>
      </c>
      <c r="W676">
        <v>374.45</v>
      </c>
      <c r="X676">
        <v>387.2</v>
      </c>
      <c r="Y676">
        <v>371</v>
      </c>
      <c r="Z676">
        <v>389.3</v>
      </c>
      <c r="AA676">
        <v>371</v>
      </c>
      <c r="AB676">
        <v>398.6</v>
      </c>
      <c r="AC676" s="1">
        <f>(Table2[[#This Row],[Close Price]]/Table2[[#This Row],[Day Low]])-1</f>
        <v>2.483642675924691E-2</v>
      </c>
      <c r="AD676" s="1">
        <f>(Table2[[#This Row],[Day High]]/Table2[[#This Row],[Close Price]])-1</f>
        <v>8.9902280130291778E-3</v>
      </c>
      <c r="AE676" s="1">
        <f>(Table2[[#This Row],[Close Price]]/Table2[[#This Row],[Current Week Low]])-1</f>
        <v>3.4366576819407024E-2</v>
      </c>
      <c r="AF676" s="1">
        <f>(Table2[[#This Row],[Current Week High]]/Table2[[#This Row],[Close Price]])-1</f>
        <v>1.4462540716612349E-2</v>
      </c>
      <c r="AG676" s="1">
        <f>(Table2[[#This Row],[Close Price]]/Table2[[#This Row],[Current Month Low]])-1</f>
        <v>3.4366576819407024E-2</v>
      </c>
      <c r="AH676" s="1">
        <f>(Table2[[#This Row],[Current Month High]]/Table2[[#This Row],[Close Price]])-1</f>
        <v>3.8697068403908963E-2</v>
      </c>
      <c r="AI676">
        <v>52.442996742670999</v>
      </c>
      <c r="AJ676">
        <v>11.231884057971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-0.01</v>
      </c>
      <c r="AM676" t="s">
        <v>3174</v>
      </c>
      <c r="AN676">
        <v>-9.7100000000000009</v>
      </c>
      <c r="AO676" t="s">
        <v>3174</v>
      </c>
      <c r="AP676">
        <v>1.0986017136434E-2</v>
      </c>
      <c r="AQ676">
        <f>(Table2[[#This Row],[Sharpe Ratio]]-AVERAGE(Table2[Sharpe Ratio]))/_xlfn.STDEV.P(Table2[Sharpe Ratio])</f>
        <v>-0.58975683905323817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699</v>
      </c>
      <c r="AT676">
        <f>_xlfn.RANK.AVG(Table2[[#This Row],[6M Return vs Nifty Z-Score]],Table2[6M Return vs Nifty Z-Score])</f>
        <v>696</v>
      </c>
      <c r="AU676">
        <f>_xlfn.RANK.AVG(Table2[[#This Row],[Sharpe Ratio Z-Score]],Table2[Sharpe Ratio Z-Score])</f>
        <v>479</v>
      </c>
      <c r="AV676">
        <f>(Table2[[#This Row],[Rank 1Y]]+Table2[[#This Row],[Rank 6M]]+Table2[[#This Row],[Rank Sharpe]])/3</f>
        <v>624.66666666666663</v>
      </c>
    </row>
    <row r="677" spans="1:48" x14ac:dyDescent="0.3">
      <c r="A677" t="s">
        <v>795</v>
      </c>
      <c r="B677" t="s">
        <v>796</v>
      </c>
      <c r="C677" t="s">
        <v>3137</v>
      </c>
      <c r="D677" t="s">
        <v>77</v>
      </c>
      <c r="E677">
        <v>20520.811741099998</v>
      </c>
      <c r="F677">
        <v>857.25</v>
      </c>
      <c r="G677">
        <v>-37.005368188128003</v>
      </c>
      <c r="H677">
        <f>(Table2[[#This Row],[1Y Return vs Nifty]]-AVERAGE(Table2[1Y Return vs Nifty]))/_xlfn.STDEV.P(Table2[1Y Return vs Nifty])</f>
        <v>-1.0751979502259501</v>
      </c>
      <c r="I677">
        <v>2.5367284363392102</v>
      </c>
      <c r="J677">
        <f>(Table2[[#This Row],[1M Return vs Nifty]]-AVERAGE(Table2[1M Return vs Nifty]))/_xlfn.STDEV.P(Table2[1M Return vs Nifty])</f>
        <v>0.75976355876817292</v>
      </c>
      <c r="K677">
        <v>-9.3702916210704004</v>
      </c>
      <c r="L677">
        <f>(Table2[[#This Row],[6M Return vs Nifty]]-AVERAGE(Table2[6M Return vs Nifty]))/_xlfn.STDEV.P(Table2[6M Return vs Nifty])</f>
        <v>-0.57919963909104311</v>
      </c>
      <c r="M677">
        <v>1.51280031079898</v>
      </c>
      <c r="N677">
        <f>(Table2[[#This Row],[1W Return vs Nifty]]-AVERAGE(Table2[1W Return vs Nifty]))/_xlfn.STDEV.P(Table2[1W Return vs Nifty])</f>
        <v>0.98956215015832427</v>
      </c>
      <c r="O677">
        <v>853.44</v>
      </c>
      <c r="P677">
        <v>838.572855195692</v>
      </c>
      <c r="Q677">
        <v>843.47803194396397</v>
      </c>
      <c r="R677">
        <v>63.478028827121001</v>
      </c>
      <c r="S677" s="1">
        <f>(Table2[[#This Row],[Close Price]]-Table2[[#This Row],[20D EMA]])/Table2[[#This Row],[20D EMA]]</f>
        <v>4.4642857142856499E-3</v>
      </c>
      <c r="T677" s="1">
        <f>(Table2[[#This Row],[Close Price]]-Table2[[#This Row],[50D EMA]])/Table2[[#This Row],[50D EMA]]</f>
        <v>2.2272536832771007E-2</v>
      </c>
      <c r="U677" s="1">
        <f>(Table2[[#This Row],[Close Price]]-Table2[[#This Row],[200D EMA]])/Table2[[#This Row],[200D EMA]]</f>
        <v>1.6327595425687343E-2</v>
      </c>
      <c r="V677">
        <v>0.72758191977363995</v>
      </c>
      <c r="W677">
        <v>850</v>
      </c>
      <c r="X677">
        <v>871.25</v>
      </c>
      <c r="Y677">
        <v>849.7</v>
      </c>
      <c r="Z677">
        <v>876.55</v>
      </c>
      <c r="AA677">
        <v>849.7</v>
      </c>
      <c r="AB677">
        <v>886.8</v>
      </c>
      <c r="AC677" s="1">
        <f>(Table2[[#This Row],[Close Price]]/Table2[[#This Row],[Day Low]])-1</f>
        <v>8.5294117647058965E-3</v>
      </c>
      <c r="AD677" s="1">
        <f>(Table2[[#This Row],[Day High]]/Table2[[#This Row],[Close Price]])-1</f>
        <v>1.6331291921843016E-2</v>
      </c>
      <c r="AE677" s="1">
        <f>(Table2[[#This Row],[Close Price]]/Table2[[#This Row],[Current Week Low]])-1</f>
        <v>8.8854889961162975E-3</v>
      </c>
      <c r="AF677" s="1">
        <f>(Table2[[#This Row],[Current Week High]]/Table2[[#This Row],[Close Price]])-1</f>
        <v>2.251385243511228E-2</v>
      </c>
      <c r="AG677" s="1">
        <f>(Table2[[#This Row],[Close Price]]/Table2[[#This Row],[Current Month Low]])-1</f>
        <v>8.8854889961162975E-3</v>
      </c>
      <c r="AH677" s="1">
        <f>(Table2[[#This Row],[Current Month High]]/Table2[[#This Row],[Close Price]])-1</f>
        <v>3.4470691163604572E-2</v>
      </c>
      <c r="AI677">
        <v>23.441236512102599</v>
      </c>
      <c r="AJ677">
        <v>22.464285714285701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0.1</v>
      </c>
      <c r="AM677" t="s">
        <v>3175</v>
      </c>
      <c r="AN677">
        <v>3.41</v>
      </c>
      <c r="AO677" t="s">
        <v>3175</v>
      </c>
      <c r="AP677">
        <v>-6.6717488758748E-2</v>
      </c>
      <c r="AQ677">
        <f>(Table2[[#This Row],[Sharpe Ratio]]-AVERAGE(Table2[Sharpe Ratio]))/_xlfn.STDEV.P(Table2[Sharpe Ratio])</f>
        <v>-1.4965687187963774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674</v>
      </c>
      <c r="AT677">
        <f>_xlfn.RANK.AVG(Table2[[#This Row],[6M Return vs Nifty Z-Score]],Table2[6M Return vs Nifty Z-Score])</f>
        <v>522</v>
      </c>
      <c r="AU677">
        <f>_xlfn.RANK.AVG(Table2[[#This Row],[Sharpe Ratio Z-Score]],Table2[Sharpe Ratio Z-Score])</f>
        <v>680</v>
      </c>
      <c r="AV677">
        <f>(Table2[[#This Row],[Rank 1Y]]+Table2[[#This Row],[Rank 6M]]+Table2[[#This Row],[Rank Sharpe]])/3</f>
        <v>625.33333333333337</v>
      </c>
    </row>
    <row r="678" spans="1:48" x14ac:dyDescent="0.3">
      <c r="A678" t="s">
        <v>2413</v>
      </c>
      <c r="B678" t="s">
        <v>2414</v>
      </c>
      <c r="C678" t="s">
        <v>3137</v>
      </c>
      <c r="D678" t="s">
        <v>77</v>
      </c>
      <c r="E678">
        <v>2160.6386640000001</v>
      </c>
      <c r="F678">
        <v>82.37</v>
      </c>
      <c r="G678">
        <v>-64.727055306843297</v>
      </c>
      <c r="H678">
        <f>(Table2[[#This Row],[1Y Return vs Nifty]]-AVERAGE(Table2[1Y Return vs Nifty]))/_xlfn.STDEV.P(Table2[1Y Return vs Nifty])</f>
        <v>-1.5526657620360711</v>
      </c>
      <c r="I678">
        <v>-7.3428732619616399</v>
      </c>
      <c r="J678">
        <f>(Table2[[#This Row],[1M Return vs Nifty]]-AVERAGE(Table2[1M Return vs Nifty]))/_xlfn.STDEV.P(Table2[1M Return vs Nifty])</f>
        <v>-0.35461640715132292</v>
      </c>
      <c r="K678">
        <v>-28.799462044297201</v>
      </c>
      <c r="L678">
        <f>(Table2[[#This Row],[6M Return vs Nifty]]-AVERAGE(Table2[6M Return vs Nifty]))/_xlfn.STDEV.P(Table2[6M Return vs Nifty])</f>
        <v>-1.2272711386608937</v>
      </c>
      <c r="M678">
        <v>-1.49338850872451</v>
      </c>
      <c r="N678">
        <f>(Table2[[#This Row],[1W Return vs Nifty]]-AVERAGE(Table2[1W Return vs Nifty]))/_xlfn.STDEV.P(Table2[1W Return vs Nifty])</f>
        <v>0.24781625022221829</v>
      </c>
      <c r="O678">
        <v>85.06</v>
      </c>
      <c r="P678">
        <v>88.323053319847205</v>
      </c>
      <c r="Q678">
        <v>95.6361532272077</v>
      </c>
      <c r="R678">
        <v>32.306078193088297</v>
      </c>
      <c r="S678" s="1">
        <f>(Table2[[#This Row],[Close Price]]-Table2[[#This Row],[20D EMA]])/Table2[[#This Row],[20D EMA]]</f>
        <v>-3.1624735480837031E-2</v>
      </c>
      <c r="T678" s="1">
        <f>(Table2[[#This Row],[Close Price]]-Table2[[#This Row],[50D EMA]])/Table2[[#This Row],[50D EMA]]</f>
        <v>-6.7400900400139144E-2</v>
      </c>
      <c r="U678" s="1">
        <f>(Table2[[#This Row],[Close Price]]-Table2[[#This Row],[200D EMA]])/Table2[[#This Row],[200D EMA]]</f>
        <v>-0.13871483512820321</v>
      </c>
      <c r="V678">
        <v>0.55789439851802203</v>
      </c>
      <c r="W678">
        <v>80.599999999999994</v>
      </c>
      <c r="X678">
        <v>82.75</v>
      </c>
      <c r="Y678">
        <v>80</v>
      </c>
      <c r="Z678">
        <v>84.28</v>
      </c>
      <c r="AA678">
        <v>80</v>
      </c>
      <c r="AB678">
        <v>85.73</v>
      </c>
      <c r="AC678" s="1">
        <f>(Table2[[#This Row],[Close Price]]/Table2[[#This Row],[Day Low]])-1</f>
        <v>2.1960297766749459E-2</v>
      </c>
      <c r="AD678" s="1">
        <f>(Table2[[#This Row],[Day High]]/Table2[[#This Row],[Close Price]])-1</f>
        <v>4.6133300959085854E-3</v>
      </c>
      <c r="AE678" s="1">
        <f>(Table2[[#This Row],[Close Price]]/Table2[[#This Row],[Current Week Low]])-1</f>
        <v>2.9625000000000012E-2</v>
      </c>
      <c r="AF678" s="1">
        <f>(Table2[[#This Row],[Current Week High]]/Table2[[#This Row],[Close Price]])-1</f>
        <v>2.3188053903119954E-2</v>
      </c>
      <c r="AG678" s="1">
        <f>(Table2[[#This Row],[Close Price]]/Table2[[#This Row],[Current Month Low]])-1</f>
        <v>2.9625000000000012E-2</v>
      </c>
      <c r="AH678" s="1">
        <f>(Table2[[#This Row],[Current Month High]]/Table2[[#This Row],[Close Price]])-1</f>
        <v>4.0791550321719106E-2</v>
      </c>
      <c r="AI678">
        <v>89.389340779409906</v>
      </c>
      <c r="AJ678">
        <v>2.9624999999999999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-0.15</v>
      </c>
      <c r="AM678" t="s">
        <v>3174</v>
      </c>
      <c r="AN678">
        <v>-3.66</v>
      </c>
      <c r="AO678" t="s">
        <v>3174</v>
      </c>
      <c r="AP678">
        <v>1.9048466453502999E-2</v>
      </c>
      <c r="AQ678">
        <f>(Table2[[#This Row],[Sharpe Ratio]]-AVERAGE(Table2[Sharpe Ratio]))/_xlfn.STDEV.P(Table2[Sharpe Ratio])</f>
        <v>-0.49566681394668177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726</v>
      </c>
      <c r="AT678">
        <f>_xlfn.RANK.AVG(Table2[[#This Row],[6M Return vs Nifty Z-Score]],Table2[6M Return vs Nifty Z-Score])</f>
        <v>690</v>
      </c>
      <c r="AU678">
        <f>_xlfn.RANK.AVG(Table2[[#This Row],[Sharpe Ratio Z-Score]],Table2[Sharpe Ratio Z-Score])</f>
        <v>461</v>
      </c>
      <c r="AV678">
        <f>(Table2[[#This Row],[Rank 1Y]]+Table2[[#This Row],[Rank 6M]]+Table2[[#This Row],[Rank Sharpe]])/3</f>
        <v>625.66666666666663</v>
      </c>
    </row>
    <row r="679" spans="1:48" x14ac:dyDescent="0.3">
      <c r="A679" t="s">
        <v>1652</v>
      </c>
      <c r="B679" t="s">
        <v>1653</v>
      </c>
      <c r="C679" t="s">
        <v>3139</v>
      </c>
      <c r="D679" t="s">
        <v>527</v>
      </c>
      <c r="E679">
        <v>5488.1745708959998</v>
      </c>
      <c r="F679">
        <v>106.61</v>
      </c>
      <c r="G679">
        <v>-40.4547542277448</v>
      </c>
      <c r="H679">
        <f>(Table2[[#This Row],[1Y Return vs Nifty]]-AVERAGE(Table2[1Y Return vs Nifty]))/_xlfn.STDEV.P(Table2[1Y Return vs Nifty])</f>
        <v>-1.1346088654913604</v>
      </c>
      <c r="I679">
        <v>-1.9604360032560699</v>
      </c>
      <c r="J679">
        <f>(Table2[[#This Row],[1M Return vs Nifty]]-AVERAGE(Table2[1M Return vs Nifty]))/_xlfn.STDEV.P(Table2[1M Return vs Nifty])</f>
        <v>0.25250121075342741</v>
      </c>
      <c r="K679">
        <v>-6.94945580215989</v>
      </c>
      <c r="L679">
        <f>(Table2[[#This Row],[6M Return vs Nifty]]-AVERAGE(Table2[6M Return vs Nifty]))/_xlfn.STDEV.P(Table2[6M Return vs Nifty])</f>
        <v>-0.49845122496944921</v>
      </c>
      <c r="M679">
        <v>-1.65482276559509</v>
      </c>
      <c r="N679">
        <f>(Table2[[#This Row],[1W Return vs Nifty]]-AVERAGE(Table2[1W Return vs Nifty]))/_xlfn.STDEV.P(Table2[1W Return vs Nifty])</f>
        <v>0.20798402233110219</v>
      </c>
      <c r="O679">
        <v>108.97</v>
      </c>
      <c r="P679">
        <v>108.583167138134</v>
      </c>
      <c r="Q679">
        <v>108.724283997169</v>
      </c>
      <c r="R679">
        <v>51.820422289326501</v>
      </c>
      <c r="S679" s="1">
        <f>(Table2[[#This Row],[Close Price]]-Table2[[#This Row],[20D EMA]])/Table2[[#This Row],[20D EMA]]</f>
        <v>-2.1657336881710558E-2</v>
      </c>
      <c r="T679" s="1">
        <f>(Table2[[#This Row],[Close Price]]-Table2[[#This Row],[50D EMA]])/Table2[[#This Row],[50D EMA]]</f>
        <v>-1.8171943130226059E-2</v>
      </c>
      <c r="U679" s="1">
        <f>(Table2[[#This Row],[Close Price]]-Table2[[#This Row],[200D EMA]])/Table2[[#This Row],[200D EMA]]</f>
        <v>-1.9446290372664574E-2</v>
      </c>
      <c r="V679">
        <v>0.96838329312039395</v>
      </c>
      <c r="W679">
        <v>105.05</v>
      </c>
      <c r="X679">
        <v>107.5</v>
      </c>
      <c r="Y679">
        <v>105.05</v>
      </c>
      <c r="Z679">
        <v>112</v>
      </c>
      <c r="AA679">
        <v>105.05</v>
      </c>
      <c r="AB679">
        <v>114.1</v>
      </c>
      <c r="AC679" s="1">
        <f>(Table2[[#This Row],[Close Price]]/Table2[[#This Row],[Day Low]])-1</f>
        <v>1.485007139457406E-2</v>
      </c>
      <c r="AD679" s="1">
        <f>(Table2[[#This Row],[Day High]]/Table2[[#This Row],[Close Price]])-1</f>
        <v>8.3481849732669478E-3</v>
      </c>
      <c r="AE679" s="1">
        <f>(Table2[[#This Row],[Close Price]]/Table2[[#This Row],[Current Week Low]])-1</f>
        <v>1.485007139457406E-2</v>
      </c>
      <c r="AF679" s="1">
        <f>(Table2[[#This Row],[Current Week High]]/Table2[[#This Row],[Close Price]])-1</f>
        <v>5.0558108995403916E-2</v>
      </c>
      <c r="AG679" s="1">
        <f>(Table2[[#This Row],[Close Price]]/Table2[[#This Row],[Current Month Low]])-1</f>
        <v>1.485007139457406E-2</v>
      </c>
      <c r="AH679" s="1">
        <f>(Table2[[#This Row],[Current Month High]]/Table2[[#This Row],[Close Price]])-1</f>
        <v>7.0256073539067598E-2</v>
      </c>
      <c r="AI679">
        <v>25.4103742613263</v>
      </c>
      <c r="AJ679">
        <v>16.513661202185698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-0.05</v>
      </c>
      <c r="AM679" t="s">
        <v>3174</v>
      </c>
      <c r="AN679">
        <v>-0.43</v>
      </c>
      <c r="AO679" t="s">
        <v>3174</v>
      </c>
      <c r="AP679">
        <v>-8.6046881484381998E-2</v>
      </c>
      <c r="AQ679">
        <f>(Table2[[#This Row],[Sharpe Ratio]]-AVERAGE(Table2[Sharpe Ratio]))/_xlfn.STDEV.P(Table2[Sharpe Ratio])</f>
        <v>-1.7221457085331089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686</v>
      </c>
      <c r="AT679">
        <f>_xlfn.RANK.AVG(Table2[[#This Row],[6M Return vs Nifty Z-Score]],Table2[6M Return vs Nifty Z-Score])</f>
        <v>491</v>
      </c>
      <c r="AU679">
        <f>_xlfn.RANK.AVG(Table2[[#This Row],[Sharpe Ratio Z-Score]],Table2[Sharpe Ratio Z-Score])</f>
        <v>701</v>
      </c>
      <c r="AV679">
        <f>(Table2[[#This Row],[Rank 1Y]]+Table2[[#This Row],[Rank 6M]]+Table2[[#This Row],[Rank Sharpe]])/3</f>
        <v>626</v>
      </c>
    </row>
    <row r="680" spans="1:48" x14ac:dyDescent="0.3">
      <c r="A680" t="s">
        <v>876</v>
      </c>
      <c r="B680" t="s">
        <v>877</v>
      </c>
      <c r="C680" t="s">
        <v>607</v>
      </c>
      <c r="D680" t="s">
        <v>607</v>
      </c>
      <c r="E680">
        <v>17909.488865970001</v>
      </c>
      <c r="F680">
        <v>34.979999999999997</v>
      </c>
      <c r="G680">
        <v>-31.9573636411594</v>
      </c>
      <c r="H680">
        <f>(Table2[[#This Row],[1Y Return vs Nifty]]-AVERAGE(Table2[1Y Return vs Nifty]))/_xlfn.STDEV.P(Table2[1Y Return vs Nifty])</f>
        <v>-0.98825303685444599</v>
      </c>
      <c r="I680">
        <v>-7.6486484901727803</v>
      </c>
      <c r="J680">
        <f>(Table2[[#This Row],[1M Return vs Nifty]]-AVERAGE(Table2[1M Return vs Nifty]))/_xlfn.STDEV.P(Table2[1M Return vs Nifty])</f>
        <v>-0.38910664256755034</v>
      </c>
      <c r="K680">
        <v>-24.618623372194602</v>
      </c>
      <c r="L680">
        <f>(Table2[[#This Row],[6M Return vs Nifty]]-AVERAGE(Table2[6M Return vs Nifty]))/_xlfn.STDEV.P(Table2[6M Return vs Nifty])</f>
        <v>-1.087816785815747</v>
      </c>
      <c r="M680">
        <v>-4.0638850689305199</v>
      </c>
      <c r="N680">
        <f>(Table2[[#This Row],[1W Return vs Nifty]]-AVERAGE(Table2[1W Return vs Nifty]))/_xlfn.STDEV.P(Table2[1W Return vs Nifty])</f>
        <v>-0.38642710533483388</v>
      </c>
      <c r="O680">
        <v>36.020000000000003</v>
      </c>
      <c r="P680">
        <v>36.730581640326903</v>
      </c>
      <c r="Q680">
        <v>37.847036022667098</v>
      </c>
      <c r="R680">
        <v>38.306758032826998</v>
      </c>
      <c r="S680" s="1">
        <f>(Table2[[#This Row],[Close Price]]-Table2[[#This Row],[20D EMA]])/Table2[[#This Row],[20D EMA]]</f>
        <v>-2.887284841754598E-2</v>
      </c>
      <c r="T680" s="1">
        <f>(Table2[[#This Row],[Close Price]]-Table2[[#This Row],[50D EMA]])/Table2[[#This Row],[50D EMA]]</f>
        <v>-4.7660057699846603E-2</v>
      </c>
      <c r="U680" s="1">
        <f>(Table2[[#This Row],[Close Price]]-Table2[[#This Row],[200D EMA]])/Table2[[#This Row],[200D EMA]]</f>
        <v>-7.5753251085500975E-2</v>
      </c>
      <c r="V680">
        <v>0.78053269194979702</v>
      </c>
      <c r="W680">
        <v>33.86</v>
      </c>
      <c r="X680">
        <v>35.1</v>
      </c>
      <c r="Y680">
        <v>33.86</v>
      </c>
      <c r="Z680">
        <v>35.82</v>
      </c>
      <c r="AA680">
        <v>33.86</v>
      </c>
      <c r="AB680">
        <v>37.39</v>
      </c>
      <c r="AC680" s="1">
        <f>(Table2[[#This Row],[Close Price]]/Table2[[#This Row],[Day Low]])-1</f>
        <v>3.3077377436503186E-2</v>
      </c>
      <c r="AD680" s="1">
        <f>(Table2[[#This Row],[Day High]]/Table2[[#This Row],[Close Price]])-1</f>
        <v>3.4305317324185847E-3</v>
      </c>
      <c r="AE680" s="1">
        <f>(Table2[[#This Row],[Close Price]]/Table2[[#This Row],[Current Week Low]])-1</f>
        <v>3.3077377436503186E-2</v>
      </c>
      <c r="AF680" s="1">
        <f>(Table2[[#This Row],[Current Week High]]/Table2[[#This Row],[Close Price]])-1</f>
        <v>2.4013722126929871E-2</v>
      </c>
      <c r="AG680" s="1">
        <f>(Table2[[#This Row],[Close Price]]/Table2[[#This Row],[Current Month Low]])-1</f>
        <v>3.3077377436503186E-2</v>
      </c>
      <c r="AH680" s="1">
        <f>(Table2[[#This Row],[Current Month High]]/Table2[[#This Row],[Close Price]])-1</f>
        <v>6.8896512292738743E-2</v>
      </c>
      <c r="AI680">
        <v>51.229273870783302</v>
      </c>
      <c r="AJ680">
        <v>7.9629629629629397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-0.13</v>
      </c>
      <c r="AM680" t="s">
        <v>3174</v>
      </c>
      <c r="AN680">
        <v>-2.29</v>
      </c>
      <c r="AO680" t="s">
        <v>3174</v>
      </c>
      <c r="AP680">
        <v>-1.5850481187400001E-4</v>
      </c>
      <c r="AQ680">
        <f>(Table2[[#This Row],[Sharpe Ratio]]-AVERAGE(Table2[Sharpe Ratio]))/_xlfn.STDEV.P(Table2[Sharpe Ratio])</f>
        <v>-0.71981512638992928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654</v>
      </c>
      <c r="AT680">
        <f>_xlfn.RANK.AVG(Table2[[#This Row],[6M Return vs Nifty Z-Score]],Table2[6M Return vs Nifty Z-Score])</f>
        <v>660</v>
      </c>
      <c r="AU680">
        <f>_xlfn.RANK.AVG(Table2[[#This Row],[Sharpe Ratio Z-Score]],Table2[Sharpe Ratio Z-Score])</f>
        <v>567</v>
      </c>
      <c r="AV680">
        <f>(Table2[[#This Row],[Rank 1Y]]+Table2[[#This Row],[Rank 6M]]+Table2[[#This Row],[Rank Sharpe]])/3</f>
        <v>627</v>
      </c>
    </row>
    <row r="681" spans="1:48" x14ac:dyDescent="0.3">
      <c r="A681" t="s">
        <v>1887</v>
      </c>
      <c r="B681" t="s">
        <v>1888</v>
      </c>
      <c r="C681" t="s">
        <v>3131</v>
      </c>
      <c r="D681" t="s">
        <v>233</v>
      </c>
      <c r="E681">
        <v>3851.5770694150001</v>
      </c>
      <c r="F681">
        <v>448.9</v>
      </c>
      <c r="G681">
        <v>-30.556290923487602</v>
      </c>
      <c r="H681">
        <f>(Table2[[#This Row],[1Y Return vs Nifty]]-AVERAGE(Table2[1Y Return vs Nifty]))/_xlfn.STDEV.P(Table2[1Y Return vs Nifty])</f>
        <v>-0.96412149241312717</v>
      </c>
      <c r="I681">
        <v>-8.2639303453627804</v>
      </c>
      <c r="J681">
        <f>(Table2[[#This Row],[1M Return vs Nifty]]-AVERAGE(Table2[1M Return vs Nifty]))/_xlfn.STDEV.P(Table2[1M Return vs Nifty])</f>
        <v>-0.4585080004113023</v>
      </c>
      <c r="K681">
        <v>-29.551109461761399</v>
      </c>
      <c r="L681">
        <f>(Table2[[#This Row],[6M Return vs Nifty]]-AVERAGE(Table2[6M Return vs Nifty]))/_xlfn.STDEV.P(Table2[6M Return vs Nifty])</f>
        <v>-1.2523427839433652</v>
      </c>
      <c r="M681">
        <v>-3.6729738899528801</v>
      </c>
      <c r="N681">
        <f>(Table2[[#This Row],[1W Return vs Nifty]]-AVERAGE(Table2[1W Return vs Nifty]))/_xlfn.STDEV.P(Table2[1W Return vs Nifty])</f>
        <v>-0.28997382789505732</v>
      </c>
      <c r="O681">
        <v>471.67</v>
      </c>
      <c r="P681">
        <v>481.70176758346997</v>
      </c>
      <c r="Q681">
        <v>498.36409699812401</v>
      </c>
      <c r="R681">
        <v>22.581663108596601</v>
      </c>
      <c r="S681" s="1">
        <f>(Table2[[#This Row],[Close Price]]-Table2[[#This Row],[20D EMA]])/Table2[[#This Row],[20D EMA]]</f>
        <v>-4.827527720652159E-2</v>
      </c>
      <c r="T681" s="1">
        <f>(Table2[[#This Row],[Close Price]]-Table2[[#This Row],[50D EMA]])/Table2[[#This Row],[50D EMA]]</f>
        <v>-6.8095593146824104E-2</v>
      </c>
      <c r="U681" s="1">
        <f>(Table2[[#This Row],[Close Price]]-Table2[[#This Row],[200D EMA]])/Table2[[#This Row],[200D EMA]]</f>
        <v>-9.92529303295904E-2</v>
      </c>
      <c r="V681">
        <v>1.4439631318419901</v>
      </c>
      <c r="W681">
        <v>445.8</v>
      </c>
      <c r="X681">
        <v>454.7</v>
      </c>
      <c r="Y681">
        <v>445.25</v>
      </c>
      <c r="Z681">
        <v>460.45</v>
      </c>
      <c r="AA681">
        <v>445.25</v>
      </c>
      <c r="AB681">
        <v>481.65</v>
      </c>
      <c r="AC681" s="1">
        <f>(Table2[[#This Row],[Close Price]]/Table2[[#This Row],[Day Low]])-1</f>
        <v>6.9537909376400364E-3</v>
      </c>
      <c r="AD681" s="1">
        <f>(Table2[[#This Row],[Day High]]/Table2[[#This Row],[Close Price]])-1</f>
        <v>1.2920472265538052E-2</v>
      </c>
      <c r="AE681" s="1">
        <f>(Table2[[#This Row],[Close Price]]/Table2[[#This Row],[Current Week Low]])-1</f>
        <v>8.197641774283948E-3</v>
      </c>
      <c r="AF681" s="1">
        <f>(Table2[[#This Row],[Current Week High]]/Table2[[#This Row],[Close Price]])-1</f>
        <v>2.5729561149476554E-2</v>
      </c>
      <c r="AG681" s="1">
        <f>(Table2[[#This Row],[Close Price]]/Table2[[#This Row],[Current Month Low]])-1</f>
        <v>8.197641774283948E-3</v>
      </c>
      <c r="AH681" s="1">
        <f>(Table2[[#This Row],[Current Month High]]/Table2[[#This Row],[Close Price]])-1</f>
        <v>7.2956114947649864E-2</v>
      </c>
      <c r="AI681">
        <v>55.713967476052503</v>
      </c>
      <c r="AJ681">
        <v>0.81976417742839403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-0.16</v>
      </c>
      <c r="AM681" t="s">
        <v>3174</v>
      </c>
      <c r="AN681">
        <v>-7.11</v>
      </c>
      <c r="AO681" t="s">
        <v>3174</v>
      </c>
      <c r="AQ681">
        <f>(Table2[[#This Row],[Sharpe Ratio]]-AVERAGE(Table2[Sharpe Ratio]))/_xlfn.STDEV.P(Table2[Sharpe Ratio])</f>
        <v>-0.71796535082642143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648</v>
      </c>
      <c r="AT681">
        <f>_xlfn.RANK.AVG(Table2[[#This Row],[6M Return vs Nifty Z-Score]],Table2[6M Return vs Nifty Z-Score])</f>
        <v>693</v>
      </c>
      <c r="AU681">
        <f>_xlfn.RANK.AVG(Table2[[#This Row],[Sharpe Ratio Z-Score]],Table2[Sharpe Ratio Z-Score])</f>
        <v>540.5</v>
      </c>
      <c r="AV681">
        <f>(Table2[[#This Row],[Rank 1Y]]+Table2[[#This Row],[Rank 6M]]+Table2[[#This Row],[Rank Sharpe]])/3</f>
        <v>627.16666666666663</v>
      </c>
    </row>
    <row r="682" spans="1:48" x14ac:dyDescent="0.3">
      <c r="A682" t="s">
        <v>52</v>
      </c>
      <c r="B682" t="s">
        <v>53</v>
      </c>
      <c r="C682" t="s">
        <v>3129</v>
      </c>
      <c r="D682" t="s">
        <v>54</v>
      </c>
      <c r="E682">
        <v>446014.45803357498</v>
      </c>
      <c r="F682">
        <v>7186.95</v>
      </c>
      <c r="G682">
        <v>-37.743826990015599</v>
      </c>
      <c r="H682">
        <f>(Table2[[#This Row],[1Y Return vs Nifty]]-AVERAGE(Table2[1Y Return vs Nifty]))/_xlfn.STDEV.P(Table2[1Y Return vs Nifty])</f>
        <v>-1.0879168842049414</v>
      </c>
      <c r="I682">
        <v>-1.4075530507985199</v>
      </c>
      <c r="J682">
        <f>(Table2[[#This Row],[1M Return vs Nifty]]-AVERAGE(Table2[1M Return vs Nifty]))/_xlfn.STDEV.P(Table2[1M Return vs Nifty])</f>
        <v>0.31486421935761827</v>
      </c>
      <c r="K682">
        <v>-10.2369022151693</v>
      </c>
      <c r="L682">
        <f>(Table2[[#This Row],[6M Return vs Nifty]]-AVERAGE(Table2[6M Return vs Nifty]))/_xlfn.STDEV.P(Table2[6M Return vs Nifty])</f>
        <v>-0.60810594929507489</v>
      </c>
      <c r="M682">
        <v>-2.3870107804974099</v>
      </c>
      <c r="N682">
        <f>(Table2[[#This Row],[1W Return vs Nifty]]-AVERAGE(Table2[1W Return vs Nifty]))/_xlfn.STDEV.P(Table2[1W Return vs Nifty])</f>
        <v>2.7324226609342292E-2</v>
      </c>
      <c r="O682">
        <v>7419.8</v>
      </c>
      <c r="P682">
        <v>7246.2169632052601</v>
      </c>
      <c r="Q682">
        <v>7064.6106617493797</v>
      </c>
      <c r="R682">
        <v>28.909012906644602</v>
      </c>
      <c r="S682" s="1">
        <f>(Table2[[#This Row],[Close Price]]-Table2[[#This Row],[20D EMA]])/Table2[[#This Row],[20D EMA]]</f>
        <v>-3.138224749993266E-2</v>
      </c>
      <c r="T682" s="1">
        <f>(Table2[[#This Row],[Close Price]]-Table2[[#This Row],[50D EMA]])/Table2[[#This Row],[50D EMA]]</f>
        <v>-8.1790213439930405E-3</v>
      </c>
      <c r="U682" s="1">
        <f>(Table2[[#This Row],[Close Price]]-Table2[[#This Row],[200D EMA]])/Table2[[#This Row],[200D EMA]]</f>
        <v>1.7317208846768316E-2</v>
      </c>
      <c r="V682">
        <v>0.981730303547934</v>
      </c>
      <c r="W682">
        <v>7160.05</v>
      </c>
      <c r="X682">
        <v>7295.4</v>
      </c>
      <c r="Y682">
        <v>7160.05</v>
      </c>
      <c r="Z682">
        <v>7324</v>
      </c>
      <c r="AA682">
        <v>7155</v>
      </c>
      <c r="AB682">
        <v>7814.65</v>
      </c>
      <c r="AC682" s="1">
        <f>(Table2[[#This Row],[Close Price]]/Table2[[#This Row],[Day Low]])-1</f>
        <v>3.7569570044901912E-3</v>
      </c>
      <c r="AD682" s="1">
        <f>(Table2[[#This Row],[Day High]]/Table2[[#This Row],[Close Price]])-1</f>
        <v>1.5089850353766199E-2</v>
      </c>
      <c r="AE682" s="1">
        <f>(Table2[[#This Row],[Close Price]]/Table2[[#This Row],[Current Week Low]])-1</f>
        <v>3.7569570044901912E-3</v>
      </c>
      <c r="AF682" s="1">
        <f>(Table2[[#This Row],[Current Week High]]/Table2[[#This Row],[Close Price]])-1</f>
        <v>1.9069285301831718E-2</v>
      </c>
      <c r="AG682" s="1">
        <f>(Table2[[#This Row],[Close Price]]/Table2[[#This Row],[Current Month Low]])-1</f>
        <v>4.4654088050313234E-3</v>
      </c>
      <c r="AH682" s="1">
        <f>(Table2[[#This Row],[Current Month High]]/Table2[[#This Row],[Close Price]])-1</f>
        <v>8.7338857234292577E-2</v>
      </c>
      <c r="AI682">
        <v>13.7200064004897</v>
      </c>
      <c r="AJ682">
        <v>16.147095898380599</v>
      </c>
      <c r="AK682" t="str">
        <f>IF(AND(Table2[[#This Row],[20D EMA]]&gt;Table2[[#This Row],[50D EMA]],Table2[[#This Row],[50D EMA]]&gt;Table2[[#This Row],[200D EMA]]),"Uptrend","Downtrend/NoTrend")</f>
        <v>Uptrend</v>
      </c>
      <c r="AL682">
        <v>0.04</v>
      </c>
      <c r="AM682" t="s">
        <v>3175</v>
      </c>
      <c r="AN682">
        <v>-5.31</v>
      </c>
      <c r="AO682" t="s">
        <v>3174</v>
      </c>
      <c r="AP682">
        <v>-6.5851203160135999E-2</v>
      </c>
      <c r="AQ682">
        <f>(Table2[[#This Row],[Sharpe Ratio]]-AVERAGE(Table2[Sharpe Ratio]))/_xlfn.STDEV.P(Table2[Sharpe Ratio])</f>
        <v>-1.4864590324569804</v>
      </c>
      <c r="AR6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-2.8402934199900365</v>
      </c>
      <c r="AS682">
        <f>_xlfn.RANK.AVG(Table2[[#This Row],[1Y Return vs Nifty Z-Score]],Table2[1Y Return vs Nifty Z-Score])</f>
        <v>677</v>
      </c>
      <c r="AT682">
        <f>_xlfn.RANK.AVG(Table2[[#This Row],[6M Return vs Nifty Z-Score]],Table2[6M Return vs Nifty Z-Score])</f>
        <v>527</v>
      </c>
      <c r="AU682">
        <f>_xlfn.RANK.AVG(Table2[[#This Row],[Sharpe Ratio Z-Score]],Table2[Sharpe Ratio Z-Score])</f>
        <v>679</v>
      </c>
      <c r="AV682">
        <f>(Table2[[#This Row],[Rank 1Y]]+Table2[[#This Row],[Rank 6M]]+Table2[[#This Row],[Rank Sharpe]])/3</f>
        <v>627.66666666666663</v>
      </c>
    </row>
    <row r="683" spans="1:48" x14ac:dyDescent="0.3">
      <c r="A683" t="s">
        <v>352</v>
      </c>
      <c r="B683" t="s">
        <v>353</v>
      </c>
      <c r="C683" t="s">
        <v>3143</v>
      </c>
      <c r="D683" t="s">
        <v>167</v>
      </c>
      <c r="E683">
        <v>69670.208743875002</v>
      </c>
      <c r="F683">
        <v>2328.4</v>
      </c>
      <c r="G683">
        <v>-21.7413460317476</v>
      </c>
      <c r="H683">
        <f>(Table2[[#This Row],[1Y Return vs Nifty]]-AVERAGE(Table2[1Y Return vs Nifty]))/_xlfn.STDEV.P(Table2[1Y Return vs Nifty])</f>
        <v>-0.81229622901332321</v>
      </c>
      <c r="I683">
        <v>-7.8868682129390599</v>
      </c>
      <c r="J683">
        <f>(Table2[[#This Row],[1M Return vs Nifty]]-AVERAGE(Table2[1M Return vs Nifty]))/_xlfn.STDEV.P(Table2[1M Return vs Nifty])</f>
        <v>-0.41597688436923103</v>
      </c>
      <c r="K683">
        <v>-21.047381742679999</v>
      </c>
      <c r="L683">
        <f>(Table2[[#This Row],[6M Return vs Nifty]]-AVERAGE(Table2[6M Return vs Nifty]))/_xlfn.STDEV.P(Table2[6M Return vs Nifty])</f>
        <v>-0.96869590377340287</v>
      </c>
      <c r="M683">
        <v>-4.1990169117273197</v>
      </c>
      <c r="N683">
        <f>(Table2[[#This Row],[1W Return vs Nifty]]-AVERAGE(Table2[1W Return vs Nifty]))/_xlfn.STDEV.P(Table2[1W Return vs Nifty])</f>
        <v>-0.41976948545892223</v>
      </c>
      <c r="O683">
        <v>2431.33</v>
      </c>
      <c r="P683">
        <v>2457.9036652597001</v>
      </c>
      <c r="Q683">
        <v>2428.45792569694</v>
      </c>
      <c r="R683">
        <v>26.234705469449601</v>
      </c>
      <c r="S683" s="1">
        <f>(Table2[[#This Row],[Close Price]]-Table2[[#This Row],[20D EMA]])/Table2[[#This Row],[20D EMA]]</f>
        <v>-4.2334853763166598E-2</v>
      </c>
      <c r="T683" s="1">
        <f>(Table2[[#This Row],[Close Price]]-Table2[[#This Row],[50D EMA]])/Table2[[#This Row],[50D EMA]]</f>
        <v>-5.2688665992129832E-2</v>
      </c>
      <c r="U683" s="1">
        <f>(Table2[[#This Row],[Close Price]]-Table2[[#This Row],[200D EMA]])/Table2[[#This Row],[200D EMA]]</f>
        <v>-4.1202247993744612E-2</v>
      </c>
      <c r="V683">
        <v>1.2789524995375601</v>
      </c>
      <c r="W683">
        <v>2298.8000000000002</v>
      </c>
      <c r="X683">
        <v>2345</v>
      </c>
      <c r="Y683">
        <v>2292.3000000000002</v>
      </c>
      <c r="Z683">
        <v>2366.9499999999998</v>
      </c>
      <c r="AA683">
        <v>2292.3000000000002</v>
      </c>
      <c r="AB683">
        <v>2499.5</v>
      </c>
      <c r="AC683" s="1">
        <f>(Table2[[#This Row],[Close Price]]/Table2[[#This Row],[Day Low]])-1</f>
        <v>1.2876283278232092E-2</v>
      </c>
      <c r="AD683" s="1">
        <f>(Table2[[#This Row],[Day High]]/Table2[[#This Row],[Close Price]])-1</f>
        <v>7.1293592166294939E-3</v>
      </c>
      <c r="AE683" s="1">
        <f>(Table2[[#This Row],[Close Price]]/Table2[[#This Row],[Current Week Low]])-1</f>
        <v>1.5748374994546843E-2</v>
      </c>
      <c r="AF683" s="1">
        <f>(Table2[[#This Row],[Current Week High]]/Table2[[#This Row],[Close Price]])-1</f>
        <v>1.6556433602473719E-2</v>
      </c>
      <c r="AG683" s="1">
        <f>(Table2[[#This Row],[Close Price]]/Table2[[#This Row],[Current Month Low]])-1</f>
        <v>1.5748374994546843E-2</v>
      </c>
      <c r="AH683" s="1">
        <f>(Table2[[#This Row],[Current Month High]]/Table2[[#This Row],[Close Price]])-1</f>
        <v>7.3483937467788918E-2</v>
      </c>
      <c r="AI683">
        <v>15.6996220580656</v>
      </c>
      <c r="AJ683">
        <v>11.821347100492201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-0.03</v>
      </c>
      <c r="AM683" t="s">
        <v>3174</v>
      </c>
      <c r="AN683">
        <v>-3.06</v>
      </c>
      <c r="AO683" t="s">
        <v>3174</v>
      </c>
      <c r="AP683">
        <v>-5.5855473923338998E-2</v>
      </c>
      <c r="AQ683">
        <f>(Table2[[#This Row],[Sharpe Ratio]]-AVERAGE(Table2[Sharpe Ratio]))/_xlfn.STDEV.P(Table2[Sharpe Ratio])</f>
        <v>-1.3698073329718821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586</v>
      </c>
      <c r="AT683">
        <f>_xlfn.RANK.AVG(Table2[[#This Row],[6M Return vs Nifty Z-Score]],Table2[6M Return vs Nifty Z-Score])</f>
        <v>637</v>
      </c>
      <c r="AU683">
        <f>_xlfn.RANK.AVG(Table2[[#This Row],[Sharpe Ratio Z-Score]],Table2[Sharpe Ratio Z-Score])</f>
        <v>667</v>
      </c>
      <c r="AV683">
        <f>(Table2[[#This Row],[Rank 1Y]]+Table2[[#This Row],[Rank 6M]]+Table2[[#This Row],[Rank Sharpe]])/3</f>
        <v>630</v>
      </c>
    </row>
    <row r="684" spans="1:48" x14ac:dyDescent="0.3">
      <c r="A684" t="s">
        <v>246</v>
      </c>
      <c r="B684" t="s">
        <v>247</v>
      </c>
      <c r="C684" t="s">
        <v>3129</v>
      </c>
      <c r="D684" t="s">
        <v>24</v>
      </c>
      <c r="E684">
        <v>107723.05917408</v>
      </c>
      <c r="F684">
        <v>1359.55</v>
      </c>
      <c r="G684">
        <v>-32.100787590883698</v>
      </c>
      <c r="H684">
        <f>(Table2[[#This Row],[1Y Return vs Nifty]]-AVERAGE(Table2[1Y Return vs Nifty]))/_xlfn.STDEV.P(Table2[1Y Return vs Nifty])</f>
        <v>-0.99072331650022538</v>
      </c>
      <c r="I684">
        <v>-4.3648661993157303</v>
      </c>
      <c r="J684">
        <f>(Table2[[#This Row],[1M Return vs Nifty]]-AVERAGE(Table2[1M Return vs Nifty]))/_xlfn.STDEV.P(Table2[1M Return vs Nifty])</f>
        <v>-1.870899809553845E-2</v>
      </c>
      <c r="K684">
        <v>-23.667272289471899</v>
      </c>
      <c r="L684">
        <f>(Table2[[#This Row],[6M Return vs Nifty]]-AVERAGE(Table2[6M Return vs Nifty]))/_xlfn.STDEV.P(Table2[6M Return vs Nifty])</f>
        <v>-1.0560839063686429</v>
      </c>
      <c r="M684">
        <v>-3.5032860680184199</v>
      </c>
      <c r="N684">
        <f>(Table2[[#This Row],[1W Return vs Nifty]]-AVERAGE(Table2[1W Return vs Nifty]))/_xlfn.STDEV.P(Table2[1W Return vs Nifty])</f>
        <v>-0.24810511846085589</v>
      </c>
      <c r="O684">
        <v>1418.75</v>
      </c>
      <c r="P684">
        <v>1423.9063310982799</v>
      </c>
      <c r="Q684">
        <v>1439.5024943835101</v>
      </c>
      <c r="R684">
        <v>24.662200486924199</v>
      </c>
      <c r="S684" s="1">
        <f>(Table2[[#This Row],[Close Price]]-Table2[[#This Row],[20D EMA]])/Table2[[#This Row],[20D EMA]]</f>
        <v>-4.1726872246696065E-2</v>
      </c>
      <c r="T684" s="1">
        <f>(Table2[[#This Row],[Close Price]]-Table2[[#This Row],[50D EMA]])/Table2[[#This Row],[50D EMA]]</f>
        <v>-4.5197025740198071E-2</v>
      </c>
      <c r="U684" s="1">
        <f>(Table2[[#This Row],[Close Price]]-Table2[[#This Row],[200D EMA]])/Table2[[#This Row],[200D EMA]]</f>
        <v>-5.5541754665559703E-2</v>
      </c>
      <c r="V684">
        <v>0.89143292348437098</v>
      </c>
      <c r="W684">
        <v>1343.55</v>
      </c>
      <c r="X684">
        <v>1371</v>
      </c>
      <c r="Y684">
        <v>1338.2</v>
      </c>
      <c r="Z684">
        <v>1394.05</v>
      </c>
      <c r="AA684">
        <v>1338.2</v>
      </c>
      <c r="AB684">
        <v>1450.3</v>
      </c>
      <c r="AC684" s="1">
        <f>(Table2[[#This Row],[Close Price]]/Table2[[#This Row],[Day Low]])-1</f>
        <v>1.1908749209184721E-2</v>
      </c>
      <c r="AD684" s="1">
        <f>(Table2[[#This Row],[Day High]]/Table2[[#This Row],[Close Price]])-1</f>
        <v>8.4219043065720811E-3</v>
      </c>
      <c r="AE684" s="1">
        <f>(Table2[[#This Row],[Close Price]]/Table2[[#This Row],[Current Week Low]])-1</f>
        <v>1.5954266925721106E-2</v>
      </c>
      <c r="AF684" s="1">
        <f>(Table2[[#This Row],[Current Week High]]/Table2[[#This Row],[Close Price]])-1</f>
        <v>2.5376043543819726E-2</v>
      </c>
      <c r="AG684" s="1">
        <f>(Table2[[#This Row],[Close Price]]/Table2[[#This Row],[Current Month Low]])-1</f>
        <v>1.5954266925721106E-2</v>
      </c>
      <c r="AH684" s="1">
        <f>(Table2[[#This Row],[Current Month High]]/Table2[[#This Row],[Close Price]])-1</f>
        <v>6.6750027582656024E-2</v>
      </c>
      <c r="AI684">
        <v>24.636828362325701</v>
      </c>
      <c r="AJ684">
        <v>2.28332831778512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-0.03</v>
      </c>
      <c r="AM684" t="s">
        <v>3174</v>
      </c>
      <c r="AN684">
        <v>-8.43</v>
      </c>
      <c r="AO684" t="s">
        <v>3174</v>
      </c>
      <c r="AP684">
        <v>-8.6831903101589995E-3</v>
      </c>
      <c r="AQ684">
        <f>(Table2[[#This Row],[Sharpe Ratio]]-AVERAGE(Table2[Sharpe Ratio]))/_xlfn.STDEV.P(Table2[Sharpe Ratio])</f>
        <v>-0.81929951891330721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655</v>
      </c>
      <c r="AT684">
        <f>_xlfn.RANK.AVG(Table2[[#This Row],[6M Return vs Nifty Z-Score]],Table2[6M Return vs Nifty Z-Score])</f>
        <v>655</v>
      </c>
      <c r="AU684">
        <f>_xlfn.RANK.AVG(Table2[[#This Row],[Sharpe Ratio Z-Score]],Table2[Sharpe Ratio Z-Score])</f>
        <v>581</v>
      </c>
      <c r="AV684">
        <f>(Table2[[#This Row],[Rank 1Y]]+Table2[[#This Row],[Rank 6M]]+Table2[[#This Row],[Rank Sharpe]])/3</f>
        <v>630.33333333333337</v>
      </c>
    </row>
    <row r="685" spans="1:48" x14ac:dyDescent="0.3">
      <c r="A685" t="s">
        <v>1454</v>
      </c>
      <c r="B685" t="s">
        <v>1455</v>
      </c>
      <c r="C685" t="s">
        <v>3146</v>
      </c>
      <c r="D685" t="s">
        <v>612</v>
      </c>
      <c r="E685">
        <v>7258.6009174399996</v>
      </c>
      <c r="F685">
        <v>41.19</v>
      </c>
      <c r="G685">
        <v>-33.657078776160603</v>
      </c>
      <c r="H685">
        <f>(Table2[[#This Row],[1Y Return vs Nifty]]-AVERAGE(Table2[1Y Return vs Nifty]))/_xlfn.STDEV.P(Table2[1Y Return vs Nifty])</f>
        <v>-1.0175282848844145</v>
      </c>
      <c r="I685">
        <v>-17.146494100734198</v>
      </c>
      <c r="J685">
        <f>(Table2[[#This Row],[1M Return vs Nifty]]-AVERAGE(Table2[1M Return vs Nifty]))/_xlfn.STDEV.P(Table2[1M Return vs Nifty])</f>
        <v>-1.4604260328650762</v>
      </c>
      <c r="K685">
        <v>-24.897485954572002</v>
      </c>
      <c r="L685">
        <f>(Table2[[#This Row],[6M Return vs Nifty]]-AVERAGE(Table2[6M Return vs Nifty]))/_xlfn.STDEV.P(Table2[6M Return vs Nifty])</f>
        <v>-1.0971184125964353</v>
      </c>
      <c r="M685">
        <v>-5.6868273873015296</v>
      </c>
      <c r="N685">
        <f>(Table2[[#This Row],[1W Return vs Nifty]]-AVERAGE(Table2[1W Return vs Nifty]))/_xlfn.STDEV.P(Table2[1W Return vs Nifty])</f>
        <v>-0.78687128324755418</v>
      </c>
      <c r="O685">
        <v>44.88</v>
      </c>
      <c r="P685">
        <v>45.841038859766101</v>
      </c>
      <c r="Q685">
        <v>46.460559635847297</v>
      </c>
      <c r="R685">
        <v>23.060008533606499</v>
      </c>
      <c r="S685" s="1">
        <f>(Table2[[#This Row],[Close Price]]-Table2[[#This Row],[20D EMA]])/Table2[[#This Row],[20D EMA]]</f>
        <v>-8.2219251336898502E-2</v>
      </c>
      <c r="T685" s="1">
        <f>(Table2[[#This Row],[Close Price]]-Table2[[#This Row],[50D EMA]])/Table2[[#This Row],[50D EMA]]</f>
        <v>-0.10146015394621087</v>
      </c>
      <c r="U685" s="1">
        <f>(Table2[[#This Row],[Close Price]]-Table2[[#This Row],[200D EMA]])/Table2[[#This Row],[200D EMA]]</f>
        <v>-0.11344158738416756</v>
      </c>
      <c r="V685">
        <v>0.58621869982631802</v>
      </c>
      <c r="W685">
        <v>40.22</v>
      </c>
      <c r="X685">
        <v>41.59</v>
      </c>
      <c r="Y685">
        <v>39.86</v>
      </c>
      <c r="Z685">
        <v>43.1</v>
      </c>
      <c r="AA685">
        <v>39.86</v>
      </c>
      <c r="AB685">
        <v>45.69</v>
      </c>
      <c r="AC685" s="1">
        <f>(Table2[[#This Row],[Close Price]]/Table2[[#This Row],[Day Low]])-1</f>
        <v>2.4117354549975101E-2</v>
      </c>
      <c r="AD685" s="1">
        <f>(Table2[[#This Row],[Day High]]/Table2[[#This Row],[Close Price]])-1</f>
        <v>9.7110949259531232E-3</v>
      </c>
      <c r="AE685" s="1">
        <f>(Table2[[#This Row],[Close Price]]/Table2[[#This Row],[Current Week Low]])-1</f>
        <v>3.336678374310087E-2</v>
      </c>
      <c r="AF685" s="1">
        <f>(Table2[[#This Row],[Current Week High]]/Table2[[#This Row],[Close Price]])-1</f>
        <v>4.6370478271425153E-2</v>
      </c>
      <c r="AG685" s="1">
        <f>(Table2[[#This Row],[Close Price]]/Table2[[#This Row],[Current Month Low]])-1</f>
        <v>3.336678374310087E-2</v>
      </c>
      <c r="AH685" s="1">
        <f>(Table2[[#This Row],[Current Month High]]/Table2[[#This Row],[Close Price]])-1</f>
        <v>0.10924981791697008</v>
      </c>
      <c r="AI685">
        <v>66.788055353241106</v>
      </c>
      <c r="AJ685">
        <v>6.5717981888745198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-0.04</v>
      </c>
      <c r="AM685" t="s">
        <v>3174</v>
      </c>
      <c r="AN685">
        <v>-9.17</v>
      </c>
      <c r="AO685" t="s">
        <v>3174</v>
      </c>
      <c r="AP685">
        <v>-1.588131140444E-3</v>
      </c>
      <c r="AQ685">
        <f>(Table2[[#This Row],[Sharpe Ratio]]-AVERAGE(Table2[Sharpe Ratio]))/_xlfn.STDEV.P(Table2[Sharpe Ratio])</f>
        <v>-0.73649908579955514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664</v>
      </c>
      <c r="AT685">
        <f>_xlfn.RANK.AVG(Table2[[#This Row],[6M Return vs Nifty Z-Score]],Table2[6M Return vs Nifty Z-Score])</f>
        <v>662</v>
      </c>
      <c r="AU685">
        <f>_xlfn.RANK.AVG(Table2[[#This Row],[Sharpe Ratio Z-Score]],Table2[Sharpe Ratio Z-Score])</f>
        <v>570</v>
      </c>
      <c r="AV685">
        <f>(Table2[[#This Row],[Rank 1Y]]+Table2[[#This Row],[Rank 6M]]+Table2[[#This Row],[Rank Sharpe]])/3</f>
        <v>632</v>
      </c>
    </row>
    <row r="686" spans="1:48" x14ac:dyDescent="0.3">
      <c r="A686" t="s">
        <v>732</v>
      </c>
      <c r="B686" t="s">
        <v>733</v>
      </c>
      <c r="C686" t="s">
        <v>3138</v>
      </c>
      <c r="D686" t="s">
        <v>100</v>
      </c>
      <c r="E686">
        <v>23613.272806379999</v>
      </c>
      <c r="F686">
        <v>287.05</v>
      </c>
      <c r="G686">
        <v>-36.475206678623401</v>
      </c>
      <c r="H686">
        <f>(Table2[[#This Row],[1Y Return vs Nifty]]-AVERAGE(Table2[1Y Return vs Nifty]))/_xlfn.STDEV.P(Table2[1Y Return vs Nifty])</f>
        <v>-1.0660666497114795</v>
      </c>
      <c r="I686">
        <v>-9.2634664533084408</v>
      </c>
      <c r="J686">
        <f>(Table2[[#This Row],[1M Return vs Nifty]]-AVERAGE(Table2[1M Return vs Nifty]))/_xlfn.STDEV.P(Table2[1M Return vs Nifty])</f>
        <v>-0.57125171700256516</v>
      </c>
      <c r="K686">
        <v>-8.65329747212696</v>
      </c>
      <c r="L686">
        <f>(Table2[[#This Row],[6M Return vs Nifty]]-AVERAGE(Table2[6M Return vs Nifty]))/_xlfn.STDEV.P(Table2[6M Return vs Nifty])</f>
        <v>-0.55528387412698177</v>
      </c>
      <c r="M686">
        <v>-6.4472451237122304</v>
      </c>
      <c r="N686">
        <f>(Table2[[#This Row],[1W Return vs Nifty]]-AVERAGE(Table2[1W Return vs Nifty]))/_xlfn.STDEV.P(Table2[1W Return vs Nifty])</f>
        <v>-0.97449646984868621</v>
      </c>
      <c r="O686">
        <v>300.83</v>
      </c>
      <c r="P686">
        <v>298.25825748293897</v>
      </c>
      <c r="Q686">
        <v>294.87556177616398</v>
      </c>
      <c r="R686">
        <v>27.943296540591099</v>
      </c>
      <c r="S686" s="1">
        <f>(Table2[[#This Row],[Close Price]]-Table2[[#This Row],[20D EMA]])/Table2[[#This Row],[20D EMA]]</f>
        <v>-4.5806601735199196E-2</v>
      </c>
      <c r="T686" s="1">
        <f>(Table2[[#This Row],[Close Price]]-Table2[[#This Row],[50D EMA]])/Table2[[#This Row],[50D EMA]]</f>
        <v>-3.7579034952888432E-2</v>
      </c>
      <c r="U686" s="1">
        <f>(Table2[[#This Row],[Close Price]]-Table2[[#This Row],[200D EMA]])/Table2[[#This Row],[200D EMA]]</f>
        <v>-2.6538522653512545E-2</v>
      </c>
      <c r="V686">
        <v>0.61427844998973202</v>
      </c>
      <c r="W686">
        <v>279.05</v>
      </c>
      <c r="X686">
        <v>287.89999999999998</v>
      </c>
      <c r="Y686">
        <v>278.75</v>
      </c>
      <c r="Z686">
        <v>293.10000000000002</v>
      </c>
      <c r="AA686">
        <v>278.75</v>
      </c>
      <c r="AB686">
        <v>313.5</v>
      </c>
      <c r="AC686" s="1">
        <f>(Table2[[#This Row],[Close Price]]/Table2[[#This Row],[Day Low]])-1</f>
        <v>2.8668697366063478E-2</v>
      </c>
      <c r="AD686" s="1">
        <f>(Table2[[#This Row],[Day High]]/Table2[[#This Row],[Close Price]])-1</f>
        <v>2.9611565929279493E-3</v>
      </c>
      <c r="AE686" s="1">
        <f>(Table2[[#This Row],[Close Price]]/Table2[[#This Row],[Current Week Low]])-1</f>
        <v>2.9775784753363288E-2</v>
      </c>
      <c r="AF686" s="1">
        <f>(Table2[[#This Row],[Current Week High]]/Table2[[#This Row],[Close Price]])-1</f>
        <v>2.1076467514370423E-2</v>
      </c>
      <c r="AG686" s="1">
        <f>(Table2[[#This Row],[Close Price]]/Table2[[#This Row],[Current Month Low]])-1</f>
        <v>2.9775784753363288E-2</v>
      </c>
      <c r="AH686" s="1">
        <f>(Table2[[#This Row],[Current Month High]]/Table2[[#This Row],[Close Price]])-1</f>
        <v>9.2144225744643649E-2</v>
      </c>
      <c r="AI686">
        <v>24.4730883121407</v>
      </c>
      <c r="AJ686">
        <v>13.976573357156999</v>
      </c>
      <c r="AK686" t="str">
        <f>IF(AND(Table2[[#This Row],[20D EMA]]&gt;Table2[[#This Row],[50D EMA]],Table2[[#This Row],[50D EMA]]&gt;Table2[[#This Row],[200D EMA]]),"Uptrend","Downtrend/NoTrend")</f>
        <v>Uptrend</v>
      </c>
      <c r="AL686">
        <v>0.03</v>
      </c>
      <c r="AM686" t="s">
        <v>3175</v>
      </c>
      <c r="AN686">
        <v>-5.75</v>
      </c>
      <c r="AO686" t="s">
        <v>3174</v>
      </c>
      <c r="AP686">
        <v>-0.105764389809613</v>
      </c>
      <c r="AQ686">
        <f>(Table2[[#This Row],[Sharpe Ratio]]-AVERAGE(Table2[Sharpe Ratio]))/_xlfn.STDEV.P(Table2[Sharpe Ratio])</f>
        <v>-1.9522520670849741</v>
      </c>
      <c r="AR6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-5.1193507777746872</v>
      </c>
      <c r="AS686">
        <f>_xlfn.RANK.AVG(Table2[[#This Row],[1Y Return vs Nifty Z-Score]],Table2[1Y Return vs Nifty Z-Score])</f>
        <v>670</v>
      </c>
      <c r="AT686">
        <f>_xlfn.RANK.AVG(Table2[[#This Row],[6M Return vs Nifty Z-Score]],Table2[6M Return vs Nifty Z-Score])</f>
        <v>513</v>
      </c>
      <c r="AU686">
        <f>_xlfn.RANK.AVG(Table2[[#This Row],[Sharpe Ratio Z-Score]],Table2[Sharpe Ratio Z-Score])</f>
        <v>717</v>
      </c>
      <c r="AV686">
        <f>(Table2[[#This Row],[Rank 1Y]]+Table2[[#This Row],[Rank 6M]]+Table2[[#This Row],[Rank Sharpe]])/3</f>
        <v>633.33333333333337</v>
      </c>
    </row>
    <row r="687" spans="1:48" x14ac:dyDescent="0.3">
      <c r="A687" t="s">
        <v>1793</v>
      </c>
      <c r="B687" t="s">
        <v>1794</v>
      </c>
      <c r="C687" t="s">
        <v>3140</v>
      </c>
      <c r="D687" t="s">
        <v>436</v>
      </c>
      <c r="E687">
        <v>4445.8308527279996</v>
      </c>
      <c r="F687">
        <v>88.54</v>
      </c>
      <c r="G687">
        <v>-28.4537508540826</v>
      </c>
      <c r="H687">
        <f>(Table2[[#This Row],[1Y Return vs Nifty]]-AVERAGE(Table2[1Y Return vs Nifty]))/_xlfn.STDEV.P(Table2[1Y Return vs Nifty])</f>
        <v>-0.92790814068302419</v>
      </c>
      <c r="I687">
        <v>-10.111553671631601</v>
      </c>
      <c r="J687">
        <f>(Table2[[#This Row],[1M Return vs Nifty]]-AVERAGE(Table2[1M Return vs Nifty]))/_xlfn.STDEV.P(Table2[1M Return vs Nifty])</f>
        <v>-0.66691259831261485</v>
      </c>
      <c r="K687">
        <v>-32.103807017017999</v>
      </c>
      <c r="L687">
        <f>(Table2[[#This Row],[6M Return vs Nifty]]-AVERAGE(Table2[6M Return vs Nifty]))/_xlfn.STDEV.P(Table2[6M Return vs Nifty])</f>
        <v>-1.3374895244653253</v>
      </c>
      <c r="M687">
        <v>-0.52785335730809901</v>
      </c>
      <c r="N687">
        <f>(Table2[[#This Row],[1W Return vs Nifty]]-AVERAGE(Table2[1W Return vs Nifty]))/_xlfn.STDEV.P(Table2[1W Return vs Nifty])</f>
        <v>0.48605203074143127</v>
      </c>
      <c r="O687">
        <v>93.17</v>
      </c>
      <c r="P687">
        <v>97.303522175345293</v>
      </c>
      <c r="Q687">
        <v>99.654398683767397</v>
      </c>
      <c r="R687">
        <v>17.500662060262002</v>
      </c>
      <c r="S687" s="1">
        <f>(Table2[[#This Row],[Close Price]]-Table2[[#This Row],[20D EMA]])/Table2[[#This Row],[20D EMA]]</f>
        <v>-4.9694107545347165E-2</v>
      </c>
      <c r="T687" s="1">
        <f>(Table2[[#This Row],[Close Price]]-Table2[[#This Row],[50D EMA]])/Table2[[#This Row],[50D EMA]]</f>
        <v>-9.0063771376672555E-2</v>
      </c>
      <c r="U687" s="1">
        <f>(Table2[[#This Row],[Close Price]]-Table2[[#This Row],[200D EMA]])/Table2[[#This Row],[200D EMA]]</f>
        <v>-0.11152943402966721</v>
      </c>
      <c r="V687">
        <v>0.77499748525962198</v>
      </c>
      <c r="W687">
        <v>87.42</v>
      </c>
      <c r="X687">
        <v>89.57</v>
      </c>
      <c r="Y687">
        <v>87.42</v>
      </c>
      <c r="Z687">
        <v>91.32</v>
      </c>
      <c r="AA687">
        <v>87.42</v>
      </c>
      <c r="AB687">
        <v>93</v>
      </c>
      <c r="AC687" s="1">
        <f>(Table2[[#This Row],[Close Price]]/Table2[[#This Row],[Day Low]])-1</f>
        <v>1.2811713566689642E-2</v>
      </c>
      <c r="AD687" s="1">
        <f>(Table2[[#This Row],[Day High]]/Table2[[#This Row],[Close Price]])-1</f>
        <v>1.1633160153602828E-2</v>
      </c>
      <c r="AE687" s="1">
        <f>(Table2[[#This Row],[Close Price]]/Table2[[#This Row],[Current Week Low]])-1</f>
        <v>1.2811713566689642E-2</v>
      </c>
      <c r="AF687" s="1">
        <f>(Table2[[#This Row],[Current Week High]]/Table2[[#This Row],[Close Price]])-1</f>
        <v>3.13982380844815E-2</v>
      </c>
      <c r="AG687" s="1">
        <f>(Table2[[#This Row],[Close Price]]/Table2[[#This Row],[Current Month Low]])-1</f>
        <v>1.2811713566689642E-2</v>
      </c>
      <c r="AH687" s="1">
        <f>(Table2[[#This Row],[Current Month High]]/Table2[[#This Row],[Close Price]])-1</f>
        <v>5.037271289812506E-2</v>
      </c>
      <c r="AI687">
        <v>37.2825841427603</v>
      </c>
      <c r="AJ687">
        <v>3.8592375366568898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-0.2</v>
      </c>
      <c r="AM687" t="s">
        <v>3174</v>
      </c>
      <c r="AN687">
        <v>-6.85</v>
      </c>
      <c r="AO687" t="s">
        <v>3174</v>
      </c>
      <c r="AP687">
        <v>-6.151797011178E-3</v>
      </c>
      <c r="AQ687">
        <f>(Table2[[#This Row],[Sharpe Ratio]]-AVERAGE(Table2[Sharpe Ratio]))/_xlfn.STDEV.P(Table2[Sharpe Ratio])</f>
        <v>-0.78975776929245156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630</v>
      </c>
      <c r="AT687">
        <f>_xlfn.RANK.AVG(Table2[[#This Row],[6M Return vs Nifty Z-Score]],Table2[6M Return vs Nifty Z-Score])</f>
        <v>698</v>
      </c>
      <c r="AU687">
        <f>_xlfn.RANK.AVG(Table2[[#This Row],[Sharpe Ratio Z-Score]],Table2[Sharpe Ratio Z-Score])</f>
        <v>573</v>
      </c>
      <c r="AV687">
        <f>(Table2[[#This Row],[Rank 1Y]]+Table2[[#This Row],[Rank 6M]]+Table2[[#This Row],[Rank Sharpe]])/3</f>
        <v>633.66666666666663</v>
      </c>
    </row>
    <row r="688" spans="1:48" x14ac:dyDescent="0.3">
      <c r="A688" t="s">
        <v>637</v>
      </c>
      <c r="B688" t="s">
        <v>638</v>
      </c>
      <c r="C688" t="s">
        <v>3140</v>
      </c>
      <c r="D688" t="s">
        <v>436</v>
      </c>
      <c r="E688">
        <v>30204.663255315001</v>
      </c>
      <c r="F688">
        <v>416.9</v>
      </c>
      <c r="G688">
        <v>-25.438765945854598</v>
      </c>
      <c r="H688">
        <f>(Table2[[#This Row],[1Y Return vs Nifty]]-AVERAGE(Table2[1Y Return vs Nifty]))/_xlfn.STDEV.P(Table2[1Y Return vs Nifty])</f>
        <v>-0.87597918554377163</v>
      </c>
      <c r="I688">
        <v>-2.0750086344871299</v>
      </c>
      <c r="J688">
        <f>(Table2[[#This Row],[1M Return vs Nifty]]-AVERAGE(Table2[1M Return vs Nifty]))/_xlfn.STDEV.P(Table2[1M Return vs Nifty])</f>
        <v>0.23957787145438111</v>
      </c>
      <c r="K688">
        <v>-18.7275438634681</v>
      </c>
      <c r="L688">
        <f>(Table2[[#This Row],[6M Return vs Nifty]]-AVERAGE(Table2[6M Return vs Nifty]))/_xlfn.STDEV.P(Table2[6M Return vs Nifty])</f>
        <v>-0.89131633581498315</v>
      </c>
      <c r="M688">
        <v>-2.03643605337927</v>
      </c>
      <c r="N688">
        <f>(Table2[[#This Row],[1W Return vs Nifty]]-AVERAGE(Table2[1W Return vs Nifty]))/_xlfn.STDEV.P(Table2[1W Return vs Nifty])</f>
        <v>0.11382490307128119</v>
      </c>
      <c r="O688">
        <v>420.07</v>
      </c>
      <c r="P688">
        <v>417.28597878118302</v>
      </c>
      <c r="Q688">
        <v>417.030939104803</v>
      </c>
      <c r="R688">
        <v>26.705663699585099</v>
      </c>
      <c r="S688" s="1">
        <f>(Table2[[#This Row],[Close Price]]-Table2[[#This Row],[20D EMA]])/Table2[[#This Row],[20D EMA]]</f>
        <v>-7.5463613207322972E-3</v>
      </c>
      <c r="T688" s="1">
        <f>(Table2[[#This Row],[Close Price]]-Table2[[#This Row],[50D EMA]])/Table2[[#This Row],[50D EMA]]</f>
        <v>-9.2497424023307905E-4</v>
      </c>
      <c r="U688" s="1">
        <f>(Table2[[#This Row],[Close Price]]-Table2[[#This Row],[200D EMA]])/Table2[[#This Row],[200D EMA]]</f>
        <v>-3.1397935386782733E-4</v>
      </c>
      <c r="V688">
        <v>0.63044127771733005</v>
      </c>
      <c r="W688">
        <v>393.1</v>
      </c>
      <c r="X688">
        <v>419.45</v>
      </c>
      <c r="Y688">
        <v>393.1</v>
      </c>
      <c r="Z688">
        <v>419.45</v>
      </c>
      <c r="AA688">
        <v>393.1</v>
      </c>
      <c r="AB688">
        <v>428.45</v>
      </c>
      <c r="AC688" s="1">
        <f>(Table2[[#This Row],[Close Price]]/Table2[[#This Row],[Day Low]])-1</f>
        <v>6.0544390740269627E-2</v>
      </c>
      <c r="AD688" s="1">
        <f>(Table2[[#This Row],[Day High]]/Table2[[#This Row],[Close Price]])-1</f>
        <v>6.1165747181579633E-3</v>
      </c>
      <c r="AE688" s="1">
        <f>(Table2[[#This Row],[Close Price]]/Table2[[#This Row],[Current Week Low]])-1</f>
        <v>6.0544390740269627E-2</v>
      </c>
      <c r="AF688" s="1">
        <f>(Table2[[#This Row],[Current Week High]]/Table2[[#This Row],[Close Price]])-1</f>
        <v>6.1165747181579633E-3</v>
      </c>
      <c r="AG688" s="1">
        <f>(Table2[[#This Row],[Close Price]]/Table2[[#This Row],[Current Month Low]])-1</f>
        <v>6.0544390740269627E-2</v>
      </c>
      <c r="AH688" s="1">
        <f>(Table2[[#This Row],[Current Month High]]/Table2[[#This Row],[Close Price]])-1</f>
        <v>2.7704485488126762E-2</v>
      </c>
      <c r="AI688">
        <v>17.054449508275301</v>
      </c>
      <c r="AJ688">
        <v>17.701863354037201</v>
      </c>
      <c r="AK688" t="str">
        <f>IF(AND(Table2[[#This Row],[20D EMA]]&gt;Table2[[#This Row],[50D EMA]],Table2[[#This Row],[50D EMA]]&gt;Table2[[#This Row],[200D EMA]]),"Uptrend","Downtrend/NoTrend")</f>
        <v>Uptrend</v>
      </c>
      <c r="AL688">
        <v>0.11</v>
      </c>
      <c r="AM688" t="s">
        <v>3175</v>
      </c>
      <c r="AN688">
        <v>-2.29</v>
      </c>
      <c r="AO688" t="s">
        <v>3174</v>
      </c>
      <c r="AP688">
        <v>-7.1367846952941003E-2</v>
      </c>
      <c r="AQ688">
        <f>(Table2[[#This Row],[Sharpe Ratio]]-AVERAGE(Table2[Sharpe Ratio]))/_xlfn.STDEV.P(Table2[Sharpe Ratio])</f>
        <v>-1.5508391150542189</v>
      </c>
      <c r="AR6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-2.9647318618873113</v>
      </c>
      <c r="AS688">
        <f>_xlfn.RANK.AVG(Table2[[#This Row],[1Y Return vs Nifty Z-Score]],Table2[1Y Return vs Nifty Z-Score])</f>
        <v>610</v>
      </c>
      <c r="AT688">
        <f>_xlfn.RANK.AVG(Table2[[#This Row],[6M Return vs Nifty Z-Score]],Table2[6M Return vs Nifty Z-Score])</f>
        <v>612</v>
      </c>
      <c r="AU688">
        <f>_xlfn.RANK.AVG(Table2[[#This Row],[Sharpe Ratio Z-Score]],Table2[Sharpe Ratio Z-Score])</f>
        <v>683</v>
      </c>
      <c r="AV688">
        <f>(Table2[[#This Row],[Rank 1Y]]+Table2[[#This Row],[Rank 6M]]+Table2[[#This Row],[Rank Sharpe]])/3</f>
        <v>635</v>
      </c>
    </row>
    <row r="689" spans="1:48" x14ac:dyDescent="0.3">
      <c r="A689" t="s">
        <v>1244</v>
      </c>
      <c r="B689" t="s">
        <v>1245</v>
      </c>
      <c r="C689" t="s">
        <v>3128</v>
      </c>
      <c r="D689" t="s">
        <v>21</v>
      </c>
      <c r="E689">
        <v>9482.07928636</v>
      </c>
      <c r="F689">
        <v>460.85</v>
      </c>
      <c r="G689">
        <v>-11.026548157832</v>
      </c>
      <c r="H689">
        <f>(Table2[[#This Row],[1Y Return vs Nifty]]-AVERAGE(Table2[1Y Return vs Nifty]))/_xlfn.STDEV.P(Table2[1Y Return vs Nifty])</f>
        <v>-0.62774861930480896</v>
      </c>
      <c r="I689">
        <v>-3.1376795323301701</v>
      </c>
      <c r="J689">
        <f>(Table2[[#This Row],[1M Return vs Nifty]]-AVERAGE(Table2[1M Return vs Nifty]))/_xlfn.STDEV.P(Table2[1M Return vs Nifty])</f>
        <v>0.1197128004641573</v>
      </c>
      <c r="K689">
        <v>-27.749508097477499</v>
      </c>
      <c r="L689">
        <f>(Table2[[#This Row],[6M Return vs Nifty]]-AVERAGE(Table2[6M Return vs Nifty]))/_xlfn.STDEV.P(Table2[6M Return vs Nifty])</f>
        <v>-1.1922493022174145</v>
      </c>
      <c r="M689">
        <v>-1.2517540491217101</v>
      </c>
      <c r="N689">
        <f>(Table2[[#This Row],[1W Return vs Nifty]]-AVERAGE(Table2[1W Return vs Nifty]))/_xlfn.STDEV.P(Table2[1W Return vs Nifty])</f>
        <v>0.30743704600512034</v>
      </c>
      <c r="O689">
        <v>474.01</v>
      </c>
      <c r="P689">
        <v>484.73145639530799</v>
      </c>
      <c r="Q689">
        <v>481.44333408296802</v>
      </c>
      <c r="R689">
        <v>26.533562535155401</v>
      </c>
      <c r="S689" s="1">
        <f>(Table2[[#This Row],[Close Price]]-Table2[[#This Row],[20D EMA]])/Table2[[#This Row],[20D EMA]]</f>
        <v>-2.7763127360182209E-2</v>
      </c>
      <c r="T689" s="1">
        <f>(Table2[[#This Row],[Close Price]]-Table2[[#This Row],[50D EMA]])/Table2[[#This Row],[50D EMA]]</f>
        <v>-4.9267395544951326E-2</v>
      </c>
      <c r="U689" s="1">
        <f>(Table2[[#This Row],[Close Price]]-Table2[[#This Row],[200D EMA]])/Table2[[#This Row],[200D EMA]]</f>
        <v>-4.2774159750686491E-2</v>
      </c>
      <c r="V689">
        <v>0.65961696191999297</v>
      </c>
      <c r="W689">
        <v>449.05</v>
      </c>
      <c r="X689">
        <v>466.4</v>
      </c>
      <c r="Y689">
        <v>449.05</v>
      </c>
      <c r="Z689">
        <v>466.4</v>
      </c>
      <c r="AA689">
        <v>449.05</v>
      </c>
      <c r="AB689">
        <v>478.25</v>
      </c>
      <c r="AC689" s="1">
        <f>(Table2[[#This Row],[Close Price]]/Table2[[#This Row],[Day Low]])-1</f>
        <v>2.6277697361095642E-2</v>
      </c>
      <c r="AD689" s="1">
        <f>(Table2[[#This Row],[Day High]]/Table2[[#This Row],[Close Price]])-1</f>
        <v>1.2042964088097907E-2</v>
      </c>
      <c r="AE689" s="1">
        <f>(Table2[[#This Row],[Close Price]]/Table2[[#This Row],[Current Week Low]])-1</f>
        <v>2.6277697361095642E-2</v>
      </c>
      <c r="AF689" s="1">
        <f>(Table2[[#This Row],[Current Week High]]/Table2[[#This Row],[Close Price]])-1</f>
        <v>1.2042964088097907E-2</v>
      </c>
      <c r="AG689" s="1">
        <f>(Table2[[#This Row],[Close Price]]/Table2[[#This Row],[Current Month Low]])-1</f>
        <v>2.6277697361095642E-2</v>
      </c>
      <c r="AH689" s="1">
        <f>(Table2[[#This Row],[Current Month High]]/Table2[[#This Row],[Close Price]])-1</f>
        <v>3.7756319843766928E-2</v>
      </c>
      <c r="AI689">
        <v>24.7694477595747</v>
      </c>
      <c r="AJ689">
        <v>16.670886075949301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0</v>
      </c>
      <c r="AM689">
        <v>0</v>
      </c>
      <c r="AN689">
        <v>-3.68</v>
      </c>
      <c r="AO689" t="s">
        <v>3174</v>
      </c>
      <c r="AP689">
        <v>-8.9779302059794994E-2</v>
      </c>
      <c r="AQ689">
        <f>(Table2[[#This Row],[Sharpe Ratio]]-AVERAGE(Table2[Sharpe Ratio]))/_xlfn.STDEV.P(Table2[Sharpe Ratio])</f>
        <v>-1.7657036314220436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518</v>
      </c>
      <c r="AT689">
        <f>_xlfn.RANK.AVG(Table2[[#This Row],[6M Return vs Nifty Z-Score]],Table2[6M Return vs Nifty Z-Score])</f>
        <v>684</v>
      </c>
      <c r="AU689">
        <f>_xlfn.RANK.AVG(Table2[[#This Row],[Sharpe Ratio Z-Score]],Table2[Sharpe Ratio Z-Score])</f>
        <v>704</v>
      </c>
      <c r="AV689">
        <f>(Table2[[#This Row],[Rank 1Y]]+Table2[[#This Row],[Rank 6M]]+Table2[[#This Row],[Rank Sharpe]])/3</f>
        <v>635.33333333333337</v>
      </c>
    </row>
    <row r="690" spans="1:48" x14ac:dyDescent="0.3">
      <c r="A690" t="s">
        <v>1222</v>
      </c>
      <c r="B690" t="s">
        <v>1223</v>
      </c>
      <c r="C690" t="s">
        <v>3130</v>
      </c>
      <c r="D690" t="s">
        <v>21</v>
      </c>
      <c r="E690">
        <v>9773.0698283399997</v>
      </c>
      <c r="F690">
        <v>1525.9</v>
      </c>
      <c r="G690">
        <v>-29.2901712671928</v>
      </c>
      <c r="H690">
        <f>(Table2[[#This Row],[1Y Return vs Nifty]]-AVERAGE(Table2[1Y Return vs Nifty]))/_xlfn.STDEV.P(Table2[1Y Return vs Nifty])</f>
        <v>-0.94231432825345629</v>
      </c>
      <c r="I690">
        <v>-5.0295990908262196</v>
      </c>
      <c r="J690">
        <f>(Table2[[#This Row],[1M Return vs Nifty]]-AVERAGE(Table2[1M Return vs Nifty]))/_xlfn.STDEV.P(Table2[1M Return vs Nifty])</f>
        <v>-9.3688237098101479E-2</v>
      </c>
      <c r="K690">
        <v>-15.7479282778633</v>
      </c>
      <c r="L690">
        <f>(Table2[[#This Row],[6M Return vs Nifty]]-AVERAGE(Table2[6M Return vs Nifty]))/_xlfn.STDEV.P(Table2[6M Return vs Nifty])</f>
        <v>-0.79192949125901779</v>
      </c>
      <c r="M690">
        <v>8.6079070079707998E-2</v>
      </c>
      <c r="N690">
        <f>(Table2[[#This Row],[1W Return vs Nifty]]-AVERAGE(Table2[1W Return vs Nifty]))/_xlfn.STDEV.P(Table2[1W Return vs Nifty])</f>
        <v>0.63753348722722492</v>
      </c>
      <c r="O690">
        <v>1578.07</v>
      </c>
      <c r="P690">
        <v>1596.5623477146501</v>
      </c>
      <c r="Q690">
        <v>1583.4527912848901</v>
      </c>
      <c r="R690">
        <v>37.947568795743202</v>
      </c>
      <c r="S690" s="1">
        <f>(Table2[[#This Row],[Close Price]]-Table2[[#This Row],[20D EMA]])/Table2[[#This Row],[20D EMA]]</f>
        <v>-3.3059369989924307E-2</v>
      </c>
      <c r="T690" s="1">
        <f>(Table2[[#This Row],[Close Price]]-Table2[[#This Row],[50D EMA]])/Table2[[#This Row],[50D EMA]]</f>
        <v>-4.425905935699749E-2</v>
      </c>
      <c r="U690" s="1">
        <f>(Table2[[#This Row],[Close Price]]-Table2[[#This Row],[200D EMA]])/Table2[[#This Row],[200D EMA]]</f>
        <v>-3.6346389107179411E-2</v>
      </c>
      <c r="V690">
        <v>0.43462287481266798</v>
      </c>
      <c r="W690">
        <v>1505.15</v>
      </c>
      <c r="X690">
        <v>1530</v>
      </c>
      <c r="Y690">
        <v>1505.15</v>
      </c>
      <c r="Z690">
        <v>1563.05</v>
      </c>
      <c r="AA690">
        <v>1505.15</v>
      </c>
      <c r="AB690">
        <v>1601.55</v>
      </c>
      <c r="AC690" s="1">
        <f>(Table2[[#This Row],[Close Price]]/Table2[[#This Row],[Day Low]])-1</f>
        <v>1.3786001395209802E-2</v>
      </c>
      <c r="AD690" s="1">
        <f>(Table2[[#This Row],[Day High]]/Table2[[#This Row],[Close Price]])-1</f>
        <v>2.6869388557571039E-3</v>
      </c>
      <c r="AE690" s="1">
        <f>(Table2[[#This Row],[Close Price]]/Table2[[#This Row],[Current Week Low]])-1</f>
        <v>1.3786001395209802E-2</v>
      </c>
      <c r="AF690" s="1">
        <f>(Table2[[#This Row],[Current Week High]]/Table2[[#This Row],[Close Price]])-1</f>
        <v>2.4346287436922465E-2</v>
      </c>
      <c r="AG690" s="1">
        <f>(Table2[[#This Row],[Close Price]]/Table2[[#This Row],[Current Month Low]])-1</f>
        <v>1.3786001395209802E-2</v>
      </c>
      <c r="AH690" s="1">
        <f>(Table2[[#This Row],[Current Month High]]/Table2[[#This Row],[Close Price]])-1</f>
        <v>4.9577298643423529E-2</v>
      </c>
      <c r="AI690">
        <v>27.298643423553301</v>
      </c>
      <c r="AJ690">
        <v>10.089823599437199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-0.19</v>
      </c>
      <c r="AM690" t="s">
        <v>3174</v>
      </c>
      <c r="AN690">
        <v>-4.74</v>
      </c>
      <c r="AO690" t="s">
        <v>3174</v>
      </c>
      <c r="AP690">
        <v>-7.2643913627655002E-2</v>
      </c>
      <c r="AQ690">
        <f>(Table2[[#This Row],[Sharpe Ratio]]-AVERAGE(Table2[Sharpe Ratio]))/_xlfn.STDEV.P(Table2[Sharpe Ratio])</f>
        <v>-1.5657310096559363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638</v>
      </c>
      <c r="AT690">
        <f>_xlfn.RANK.AVG(Table2[[#This Row],[6M Return vs Nifty Z-Score]],Table2[6M Return vs Nifty Z-Score])</f>
        <v>583</v>
      </c>
      <c r="AU690">
        <f>_xlfn.RANK.AVG(Table2[[#This Row],[Sharpe Ratio Z-Score]],Table2[Sharpe Ratio Z-Score])</f>
        <v>686</v>
      </c>
      <c r="AV690">
        <f>(Table2[[#This Row],[Rank 1Y]]+Table2[[#This Row],[Rank 6M]]+Table2[[#This Row],[Rank Sharpe]])/3</f>
        <v>635.66666666666663</v>
      </c>
    </row>
    <row r="691" spans="1:48" x14ac:dyDescent="0.3">
      <c r="A691" t="s">
        <v>884</v>
      </c>
      <c r="B691" t="s">
        <v>885</v>
      </c>
      <c r="C691" t="s">
        <v>3138</v>
      </c>
      <c r="D691" t="s">
        <v>588</v>
      </c>
      <c r="E691">
        <v>17538.225470699999</v>
      </c>
      <c r="F691">
        <v>1391.15</v>
      </c>
      <c r="G691">
        <v>-41.415807249526303</v>
      </c>
      <c r="H691">
        <f>(Table2[[#This Row],[1Y Return vs Nifty]]-AVERAGE(Table2[1Y Return vs Nifty]))/_xlfn.STDEV.P(Table2[1Y Return vs Nifty])</f>
        <v>-1.1511616777851592</v>
      </c>
      <c r="I691">
        <v>-4.4948040898271504</v>
      </c>
      <c r="J691">
        <f>(Table2[[#This Row],[1M Return vs Nifty]]-AVERAGE(Table2[1M Return vs Nifty]))/_xlfn.STDEV.P(Table2[1M Return vs Nifty])</f>
        <v>-3.3365477822314388E-2</v>
      </c>
      <c r="K691">
        <v>-7.0110507959369102</v>
      </c>
      <c r="L691">
        <f>(Table2[[#This Row],[6M Return vs Nifty]]-AVERAGE(Table2[6M Return vs Nifty]))/_xlfn.STDEV.P(Table2[6M Return vs Nifty])</f>
        <v>-0.50050576250829082</v>
      </c>
      <c r="M691">
        <v>-3.08104037180011</v>
      </c>
      <c r="N691">
        <f>(Table2[[#This Row],[1W Return vs Nifty]]-AVERAGE(Table2[1W Return vs Nifty]))/_xlfn.STDEV.P(Table2[1W Return vs Nifty])</f>
        <v>-0.14392037400916077</v>
      </c>
      <c r="O691">
        <v>1415.03</v>
      </c>
      <c r="P691">
        <v>1438.38212502857</v>
      </c>
      <c r="Q691">
        <v>1469.5382157871099</v>
      </c>
      <c r="R691">
        <v>20.4721297476305</v>
      </c>
      <c r="S691" s="1">
        <f>(Table2[[#This Row],[Close Price]]-Table2[[#This Row],[20D EMA]])/Table2[[#This Row],[20D EMA]]</f>
        <v>-1.6875967293979551E-2</v>
      </c>
      <c r="T691" s="1">
        <f>(Table2[[#This Row],[Close Price]]-Table2[[#This Row],[50D EMA]])/Table2[[#This Row],[50D EMA]]</f>
        <v>-3.2836979969861485E-2</v>
      </c>
      <c r="U691" s="1">
        <f>(Table2[[#This Row],[Close Price]]-Table2[[#This Row],[200D EMA]])/Table2[[#This Row],[200D EMA]]</f>
        <v>-5.3342073683414745E-2</v>
      </c>
      <c r="V691">
        <v>0.90026690957648803</v>
      </c>
      <c r="W691">
        <v>1350.2</v>
      </c>
      <c r="X691">
        <v>1398.65</v>
      </c>
      <c r="Y691">
        <v>1340</v>
      </c>
      <c r="Z691">
        <v>1398.65</v>
      </c>
      <c r="AA691">
        <v>1340</v>
      </c>
      <c r="AB691">
        <v>1447.75</v>
      </c>
      <c r="AC691" s="1">
        <f>(Table2[[#This Row],[Close Price]]/Table2[[#This Row],[Day Low]])-1</f>
        <v>3.0328840171826466E-2</v>
      </c>
      <c r="AD691" s="1">
        <f>(Table2[[#This Row],[Day High]]/Table2[[#This Row],[Close Price]])-1</f>
        <v>5.3912230888113477E-3</v>
      </c>
      <c r="AE691" s="1">
        <f>(Table2[[#This Row],[Close Price]]/Table2[[#This Row],[Current Week Low]])-1</f>
        <v>3.817164179104493E-2</v>
      </c>
      <c r="AF691" s="1">
        <f>(Table2[[#This Row],[Current Week High]]/Table2[[#This Row],[Close Price]])-1</f>
        <v>5.3912230888113477E-3</v>
      </c>
      <c r="AG691" s="1">
        <f>(Table2[[#This Row],[Close Price]]/Table2[[#This Row],[Current Month Low]])-1</f>
        <v>3.817164179104493E-2</v>
      </c>
      <c r="AH691" s="1">
        <f>(Table2[[#This Row],[Current Month High]]/Table2[[#This Row],[Close Price]])-1</f>
        <v>4.0685763576896683E-2</v>
      </c>
      <c r="AI691">
        <v>23.944218811774402</v>
      </c>
      <c r="AJ691">
        <v>9.6256895193065493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-0.16</v>
      </c>
      <c r="AM691" t="s">
        <v>3174</v>
      </c>
      <c r="AN691">
        <v>-2.4700000000000002</v>
      </c>
      <c r="AO691" t="s">
        <v>3174</v>
      </c>
      <c r="AP691">
        <v>-0.13856383392619401</v>
      </c>
      <c r="AQ691">
        <f>(Table2[[#This Row],[Sharpe Ratio]]-AVERAGE(Table2[Sharpe Ratio]))/_xlfn.STDEV.P(Table2[Sharpe Ratio])</f>
        <v>-2.3350266308737497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687</v>
      </c>
      <c r="AT691">
        <f>_xlfn.RANK.AVG(Table2[[#This Row],[6M Return vs Nifty Z-Score]],Table2[6M Return vs Nifty Z-Score])</f>
        <v>493</v>
      </c>
      <c r="AU691">
        <f>_xlfn.RANK.AVG(Table2[[#This Row],[Sharpe Ratio Z-Score]],Table2[Sharpe Ratio Z-Score])</f>
        <v>728</v>
      </c>
      <c r="AV691">
        <f>(Table2[[#This Row],[Rank 1Y]]+Table2[[#This Row],[Rank 6M]]+Table2[[#This Row],[Rank Sharpe]])/3</f>
        <v>636</v>
      </c>
    </row>
    <row r="692" spans="1:48" x14ac:dyDescent="0.3">
      <c r="A692" t="s">
        <v>2171</v>
      </c>
      <c r="B692" t="s">
        <v>2172</v>
      </c>
      <c r="C692" t="s">
        <v>3127</v>
      </c>
      <c r="D692" t="s">
        <v>439</v>
      </c>
      <c r="E692">
        <v>2750.9558360400001</v>
      </c>
      <c r="F692">
        <v>81.680000000000007</v>
      </c>
      <c r="G692">
        <v>-28.144501547563902</v>
      </c>
      <c r="H692">
        <f>(Table2[[#This Row],[1Y Return vs Nifty]]-AVERAGE(Table2[1Y Return vs Nifty]))/_xlfn.STDEV.P(Table2[1Y Return vs Nifty])</f>
        <v>-0.92258174806287241</v>
      </c>
      <c r="I692">
        <v>-9.0889398191899797</v>
      </c>
      <c r="J692">
        <f>(Table2[[#This Row],[1M Return vs Nifty]]-AVERAGE(Table2[1M Return vs Nifty]))/_xlfn.STDEV.P(Table2[1M Return vs Nifty])</f>
        <v>-0.55156580348902506</v>
      </c>
      <c r="K692">
        <v>-25.181863266692599</v>
      </c>
      <c r="L692">
        <f>(Table2[[#This Row],[6M Return vs Nifty]]-AVERAGE(Table2[6M Return vs Nifty]))/_xlfn.STDEV.P(Table2[6M Return vs Nifty])</f>
        <v>-1.1066039864575468</v>
      </c>
      <c r="M692">
        <v>-5.8239132181212199</v>
      </c>
      <c r="N692">
        <f>(Table2[[#This Row],[1W Return vs Nifty]]-AVERAGE(Table2[1W Return vs Nifty]))/_xlfn.STDEV.P(Table2[1W Return vs Nifty])</f>
        <v>-0.82069578964231804</v>
      </c>
      <c r="O692">
        <v>86.14</v>
      </c>
      <c r="P692">
        <v>86.561120466465695</v>
      </c>
      <c r="Q692">
        <v>86.317247764020095</v>
      </c>
      <c r="R692">
        <v>28.036536202315801</v>
      </c>
      <c r="S692" s="1">
        <f>(Table2[[#This Row],[Close Price]]-Table2[[#This Row],[20D EMA]])/Table2[[#This Row],[20D EMA]]</f>
        <v>-5.1776178314371882E-2</v>
      </c>
      <c r="T692" s="1">
        <f>(Table2[[#This Row],[Close Price]]-Table2[[#This Row],[50D EMA]])/Table2[[#This Row],[50D EMA]]</f>
        <v>-5.6389293948160758E-2</v>
      </c>
      <c r="U692" s="1">
        <f>(Table2[[#This Row],[Close Price]]-Table2[[#This Row],[200D EMA]])/Table2[[#This Row],[200D EMA]]</f>
        <v>-5.3723304254298151E-2</v>
      </c>
      <c r="V692">
        <v>0.50992767684476803</v>
      </c>
      <c r="W692">
        <v>78.569999999999993</v>
      </c>
      <c r="X692">
        <v>82</v>
      </c>
      <c r="Y692">
        <v>78.12</v>
      </c>
      <c r="Z692">
        <v>84</v>
      </c>
      <c r="AA692">
        <v>78.12</v>
      </c>
      <c r="AB692">
        <v>87.79</v>
      </c>
      <c r="AC692" s="1">
        <f>(Table2[[#This Row],[Close Price]]/Table2[[#This Row],[Day Low]])-1</f>
        <v>3.9582537864325085E-2</v>
      </c>
      <c r="AD692" s="1">
        <f>(Table2[[#This Row],[Day High]]/Table2[[#This Row],[Close Price]])-1</f>
        <v>3.9177277179234249E-3</v>
      </c>
      <c r="AE692" s="1">
        <f>(Table2[[#This Row],[Close Price]]/Table2[[#This Row],[Current Week Low]])-1</f>
        <v>4.5570916538658413E-2</v>
      </c>
      <c r="AF692" s="1">
        <f>(Table2[[#This Row],[Current Week High]]/Table2[[#This Row],[Close Price]])-1</f>
        <v>2.8403525954945996E-2</v>
      </c>
      <c r="AG692" s="1">
        <f>(Table2[[#This Row],[Close Price]]/Table2[[#This Row],[Current Month Low]])-1</f>
        <v>4.5570916538658413E-2</v>
      </c>
      <c r="AH692" s="1">
        <f>(Table2[[#This Row],[Current Month High]]/Table2[[#This Row],[Close Price]])-1</f>
        <v>7.4804113614103773E-2</v>
      </c>
      <c r="AI692">
        <v>46.914789422135101</v>
      </c>
      <c r="AJ692">
        <v>30.583533173461198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0.04</v>
      </c>
      <c r="AM692" t="s">
        <v>3175</v>
      </c>
      <c r="AN692">
        <v>-10.37</v>
      </c>
      <c r="AO692" t="s">
        <v>3174</v>
      </c>
      <c r="AP692">
        <v>-2.6562450158860999E-2</v>
      </c>
      <c r="AQ692">
        <f>(Table2[[#This Row],[Sharpe Ratio]]-AVERAGE(Table2[Sharpe Ratio]))/_xlfn.STDEV.P(Table2[Sharpe Ratio])</f>
        <v>-1.0279532346631235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627</v>
      </c>
      <c r="AT692">
        <f>_xlfn.RANK.AVG(Table2[[#This Row],[6M Return vs Nifty Z-Score]],Table2[6M Return vs Nifty Z-Score])</f>
        <v>664</v>
      </c>
      <c r="AU692">
        <f>_xlfn.RANK.AVG(Table2[[#This Row],[Sharpe Ratio Z-Score]],Table2[Sharpe Ratio Z-Score])</f>
        <v>618</v>
      </c>
      <c r="AV692">
        <f>(Table2[[#This Row],[Rank 1Y]]+Table2[[#This Row],[Rank 6M]]+Table2[[#This Row],[Rank Sharpe]])/3</f>
        <v>636.33333333333337</v>
      </c>
    </row>
    <row r="693" spans="1:48" x14ac:dyDescent="0.3">
      <c r="A693" t="s">
        <v>2248</v>
      </c>
      <c r="B693" t="s">
        <v>2249</v>
      </c>
      <c r="C693" t="s">
        <v>3139</v>
      </c>
      <c r="D693" t="s">
        <v>607</v>
      </c>
      <c r="E693">
        <v>2497.58194065</v>
      </c>
      <c r="F693">
        <v>175.16</v>
      </c>
      <c r="G693">
        <v>-52.718682792488998</v>
      </c>
      <c r="H693">
        <f>(Table2[[#This Row],[1Y Return vs Nifty]]-AVERAGE(Table2[1Y Return vs Nifty]))/_xlfn.STDEV.P(Table2[1Y Return vs Nifty])</f>
        <v>-1.3458381139468352</v>
      </c>
      <c r="I693">
        <v>-6.8353663667999198</v>
      </c>
      <c r="J693">
        <f>(Table2[[#This Row],[1M Return vs Nifty]]-AVERAGE(Table2[1M Return vs Nifty]))/_xlfn.STDEV.P(Table2[1M Return vs Nifty])</f>
        <v>-0.29737163820162993</v>
      </c>
      <c r="K693">
        <v>-23.4905403512352</v>
      </c>
      <c r="L693">
        <f>(Table2[[#This Row],[6M Return vs Nifty]]-AVERAGE(Table2[6M Return vs Nifty]))/_xlfn.STDEV.P(Table2[6M Return vs Nifty])</f>
        <v>-1.0501889077794071</v>
      </c>
      <c r="M693">
        <v>-1.4875585383182699</v>
      </c>
      <c r="N693">
        <f>(Table2[[#This Row],[1W Return vs Nifty]]-AVERAGE(Table2[1W Return vs Nifty]))/_xlfn.STDEV.P(Table2[1W Return vs Nifty])</f>
        <v>0.24925473492999617</v>
      </c>
      <c r="O693">
        <v>175.5</v>
      </c>
      <c r="P693">
        <v>174.88872804441101</v>
      </c>
      <c r="Q693">
        <v>202.964743918426</v>
      </c>
      <c r="R693">
        <v>34.736677369061603</v>
      </c>
      <c r="S693" s="1">
        <f>(Table2[[#This Row],[Close Price]]-Table2[[#This Row],[20D EMA]])/Table2[[#This Row],[20D EMA]]</f>
        <v>-1.9373219373219567E-3</v>
      </c>
      <c r="T693" s="1">
        <f>(Table2[[#This Row],[Close Price]]-Table2[[#This Row],[50D EMA]])/Table2[[#This Row],[50D EMA]]</f>
        <v>1.5511117189902586E-3</v>
      </c>
      <c r="U693" s="1">
        <f>(Table2[[#This Row],[Close Price]]-Table2[[#This Row],[200D EMA]])/Table2[[#This Row],[200D EMA]]</f>
        <v>-0.13699297415713274</v>
      </c>
      <c r="V693">
        <v>0.81364541580454397</v>
      </c>
      <c r="W693">
        <v>166.06</v>
      </c>
      <c r="X693">
        <v>177.5</v>
      </c>
      <c r="Y693">
        <v>164.16</v>
      </c>
      <c r="Z693">
        <v>177.5</v>
      </c>
      <c r="AA693">
        <v>164.16</v>
      </c>
      <c r="AB693">
        <v>179.9</v>
      </c>
      <c r="AC693" s="1">
        <f>(Table2[[#This Row],[Close Price]]/Table2[[#This Row],[Day Low]])-1</f>
        <v>5.4799470071058565E-2</v>
      </c>
      <c r="AD693" s="1">
        <f>(Table2[[#This Row],[Day High]]/Table2[[#This Row],[Close Price]])-1</f>
        <v>1.3359214432518751E-2</v>
      </c>
      <c r="AE693" s="1">
        <f>(Table2[[#This Row],[Close Price]]/Table2[[#This Row],[Current Week Low]])-1</f>
        <v>6.7007797270955072E-2</v>
      </c>
      <c r="AF693" s="1">
        <f>(Table2[[#This Row],[Current Week High]]/Table2[[#This Row],[Close Price]])-1</f>
        <v>1.3359214432518751E-2</v>
      </c>
      <c r="AG693" s="1">
        <f>(Table2[[#This Row],[Close Price]]/Table2[[#This Row],[Current Month Low]])-1</f>
        <v>6.7007797270955072E-2</v>
      </c>
      <c r="AH693" s="1">
        <f>(Table2[[#This Row],[Current Month High]]/Table2[[#This Row],[Close Price]])-1</f>
        <v>2.7060972824845875E-2</v>
      </c>
      <c r="AI693">
        <v>78.122859100251205</v>
      </c>
      <c r="AJ693">
        <v>21.7065036131184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-0.05</v>
      </c>
      <c r="AM693" t="s">
        <v>3174</v>
      </c>
      <c r="AN693">
        <v>-2.79</v>
      </c>
      <c r="AO693" t="s">
        <v>3174</v>
      </c>
      <c r="AQ693">
        <f>(Table2[[#This Row],[Sharpe Ratio]]-AVERAGE(Table2[Sharpe Ratio]))/_xlfn.STDEV.P(Table2[Sharpe Ratio])</f>
        <v>-0.71796535082642143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715</v>
      </c>
      <c r="AT693">
        <f>_xlfn.RANK.AVG(Table2[[#This Row],[6M Return vs Nifty Z-Score]],Table2[6M Return vs Nifty Z-Score])</f>
        <v>654</v>
      </c>
      <c r="AU693">
        <f>_xlfn.RANK.AVG(Table2[[#This Row],[Sharpe Ratio Z-Score]],Table2[Sharpe Ratio Z-Score])</f>
        <v>540.5</v>
      </c>
      <c r="AV693">
        <f>(Table2[[#This Row],[Rank 1Y]]+Table2[[#This Row],[Rank 6M]]+Table2[[#This Row],[Rank Sharpe]])/3</f>
        <v>636.5</v>
      </c>
    </row>
    <row r="694" spans="1:48" x14ac:dyDescent="0.3">
      <c r="A694" t="s">
        <v>1697</v>
      </c>
      <c r="B694" t="s">
        <v>1698</v>
      </c>
      <c r="C694" t="s">
        <v>3129</v>
      </c>
      <c r="D694" t="s">
        <v>398</v>
      </c>
      <c r="E694">
        <v>5036.5629750150001</v>
      </c>
      <c r="F694">
        <v>45.14</v>
      </c>
      <c r="G694">
        <v>-43.7554514950236</v>
      </c>
      <c r="H694">
        <f>(Table2[[#This Row],[1Y Return vs Nifty]]-AVERAGE(Table2[1Y Return vs Nifty]))/_xlfn.STDEV.P(Table2[1Y Return vs Nifty])</f>
        <v>-1.1914588218055737</v>
      </c>
      <c r="I694">
        <v>-7.7641679078187096</v>
      </c>
      <c r="J694">
        <f>(Table2[[#This Row],[1M Return vs Nifty]]-AVERAGE(Table2[1M Return vs Nifty]))/_xlfn.STDEV.P(Table2[1M Return vs Nifty])</f>
        <v>-0.40213677562660383</v>
      </c>
      <c r="K694">
        <v>-26.606236599303699</v>
      </c>
      <c r="L694">
        <f>(Table2[[#This Row],[6M Return vs Nifty]]-AVERAGE(Table2[6M Return vs Nifty]))/_xlfn.STDEV.P(Table2[6M Return vs Nifty])</f>
        <v>-1.1541148035179118</v>
      </c>
      <c r="M694">
        <v>2.4860356060532398</v>
      </c>
      <c r="N694">
        <f>(Table2[[#This Row],[1W Return vs Nifty]]-AVERAGE(Table2[1W Return vs Nifty]))/_xlfn.STDEV.P(Table2[1W Return vs Nifty])</f>
        <v>1.2296978612752261</v>
      </c>
      <c r="O694">
        <v>46.5</v>
      </c>
      <c r="P694">
        <v>47.936092320029303</v>
      </c>
      <c r="Q694">
        <v>50.5732814830317</v>
      </c>
      <c r="R694">
        <v>38.4495793224755</v>
      </c>
      <c r="S694" s="1">
        <f>(Table2[[#This Row],[Close Price]]-Table2[[#This Row],[20D EMA]])/Table2[[#This Row],[20D EMA]]</f>
        <v>-2.9247311827956975E-2</v>
      </c>
      <c r="T694" s="1">
        <f>(Table2[[#This Row],[Close Price]]-Table2[[#This Row],[50D EMA]])/Table2[[#This Row],[50D EMA]]</f>
        <v>-5.8329583925242096E-2</v>
      </c>
      <c r="U694" s="1">
        <f>(Table2[[#This Row],[Close Price]]-Table2[[#This Row],[200D EMA]])/Table2[[#This Row],[200D EMA]]</f>
        <v>-0.10743383311709107</v>
      </c>
      <c r="V694">
        <v>1.0290867815092699</v>
      </c>
      <c r="W694">
        <v>44.32</v>
      </c>
      <c r="X694">
        <v>45.29</v>
      </c>
      <c r="Y694">
        <v>44.3</v>
      </c>
      <c r="Z694">
        <v>46.23</v>
      </c>
      <c r="AA694">
        <v>44.3</v>
      </c>
      <c r="AB694">
        <v>46.39</v>
      </c>
      <c r="AC694" s="1">
        <f>(Table2[[#This Row],[Close Price]]/Table2[[#This Row],[Day Low]])-1</f>
        <v>1.8501805054151665E-2</v>
      </c>
      <c r="AD694" s="1">
        <f>(Table2[[#This Row],[Day High]]/Table2[[#This Row],[Close Price]])-1</f>
        <v>3.3229951262738755E-3</v>
      </c>
      <c r="AE694" s="1">
        <f>(Table2[[#This Row],[Close Price]]/Table2[[#This Row],[Current Week Low]])-1</f>
        <v>1.896162528216716E-2</v>
      </c>
      <c r="AF694" s="1">
        <f>(Table2[[#This Row],[Current Week High]]/Table2[[#This Row],[Close Price]])-1</f>
        <v>2.4147097917589733E-2</v>
      </c>
      <c r="AG694" s="1">
        <f>(Table2[[#This Row],[Close Price]]/Table2[[#This Row],[Current Month Low]])-1</f>
        <v>1.896162528216716E-2</v>
      </c>
      <c r="AH694" s="1">
        <f>(Table2[[#This Row],[Current Month High]]/Table2[[#This Row],[Close Price]])-1</f>
        <v>2.7691626052281704E-2</v>
      </c>
      <c r="AI694">
        <v>51.307044749667597</v>
      </c>
      <c r="AJ694">
        <v>1.8961625282167101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-0.08</v>
      </c>
      <c r="AM694" t="s">
        <v>3174</v>
      </c>
      <c r="AN694">
        <v>-0.79</v>
      </c>
      <c r="AO694" t="s">
        <v>3174</v>
      </c>
      <c r="AQ694">
        <f>(Table2[[#This Row],[Sharpe Ratio]]-AVERAGE(Table2[Sharpe Ratio]))/_xlfn.STDEV.P(Table2[Sharpe Ratio])</f>
        <v>-0.71796535082642143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696</v>
      </c>
      <c r="AT694">
        <f>_xlfn.RANK.AVG(Table2[[#This Row],[6M Return vs Nifty Z-Score]],Table2[6M Return vs Nifty Z-Score])</f>
        <v>674</v>
      </c>
      <c r="AU694">
        <f>_xlfn.RANK.AVG(Table2[[#This Row],[Sharpe Ratio Z-Score]],Table2[Sharpe Ratio Z-Score])</f>
        <v>540.5</v>
      </c>
      <c r="AV694">
        <f>(Table2[[#This Row],[Rank 1Y]]+Table2[[#This Row],[Rank 6M]]+Table2[[#This Row],[Rank Sharpe]])/3</f>
        <v>636.83333333333337</v>
      </c>
    </row>
    <row r="695" spans="1:48" x14ac:dyDescent="0.3">
      <c r="A695" t="s">
        <v>1095</v>
      </c>
      <c r="B695" t="s">
        <v>1096</v>
      </c>
      <c r="C695" t="s">
        <v>3129</v>
      </c>
      <c r="D695" t="s">
        <v>24</v>
      </c>
      <c r="E695">
        <v>12008.897477680999</v>
      </c>
      <c r="F695">
        <v>196.01</v>
      </c>
      <c r="G695">
        <v>-46.889333142667603</v>
      </c>
      <c r="H695">
        <f>(Table2[[#This Row],[1Y Return vs Nifty]]-AVERAGE(Table2[1Y Return vs Nifty]))/_xlfn.STDEV.P(Table2[1Y Return vs Nifty])</f>
        <v>-1.2454356092342971</v>
      </c>
      <c r="I695">
        <v>-10.4845176646879</v>
      </c>
      <c r="J695">
        <f>(Table2[[#This Row],[1M Return vs Nifty]]-AVERAGE(Table2[1M Return vs Nifty]))/_xlfn.STDEV.P(Table2[1M Return vs Nifty])</f>
        <v>-0.70898146045538313</v>
      </c>
      <c r="K695">
        <v>-33.6376748283936</v>
      </c>
      <c r="L695">
        <f>(Table2[[#This Row],[6M Return vs Nifty]]-AVERAGE(Table2[6M Return vs Nifty]))/_xlfn.STDEV.P(Table2[6M Return vs Nifty])</f>
        <v>-1.3886525947872448</v>
      </c>
      <c r="M695">
        <v>-4.04964913065277</v>
      </c>
      <c r="N695">
        <f>(Table2[[#This Row],[1W Return vs Nifty]]-AVERAGE(Table2[1W Return vs Nifty]))/_xlfn.STDEV.P(Table2[1W Return vs Nifty])</f>
        <v>-0.38291453527247227</v>
      </c>
      <c r="O695">
        <v>206.49</v>
      </c>
      <c r="P695">
        <v>216.824647719692</v>
      </c>
      <c r="Q695">
        <v>232.89281967371701</v>
      </c>
      <c r="R695">
        <v>18.472326033254699</v>
      </c>
      <c r="S695" s="1">
        <f>(Table2[[#This Row],[Close Price]]-Table2[[#This Row],[20D EMA]])/Table2[[#This Row],[20D EMA]]</f>
        <v>-5.0753063102329493E-2</v>
      </c>
      <c r="T695" s="1">
        <f>(Table2[[#This Row],[Close Price]]-Table2[[#This Row],[50D EMA]])/Table2[[#This Row],[50D EMA]]</f>
        <v>-9.5997608844732921E-2</v>
      </c>
      <c r="U695" s="1">
        <f>(Table2[[#This Row],[Close Price]]-Table2[[#This Row],[200D EMA]])/Table2[[#This Row],[200D EMA]]</f>
        <v>-0.15836821300626561</v>
      </c>
      <c r="V695">
        <v>0.90396660370419302</v>
      </c>
      <c r="W695">
        <v>189.62</v>
      </c>
      <c r="X695">
        <v>197</v>
      </c>
      <c r="Y695">
        <v>189.62</v>
      </c>
      <c r="Z695">
        <v>207.2</v>
      </c>
      <c r="AA695">
        <v>189.62</v>
      </c>
      <c r="AB695">
        <v>207.2</v>
      </c>
      <c r="AC695" s="1">
        <f>(Table2[[#This Row],[Close Price]]/Table2[[#This Row],[Day Low]])-1</f>
        <v>3.369897690117063E-2</v>
      </c>
      <c r="AD695" s="1">
        <f>(Table2[[#This Row],[Day High]]/Table2[[#This Row],[Close Price]])-1</f>
        <v>5.0507627161879842E-3</v>
      </c>
      <c r="AE695" s="1">
        <f>(Table2[[#This Row],[Close Price]]/Table2[[#This Row],[Current Week Low]])-1</f>
        <v>3.369897690117063E-2</v>
      </c>
      <c r="AF695" s="1">
        <f>(Table2[[#This Row],[Current Week High]]/Table2[[#This Row],[Close Price]])-1</f>
        <v>5.7088924034488064E-2</v>
      </c>
      <c r="AG695" s="1">
        <f>(Table2[[#This Row],[Close Price]]/Table2[[#This Row],[Current Month Low]])-1</f>
        <v>3.369897690117063E-2</v>
      </c>
      <c r="AH695" s="1">
        <f>(Table2[[#This Row],[Current Month High]]/Table2[[#This Row],[Close Price]])-1</f>
        <v>5.7088924034488064E-2</v>
      </c>
      <c r="AI695">
        <v>53.4105402785572</v>
      </c>
      <c r="AJ695">
        <v>3.3698976901170599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-0.16</v>
      </c>
      <c r="AM695" t="s">
        <v>3174</v>
      </c>
      <c r="AN695">
        <v>-6.44</v>
      </c>
      <c r="AO695" t="s">
        <v>3174</v>
      </c>
      <c r="AP695">
        <v>5.2827823019360003E-3</v>
      </c>
      <c r="AQ695">
        <f>(Table2[[#This Row],[Sharpe Ratio]]-AVERAGE(Table2[Sharpe Ratio]))/_xlfn.STDEV.P(Table2[Sharpe Ratio])</f>
        <v>-0.65631446784110925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706</v>
      </c>
      <c r="AT695">
        <f>_xlfn.RANK.AVG(Table2[[#This Row],[6M Return vs Nifty Z-Score]],Table2[6M Return vs Nifty Z-Score])</f>
        <v>707</v>
      </c>
      <c r="AU695">
        <f>_xlfn.RANK.AVG(Table2[[#This Row],[Sharpe Ratio Z-Score]],Table2[Sharpe Ratio Z-Score])</f>
        <v>498</v>
      </c>
      <c r="AV695">
        <f>(Table2[[#This Row],[Rank 1Y]]+Table2[[#This Row],[Rank 6M]]+Table2[[#This Row],[Rank Sharpe]])/3</f>
        <v>637</v>
      </c>
    </row>
    <row r="696" spans="1:48" x14ac:dyDescent="0.3">
      <c r="A696" t="s">
        <v>343</v>
      </c>
      <c r="B696" t="s">
        <v>344</v>
      </c>
      <c r="C696" t="s">
        <v>3129</v>
      </c>
      <c r="D696" t="s">
        <v>345</v>
      </c>
      <c r="E696">
        <v>70693.464624810003</v>
      </c>
      <c r="F696">
        <v>732.25</v>
      </c>
      <c r="G696">
        <v>-33.770108614865599</v>
      </c>
      <c r="H696">
        <f>(Table2[[#This Row],[1Y Return vs Nifty]]-AVERAGE(Table2[1Y Return vs Nifty]))/_xlfn.STDEV.P(Table2[1Y Return vs Nifty])</f>
        <v>-1.0194750679039546</v>
      </c>
      <c r="I696">
        <v>-9.2733703703488608</v>
      </c>
      <c r="J696">
        <f>(Table2[[#This Row],[1M Return vs Nifty]]-AVERAGE(Table2[1M Return vs Nifty]))/_xlfn.STDEV.P(Table2[1M Return vs Nifty])</f>
        <v>-0.57236883964283025</v>
      </c>
      <c r="K696">
        <v>-9.1165332785877702</v>
      </c>
      <c r="L696">
        <f>(Table2[[#This Row],[6M Return vs Nifty]]-AVERAGE(Table2[6M Return vs Nifty]))/_xlfn.STDEV.P(Table2[6M Return vs Nifty])</f>
        <v>-0.57073537911705685</v>
      </c>
      <c r="M696">
        <v>-2.7429734096032101</v>
      </c>
      <c r="N696">
        <f>(Table2[[#This Row],[1W Return vs Nifty]]-AVERAGE(Table2[1W Return vs Nifty]))/_xlfn.STDEV.P(Table2[1W Return vs Nifty])</f>
        <v>-6.0505858764854543E-2</v>
      </c>
      <c r="O696">
        <v>763.72</v>
      </c>
      <c r="P696">
        <v>754.20217628732905</v>
      </c>
      <c r="Q696">
        <v>744.80630278016201</v>
      </c>
      <c r="R696">
        <v>27.560496900430199</v>
      </c>
      <c r="S696" s="1">
        <f>(Table2[[#This Row],[Close Price]]-Table2[[#This Row],[20D EMA]])/Table2[[#This Row],[20D EMA]]</f>
        <v>-4.1206201225580087E-2</v>
      </c>
      <c r="T696" s="1">
        <f>(Table2[[#This Row],[Close Price]]-Table2[[#This Row],[50D EMA]])/Table2[[#This Row],[50D EMA]]</f>
        <v>-2.9106487593806563E-2</v>
      </c>
      <c r="U696" s="1">
        <f>(Table2[[#This Row],[Close Price]]-Table2[[#This Row],[200D EMA]])/Table2[[#This Row],[200D EMA]]</f>
        <v>-1.6858480833597547E-2</v>
      </c>
      <c r="V696">
        <v>0.98308796926557596</v>
      </c>
      <c r="W696">
        <v>726.55</v>
      </c>
      <c r="X696">
        <v>736.6</v>
      </c>
      <c r="Y696">
        <v>724.9</v>
      </c>
      <c r="Z696">
        <v>751</v>
      </c>
      <c r="AA696">
        <v>724.9</v>
      </c>
      <c r="AB696">
        <v>780</v>
      </c>
      <c r="AC696" s="1">
        <f>(Table2[[#This Row],[Close Price]]/Table2[[#This Row],[Day Low]])-1</f>
        <v>7.8452962631616607E-3</v>
      </c>
      <c r="AD696" s="1">
        <f>(Table2[[#This Row],[Day High]]/Table2[[#This Row],[Close Price]])-1</f>
        <v>5.9405940594059459E-3</v>
      </c>
      <c r="AE696" s="1">
        <f>(Table2[[#This Row],[Close Price]]/Table2[[#This Row],[Current Week Low]])-1</f>
        <v>1.0139329562698363E-2</v>
      </c>
      <c r="AF696" s="1">
        <f>(Table2[[#This Row],[Current Week High]]/Table2[[#This Row],[Close Price]])-1</f>
        <v>2.5606008876749797E-2</v>
      </c>
      <c r="AG696" s="1">
        <f>(Table2[[#This Row],[Close Price]]/Table2[[#This Row],[Current Month Low]])-1</f>
        <v>1.0139329562698363E-2</v>
      </c>
      <c r="AH696" s="1">
        <f>(Table2[[#This Row],[Current Month High]]/Table2[[#This Row],[Close Price]])-1</f>
        <v>6.5209969272789436E-2</v>
      </c>
      <c r="AI696">
        <v>11.6285421645612</v>
      </c>
      <c r="AJ696">
        <v>13.0102631375877</v>
      </c>
      <c r="AK696" t="str">
        <f>IF(AND(Table2[[#This Row],[20D EMA]]&gt;Table2[[#This Row],[50D EMA]],Table2[[#This Row],[50D EMA]]&gt;Table2[[#This Row],[200D EMA]]),"Uptrend","Downtrend/NoTrend")</f>
        <v>Uptrend</v>
      </c>
      <c r="AL696">
        <v>0.03</v>
      </c>
      <c r="AM696" t="s">
        <v>3175</v>
      </c>
      <c r="AN696">
        <v>-7.91</v>
      </c>
      <c r="AO696" t="s">
        <v>3174</v>
      </c>
      <c r="AP696">
        <v>-0.14082088628591</v>
      </c>
      <c r="AQ696">
        <f>(Table2[[#This Row],[Sharpe Ratio]]-AVERAGE(Table2[Sharpe Ratio]))/_xlfn.STDEV.P(Table2[Sharpe Ratio])</f>
        <v>-2.3613667794862678</v>
      </c>
      <c r="AR6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-4.5844519249149647</v>
      </c>
      <c r="AS696">
        <f>_xlfn.RANK.AVG(Table2[[#This Row],[1Y Return vs Nifty Z-Score]],Table2[1Y Return vs Nifty Z-Score])</f>
        <v>665</v>
      </c>
      <c r="AT696">
        <f>_xlfn.RANK.AVG(Table2[[#This Row],[6M Return vs Nifty Z-Score]],Table2[6M Return vs Nifty Z-Score])</f>
        <v>520</v>
      </c>
      <c r="AU696">
        <f>_xlfn.RANK.AVG(Table2[[#This Row],[Sharpe Ratio Z-Score]],Table2[Sharpe Ratio Z-Score])</f>
        <v>730</v>
      </c>
      <c r="AV696">
        <f>(Table2[[#This Row],[Rank 1Y]]+Table2[[#This Row],[Rank 6M]]+Table2[[#This Row],[Rank Sharpe]])/3</f>
        <v>638.33333333333337</v>
      </c>
    </row>
    <row r="697" spans="1:48" x14ac:dyDescent="0.3">
      <c r="A697" t="s">
        <v>1674</v>
      </c>
      <c r="B697" t="s">
        <v>1675</v>
      </c>
      <c r="C697" t="s">
        <v>3141</v>
      </c>
      <c r="D697" t="s">
        <v>271</v>
      </c>
      <c r="E697">
        <v>5227.4386924949904</v>
      </c>
      <c r="F697">
        <v>1737.1</v>
      </c>
      <c r="G697">
        <v>-58.4923808496142</v>
      </c>
      <c r="H697">
        <f>(Table2[[#This Row],[1Y Return vs Nifty]]-AVERAGE(Table2[1Y Return vs Nifty]))/_xlfn.STDEV.P(Table2[1Y Return vs Nifty])</f>
        <v>-1.4452820967600888</v>
      </c>
      <c r="I697">
        <v>-7.9877715861098597</v>
      </c>
      <c r="J697">
        <f>(Table2[[#This Row],[1M Return vs Nifty]]-AVERAGE(Table2[1M Return vs Nifty]))/_xlfn.STDEV.P(Table2[1M Return vs Nifty])</f>
        <v>-0.42735838546502691</v>
      </c>
      <c r="K697">
        <v>-19.931763515556099</v>
      </c>
      <c r="L697">
        <f>(Table2[[#This Row],[6M Return vs Nifty]]-AVERAGE(Table2[6M Return vs Nifty]))/_xlfn.STDEV.P(Table2[6M Return vs Nifty])</f>
        <v>-0.93148379632617362</v>
      </c>
      <c r="M697">
        <v>-2.7797242892340299</v>
      </c>
      <c r="N697">
        <f>(Table2[[#This Row],[1W Return vs Nifty]]-AVERAGE(Table2[1W Return vs Nifty]))/_xlfn.STDEV.P(Table2[1W Return vs Nifty])</f>
        <v>-6.9573756998048991E-2</v>
      </c>
      <c r="O697">
        <v>1736.07</v>
      </c>
      <c r="P697">
        <v>1776.50984197454</v>
      </c>
      <c r="Q697">
        <v>1890.29049222813</v>
      </c>
      <c r="R697">
        <v>33.611501443028402</v>
      </c>
      <c r="S697" s="1">
        <f>(Table2[[#This Row],[Close Price]]-Table2[[#This Row],[20D EMA]])/Table2[[#This Row],[20D EMA]]</f>
        <v>5.9329404920306942E-4</v>
      </c>
      <c r="T697" s="1">
        <f>(Table2[[#This Row],[Close Price]]-Table2[[#This Row],[50D EMA]])/Table2[[#This Row],[50D EMA]]</f>
        <v>-2.2183857946284819E-2</v>
      </c>
      <c r="U697" s="1">
        <f>(Table2[[#This Row],[Close Price]]-Table2[[#This Row],[200D EMA]])/Table2[[#This Row],[200D EMA]]</f>
        <v>-8.1040714566342043E-2</v>
      </c>
      <c r="V697">
        <v>0.62239463221103997</v>
      </c>
      <c r="W697">
        <v>1624.55</v>
      </c>
      <c r="X697">
        <v>1748</v>
      </c>
      <c r="Y697">
        <v>1624.55</v>
      </c>
      <c r="Z697">
        <v>1748</v>
      </c>
      <c r="AA697">
        <v>1624.55</v>
      </c>
      <c r="AB697">
        <v>1757</v>
      </c>
      <c r="AC697" s="1">
        <f>(Table2[[#This Row],[Close Price]]/Table2[[#This Row],[Day Low]])-1</f>
        <v>6.928072389277018E-2</v>
      </c>
      <c r="AD697" s="1">
        <f>(Table2[[#This Row],[Day High]]/Table2[[#This Row],[Close Price]])-1</f>
        <v>6.2748258591907025E-3</v>
      </c>
      <c r="AE697" s="1">
        <f>(Table2[[#This Row],[Close Price]]/Table2[[#This Row],[Current Week Low]])-1</f>
        <v>6.928072389277018E-2</v>
      </c>
      <c r="AF697" s="1">
        <f>(Table2[[#This Row],[Current Week High]]/Table2[[#This Row],[Close Price]])-1</f>
        <v>6.2748258591907025E-3</v>
      </c>
      <c r="AG697" s="1">
        <f>(Table2[[#This Row],[Close Price]]/Table2[[#This Row],[Current Month Low]])-1</f>
        <v>6.928072389277018E-2</v>
      </c>
      <c r="AH697" s="1">
        <f>(Table2[[#This Row],[Current Month High]]/Table2[[#This Row],[Close Price]])-1</f>
        <v>1.1455874733751648E-2</v>
      </c>
      <c r="AI697">
        <v>60.258476771630797</v>
      </c>
      <c r="AJ697">
        <v>8.5687499999999908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-0.09</v>
      </c>
      <c r="AM697" t="s">
        <v>3174</v>
      </c>
      <c r="AN697">
        <v>1.27</v>
      </c>
      <c r="AO697" t="s">
        <v>3175</v>
      </c>
      <c r="AP697">
        <v>-6.866335131175E-3</v>
      </c>
      <c r="AQ697">
        <f>(Table2[[#This Row],[Sharpe Ratio]]-AVERAGE(Table2[Sharpe Ratio]))/_xlfn.STDEV.P(Table2[Sharpe Ratio])</f>
        <v>-0.79809653918806811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723</v>
      </c>
      <c r="AT697">
        <f>_xlfn.RANK.AVG(Table2[[#This Row],[6M Return vs Nifty Z-Score]],Table2[6M Return vs Nifty Z-Score])</f>
        <v>620</v>
      </c>
      <c r="AU697">
        <f>_xlfn.RANK.AVG(Table2[[#This Row],[Sharpe Ratio Z-Score]],Table2[Sharpe Ratio Z-Score])</f>
        <v>575</v>
      </c>
      <c r="AV697">
        <f>(Table2[[#This Row],[Rank 1Y]]+Table2[[#This Row],[Rank 6M]]+Table2[[#This Row],[Rank Sharpe]])/3</f>
        <v>639.33333333333337</v>
      </c>
    </row>
    <row r="698" spans="1:48" x14ac:dyDescent="0.3">
      <c r="A698" t="s">
        <v>659</v>
      </c>
      <c r="B698" t="s">
        <v>660</v>
      </c>
      <c r="C698" t="s">
        <v>3133</v>
      </c>
      <c r="D698" t="s">
        <v>51</v>
      </c>
      <c r="E698">
        <v>28815.900111315001</v>
      </c>
      <c r="F698">
        <v>1699.75</v>
      </c>
      <c r="G698">
        <v>-21.4408132852504</v>
      </c>
      <c r="H698">
        <f>(Table2[[#This Row],[1Y Return vs Nifty]]-AVERAGE(Table2[1Y Return vs Nifty]))/_xlfn.STDEV.P(Table2[1Y Return vs Nifty])</f>
        <v>-0.80711996711292733</v>
      </c>
      <c r="I698">
        <v>-11.4417140446548</v>
      </c>
      <c r="J698">
        <f>(Table2[[#This Row],[1M Return vs Nifty]]-AVERAGE(Table2[1M Return vs Nifty]))/_xlfn.STDEV.P(Table2[1M Return vs Nifty])</f>
        <v>-0.81694942332065057</v>
      </c>
      <c r="K698">
        <v>-18.949852099435201</v>
      </c>
      <c r="L698">
        <f>(Table2[[#This Row],[6M Return vs Nifty]]-AVERAGE(Table2[6M Return vs Nifty]))/_xlfn.STDEV.P(Table2[6M Return vs Nifty])</f>
        <v>-0.89873155883848888</v>
      </c>
      <c r="M698">
        <v>-1.8877197011062099</v>
      </c>
      <c r="N698">
        <f>(Table2[[#This Row],[1W Return vs Nifty]]-AVERAGE(Table2[1W Return vs Nifty]))/_xlfn.STDEV.P(Table2[1W Return vs Nifty])</f>
        <v>0.15051911995998651</v>
      </c>
      <c r="O698">
        <v>1809.75</v>
      </c>
      <c r="P698">
        <v>1862.03816937325</v>
      </c>
      <c r="Q698">
        <v>1834.0846277251501</v>
      </c>
      <c r="R698">
        <v>24.484444097354402</v>
      </c>
      <c r="S698" s="1">
        <f>(Table2[[#This Row],[Close Price]]-Table2[[#This Row],[20D EMA]])/Table2[[#This Row],[20D EMA]]</f>
        <v>-6.0781875949716811E-2</v>
      </c>
      <c r="T698" s="1">
        <f>(Table2[[#This Row],[Close Price]]-Table2[[#This Row],[50D EMA]])/Table2[[#This Row],[50D EMA]]</f>
        <v>-8.7156199073983059E-2</v>
      </c>
      <c r="U698" s="1">
        <f>(Table2[[#This Row],[Close Price]]-Table2[[#This Row],[200D EMA]])/Table2[[#This Row],[200D EMA]]</f>
        <v>-7.3243418375829178E-2</v>
      </c>
      <c r="V698">
        <v>1.00315741880291</v>
      </c>
      <c r="W698">
        <v>1685</v>
      </c>
      <c r="X698">
        <v>1720</v>
      </c>
      <c r="Y698">
        <v>1685</v>
      </c>
      <c r="Z698">
        <v>1779</v>
      </c>
      <c r="AA698">
        <v>1685</v>
      </c>
      <c r="AB698">
        <v>1805</v>
      </c>
      <c r="AC698" s="1">
        <f>(Table2[[#This Row],[Close Price]]/Table2[[#This Row],[Day Low]])-1</f>
        <v>8.75370919881302E-3</v>
      </c>
      <c r="AD698" s="1">
        <f>(Table2[[#This Row],[Day High]]/Table2[[#This Row],[Close Price]])-1</f>
        <v>1.1913516693631498E-2</v>
      </c>
      <c r="AE698" s="1">
        <f>(Table2[[#This Row],[Close Price]]/Table2[[#This Row],[Current Week Low]])-1</f>
        <v>8.75370919881302E-3</v>
      </c>
      <c r="AF698" s="1">
        <f>(Table2[[#This Row],[Current Week High]]/Table2[[#This Row],[Close Price]])-1</f>
        <v>4.6624503603471146E-2</v>
      </c>
      <c r="AG698" s="1">
        <f>(Table2[[#This Row],[Close Price]]/Table2[[#This Row],[Current Month Low]])-1</f>
        <v>8.75370919881302E-3</v>
      </c>
      <c r="AH698" s="1">
        <f>(Table2[[#This Row],[Current Month High]]/Table2[[#This Row],[Close Price]])-1</f>
        <v>6.1920870716281717E-2</v>
      </c>
      <c r="AI698">
        <v>30.663332843065099</v>
      </c>
      <c r="AJ698">
        <v>15.2333819192569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-0.25</v>
      </c>
      <c r="AM698" t="s">
        <v>3174</v>
      </c>
      <c r="AN698">
        <v>-6.09</v>
      </c>
      <c r="AO698" t="s">
        <v>3174</v>
      </c>
      <c r="AP698">
        <v>-0.11357552436914101</v>
      </c>
      <c r="AQ698">
        <f>(Table2[[#This Row],[Sharpe Ratio]]-AVERAGE(Table2[Sharpe Ratio]))/_xlfn.STDEV.P(Table2[Sharpe Ratio])</f>
        <v>-2.0434092102698269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584</v>
      </c>
      <c r="AT698">
        <f>_xlfn.RANK.AVG(Table2[[#This Row],[6M Return vs Nifty Z-Score]],Table2[6M Return vs Nifty Z-Score])</f>
        <v>615</v>
      </c>
      <c r="AU698">
        <f>_xlfn.RANK.AVG(Table2[[#This Row],[Sharpe Ratio Z-Score]],Table2[Sharpe Ratio Z-Score])</f>
        <v>720</v>
      </c>
      <c r="AV698">
        <f>(Table2[[#This Row],[Rank 1Y]]+Table2[[#This Row],[Rank 6M]]+Table2[[#This Row],[Rank Sharpe]])/3</f>
        <v>639.66666666666663</v>
      </c>
    </row>
    <row r="699" spans="1:48" x14ac:dyDescent="0.3">
      <c r="A699" t="s">
        <v>2182</v>
      </c>
      <c r="B699" t="s">
        <v>2183</v>
      </c>
      <c r="C699" t="s">
        <v>3133</v>
      </c>
      <c r="D699" t="s">
        <v>187</v>
      </c>
      <c r="E699">
        <v>2737.5896217949999</v>
      </c>
      <c r="F699">
        <v>172.55</v>
      </c>
      <c r="G699">
        <v>-17.958076558865699</v>
      </c>
      <c r="H699">
        <f>(Table2[[#This Row],[1Y Return vs Nifty]]-AVERAGE(Table2[1Y Return vs Nifty]))/_xlfn.STDEV.P(Table2[1Y Return vs Nifty])</f>
        <v>-0.74713463228332366</v>
      </c>
      <c r="I699">
        <v>-17.7372703848173</v>
      </c>
      <c r="J699">
        <f>(Table2[[#This Row],[1M Return vs Nifty]]-AVERAGE(Table2[1M Return vs Nifty]))/_xlfn.STDEV.P(Table2[1M Return vs Nifty])</f>
        <v>-1.527063259286441</v>
      </c>
      <c r="K699">
        <v>-40.495617894699997</v>
      </c>
      <c r="L699">
        <f>(Table2[[#This Row],[6M Return vs Nifty]]-AVERAGE(Table2[6M Return vs Nifty]))/_xlfn.STDEV.P(Table2[6M Return vs Nifty])</f>
        <v>-1.6174033520317588</v>
      </c>
      <c r="M699">
        <v>-6.3049018800972201</v>
      </c>
      <c r="N699">
        <f>(Table2[[#This Row],[1W Return vs Nifty]]-AVERAGE(Table2[1W Return vs Nifty]))/_xlfn.STDEV.P(Table2[1W Return vs Nifty])</f>
        <v>-0.93937475139595916</v>
      </c>
      <c r="O699">
        <v>183.49</v>
      </c>
      <c r="P699">
        <v>186.48432861932901</v>
      </c>
      <c r="Q699">
        <v>185.882215045354</v>
      </c>
      <c r="R699">
        <v>27.740018806983802</v>
      </c>
      <c r="S699" s="1">
        <f>(Table2[[#This Row],[Close Price]]-Table2[[#This Row],[20D EMA]])/Table2[[#This Row],[20D EMA]]</f>
        <v>-5.9621777753556038E-2</v>
      </c>
      <c r="T699" s="1">
        <f>(Table2[[#This Row],[Close Price]]-Table2[[#This Row],[50D EMA]])/Table2[[#This Row],[50D EMA]]</f>
        <v>-7.4721177497832428E-2</v>
      </c>
      <c r="U699" s="1">
        <f>(Table2[[#This Row],[Close Price]]-Table2[[#This Row],[200D EMA]])/Table2[[#This Row],[200D EMA]]</f>
        <v>-7.1723994907748542E-2</v>
      </c>
      <c r="V699">
        <v>0.39115889084542399</v>
      </c>
      <c r="W699">
        <v>164.92</v>
      </c>
      <c r="X699">
        <v>174.27</v>
      </c>
      <c r="Y699">
        <v>161.21</v>
      </c>
      <c r="Z699">
        <v>178</v>
      </c>
      <c r="AA699">
        <v>161.21</v>
      </c>
      <c r="AB699">
        <v>184.37</v>
      </c>
      <c r="AC699" s="1">
        <f>(Table2[[#This Row],[Close Price]]/Table2[[#This Row],[Day Low]])-1</f>
        <v>4.6264855687606188E-2</v>
      </c>
      <c r="AD699" s="1">
        <f>(Table2[[#This Row],[Day High]]/Table2[[#This Row],[Close Price]])-1</f>
        <v>9.9681251811070126E-3</v>
      </c>
      <c r="AE699" s="1">
        <f>(Table2[[#This Row],[Close Price]]/Table2[[#This Row],[Current Week Low]])-1</f>
        <v>7.0343030829353115E-2</v>
      </c>
      <c r="AF699" s="1">
        <f>(Table2[[#This Row],[Current Week High]]/Table2[[#This Row],[Close Price]])-1</f>
        <v>3.1585047812228373E-2</v>
      </c>
      <c r="AG699" s="1">
        <f>(Table2[[#This Row],[Close Price]]/Table2[[#This Row],[Current Month Low]])-1</f>
        <v>7.0343030829353115E-2</v>
      </c>
      <c r="AH699" s="1">
        <f>(Table2[[#This Row],[Current Month High]]/Table2[[#This Row],[Close Price]])-1</f>
        <v>6.8501883512025463E-2</v>
      </c>
      <c r="AI699">
        <v>64.0104317589104</v>
      </c>
      <c r="AJ699">
        <v>29.736842105263101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-0.06</v>
      </c>
      <c r="AM699" t="s">
        <v>3174</v>
      </c>
      <c r="AN699">
        <v>-5.48</v>
      </c>
      <c r="AO699" t="s">
        <v>3174</v>
      </c>
      <c r="AP699">
        <v>-3.2270157819365999E-2</v>
      </c>
      <c r="AQ699">
        <f>(Table2[[#This Row],[Sharpe Ratio]]-AVERAGE(Table2[Sharpe Ratio]))/_xlfn.STDEV.P(Table2[Sharpe Ratio])</f>
        <v>-1.094563062019289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565</v>
      </c>
      <c r="AT699">
        <f>_xlfn.RANK.AVG(Table2[[#This Row],[6M Return vs Nifty Z-Score]],Table2[6M Return vs Nifty Z-Score])</f>
        <v>723</v>
      </c>
      <c r="AU699">
        <f>_xlfn.RANK.AVG(Table2[[#This Row],[Sharpe Ratio Z-Score]],Table2[Sharpe Ratio Z-Score])</f>
        <v>632</v>
      </c>
      <c r="AV699">
        <f>(Table2[[#This Row],[Rank 1Y]]+Table2[[#This Row],[Rank 6M]]+Table2[[#This Row],[Rank Sharpe]])/3</f>
        <v>640</v>
      </c>
    </row>
    <row r="700" spans="1:48" x14ac:dyDescent="0.3">
      <c r="A700" t="s">
        <v>1969</v>
      </c>
      <c r="B700" t="s">
        <v>1970</v>
      </c>
      <c r="C700" t="s">
        <v>3146</v>
      </c>
      <c r="D700" t="s">
        <v>1971</v>
      </c>
      <c r="E700">
        <v>3547.2894179999998</v>
      </c>
      <c r="F700">
        <v>19.62</v>
      </c>
      <c r="G700">
        <v>-25.612684051714002</v>
      </c>
      <c r="H700">
        <f>(Table2[[#This Row],[1Y Return vs Nifty]]-AVERAGE(Table2[1Y Return vs Nifty]))/_xlfn.STDEV.P(Table2[1Y Return vs Nifty])</f>
        <v>-0.87897468495487296</v>
      </c>
      <c r="I700">
        <v>-7.1546805892238501</v>
      </c>
      <c r="J700">
        <f>(Table2[[#This Row],[1M Return vs Nifty]]-AVERAGE(Table2[1M Return vs Nifty]))/_xlfn.STDEV.P(Table2[1M Return vs Nifty])</f>
        <v>-0.33338901857472619</v>
      </c>
      <c r="K700">
        <v>-20.764876393951301</v>
      </c>
      <c r="L700">
        <f>(Table2[[#This Row],[6M Return vs Nifty]]-AVERAGE(Table2[6M Return vs Nifty]))/_xlfn.STDEV.P(Table2[6M Return vs Nifty])</f>
        <v>-0.9592727703611682</v>
      </c>
      <c r="M700">
        <v>-4.5537204615014799</v>
      </c>
      <c r="N700">
        <f>(Table2[[#This Row],[1W Return vs Nifty]]-AVERAGE(Table2[1W Return vs Nifty]))/_xlfn.STDEV.P(Table2[1W Return vs Nifty])</f>
        <v>-0.50728890607185295</v>
      </c>
      <c r="O700">
        <v>20.5</v>
      </c>
      <c r="P700">
        <v>21.0715071729629</v>
      </c>
      <c r="Q700">
        <v>21.1910487027565</v>
      </c>
      <c r="R700">
        <v>33.034478615553098</v>
      </c>
      <c r="S700" s="1">
        <f>(Table2[[#This Row],[Close Price]]-Table2[[#This Row],[20D EMA]])/Table2[[#This Row],[20D EMA]]</f>
        <v>-4.2926829268292638E-2</v>
      </c>
      <c r="T700" s="1">
        <f>(Table2[[#This Row],[Close Price]]-Table2[[#This Row],[50D EMA]])/Table2[[#This Row],[50D EMA]]</f>
        <v>-6.8884829217406171E-2</v>
      </c>
      <c r="U700" s="1">
        <f>(Table2[[#This Row],[Close Price]]-Table2[[#This Row],[200D EMA]])/Table2[[#This Row],[200D EMA]]</f>
        <v>-7.4137373982446644E-2</v>
      </c>
      <c r="V700">
        <v>0.49576549732333802</v>
      </c>
      <c r="W700">
        <v>18.91</v>
      </c>
      <c r="X700">
        <v>19.77</v>
      </c>
      <c r="Y700">
        <v>18.91</v>
      </c>
      <c r="Z700">
        <v>20.49</v>
      </c>
      <c r="AA700">
        <v>18.91</v>
      </c>
      <c r="AB700">
        <v>21.11</v>
      </c>
      <c r="AC700" s="1">
        <f>(Table2[[#This Row],[Close Price]]/Table2[[#This Row],[Day Low]])-1</f>
        <v>3.7546271813855059E-2</v>
      </c>
      <c r="AD700" s="1">
        <f>(Table2[[#This Row],[Day High]]/Table2[[#This Row],[Close Price]])-1</f>
        <v>7.6452599388379117E-3</v>
      </c>
      <c r="AE700" s="1">
        <f>(Table2[[#This Row],[Close Price]]/Table2[[#This Row],[Current Week Low]])-1</f>
        <v>3.7546271813855059E-2</v>
      </c>
      <c r="AF700" s="1">
        <f>(Table2[[#This Row],[Current Week High]]/Table2[[#This Row],[Close Price]])-1</f>
        <v>4.434250764525971E-2</v>
      </c>
      <c r="AG700" s="1">
        <f>(Table2[[#This Row],[Close Price]]/Table2[[#This Row],[Current Month Low]])-1</f>
        <v>3.7546271813855059E-2</v>
      </c>
      <c r="AH700" s="1">
        <f>(Table2[[#This Row],[Current Month High]]/Table2[[#This Row],[Close Price]])-1</f>
        <v>7.5942915392456678E-2</v>
      </c>
      <c r="AI700">
        <v>42.456676860346498</v>
      </c>
      <c r="AJ700">
        <v>15.4117647058823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-0.16</v>
      </c>
      <c r="AM700" t="s">
        <v>3174</v>
      </c>
      <c r="AN700">
        <v>-4.0599999999999996</v>
      </c>
      <c r="AO700" t="s">
        <v>3174</v>
      </c>
      <c r="AP700">
        <v>-6.5394789586837004E-2</v>
      </c>
      <c r="AQ700">
        <f>(Table2[[#This Row],[Sharpe Ratio]]-AVERAGE(Table2[Sharpe Ratio]))/_xlfn.STDEV.P(Table2[Sharpe Ratio])</f>
        <v>-1.4811326157712024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613</v>
      </c>
      <c r="AT700">
        <f>_xlfn.RANK.AVG(Table2[[#This Row],[6M Return vs Nifty Z-Score]],Table2[6M Return vs Nifty Z-Score])</f>
        <v>633</v>
      </c>
      <c r="AU700">
        <f>_xlfn.RANK.AVG(Table2[[#This Row],[Sharpe Ratio Z-Score]],Table2[Sharpe Ratio Z-Score])</f>
        <v>678</v>
      </c>
      <c r="AV700">
        <f>(Table2[[#This Row],[Rank 1Y]]+Table2[[#This Row],[Rank 6M]]+Table2[[#This Row],[Rank Sharpe]])/3</f>
        <v>641.33333333333337</v>
      </c>
    </row>
    <row r="701" spans="1:48" x14ac:dyDescent="0.3">
      <c r="A701" t="s">
        <v>2272</v>
      </c>
      <c r="B701" t="s">
        <v>2273</v>
      </c>
      <c r="C701" t="s">
        <v>3140</v>
      </c>
      <c r="D701" t="s">
        <v>436</v>
      </c>
      <c r="E701">
        <v>2450.71790035</v>
      </c>
      <c r="F701">
        <v>459.1</v>
      </c>
      <c r="G701">
        <v>-37.749667244586497</v>
      </c>
      <c r="H701">
        <f>(Table2[[#This Row],[1Y Return vs Nifty]]-AVERAGE(Table2[1Y Return vs Nifty]))/_xlfn.STDEV.P(Table2[1Y Return vs Nifty])</f>
        <v>-1.0880174745318734</v>
      </c>
      <c r="I701">
        <v>-11.0012907715019</v>
      </c>
      <c r="J701">
        <f>(Table2[[#This Row],[1M Return vs Nifty]]-AVERAGE(Table2[1M Return vs Nifty]))/_xlfn.STDEV.P(Table2[1M Return vs Nifty])</f>
        <v>-0.76727142140173799</v>
      </c>
      <c r="K701">
        <v>-23.926959658516399</v>
      </c>
      <c r="L701">
        <f>(Table2[[#This Row],[6M Return vs Nifty]]-AVERAGE(Table2[6M Return vs Nifty]))/_xlfn.STDEV.P(Table2[6M Return vs Nifty])</f>
        <v>-1.0647459325390873</v>
      </c>
      <c r="M701">
        <v>-0.36063579338949298</v>
      </c>
      <c r="N701">
        <f>(Table2[[#This Row],[1W Return vs Nifty]]-AVERAGE(Table2[1W Return vs Nifty]))/_xlfn.STDEV.P(Table2[1W Return vs Nifty])</f>
        <v>0.52731122964085042</v>
      </c>
      <c r="O701">
        <v>471.61</v>
      </c>
      <c r="P701">
        <v>475.18052074162603</v>
      </c>
      <c r="Q701">
        <v>491.08339412087503</v>
      </c>
      <c r="R701">
        <v>31.162438388314602</v>
      </c>
      <c r="S701" s="1">
        <f>(Table2[[#This Row],[Close Price]]-Table2[[#This Row],[20D EMA]])/Table2[[#This Row],[20D EMA]]</f>
        <v>-2.6526155085770001E-2</v>
      </c>
      <c r="T701" s="1">
        <f>(Table2[[#This Row],[Close Price]]-Table2[[#This Row],[50D EMA]])/Table2[[#This Row],[50D EMA]]</f>
        <v>-3.3840866869981827E-2</v>
      </c>
      <c r="U701" s="1">
        <f>(Table2[[#This Row],[Close Price]]-Table2[[#This Row],[200D EMA]])/Table2[[#This Row],[200D EMA]]</f>
        <v>-6.5128233827028217E-2</v>
      </c>
      <c r="V701">
        <v>0.64052037448763599</v>
      </c>
      <c r="W701">
        <v>447.1</v>
      </c>
      <c r="X701">
        <v>461.8</v>
      </c>
      <c r="Y701">
        <v>443</v>
      </c>
      <c r="Z701">
        <v>466.45</v>
      </c>
      <c r="AA701">
        <v>443</v>
      </c>
      <c r="AB701">
        <v>468.4</v>
      </c>
      <c r="AC701" s="1">
        <f>(Table2[[#This Row],[Close Price]]/Table2[[#This Row],[Day Low]])-1</f>
        <v>2.6839633191679813E-2</v>
      </c>
      <c r="AD701" s="1">
        <f>(Table2[[#This Row],[Day High]]/Table2[[#This Row],[Close Price]])-1</f>
        <v>5.8810716619472903E-3</v>
      </c>
      <c r="AE701" s="1">
        <f>(Table2[[#This Row],[Close Price]]/Table2[[#This Row],[Current Week Low]])-1</f>
        <v>3.6343115124153558E-2</v>
      </c>
      <c r="AF701" s="1">
        <f>(Table2[[#This Row],[Current Week High]]/Table2[[#This Row],[Close Price]])-1</f>
        <v>1.6009583968634278E-2</v>
      </c>
      <c r="AG701" s="1">
        <f>(Table2[[#This Row],[Close Price]]/Table2[[#This Row],[Current Month Low]])-1</f>
        <v>3.6343115124153558E-2</v>
      </c>
      <c r="AH701" s="1">
        <f>(Table2[[#This Row],[Current Month High]]/Table2[[#This Row],[Close Price]])-1</f>
        <v>2.0257024613373975E-2</v>
      </c>
      <c r="AI701">
        <v>26.769766935308201</v>
      </c>
      <c r="AJ701">
        <v>6.00323250981298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-0.02</v>
      </c>
      <c r="AM701" t="s">
        <v>3174</v>
      </c>
      <c r="AN701">
        <v>-7.25</v>
      </c>
      <c r="AO701" t="s">
        <v>3174</v>
      </c>
      <c r="AP701">
        <v>-1.3024054940757E-2</v>
      </c>
      <c r="AQ701">
        <f>(Table2[[#This Row],[Sharpe Ratio]]-AVERAGE(Table2[Sharpe Ratio]))/_xlfn.STDEV.P(Table2[Sharpe Ratio])</f>
        <v>-0.86995807762355382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678</v>
      </c>
      <c r="AT701">
        <f>_xlfn.RANK.AVG(Table2[[#This Row],[6M Return vs Nifty Z-Score]],Table2[6M Return vs Nifty Z-Score])</f>
        <v>657</v>
      </c>
      <c r="AU701">
        <f>_xlfn.RANK.AVG(Table2[[#This Row],[Sharpe Ratio Z-Score]],Table2[Sharpe Ratio Z-Score])</f>
        <v>594</v>
      </c>
      <c r="AV701">
        <f>(Table2[[#This Row],[Rank 1Y]]+Table2[[#This Row],[Rank 6M]]+Table2[[#This Row],[Rank Sharpe]])/3</f>
        <v>643</v>
      </c>
    </row>
    <row r="702" spans="1:48" x14ac:dyDescent="0.3">
      <c r="A702" t="s">
        <v>563</v>
      </c>
      <c r="B702" t="s">
        <v>564</v>
      </c>
      <c r="C702" t="s">
        <v>3137</v>
      </c>
      <c r="D702" t="s">
        <v>77</v>
      </c>
      <c r="E702">
        <v>36337.353118749998</v>
      </c>
      <c r="F702">
        <v>1879.95</v>
      </c>
      <c r="G702">
        <v>-42.552029215640196</v>
      </c>
      <c r="H702">
        <f>(Table2[[#This Row],[1Y Return vs Nifty]]-AVERAGE(Table2[1Y Return vs Nifty]))/_xlfn.STDEV.P(Table2[1Y Return vs Nifty])</f>
        <v>-1.170731533456921</v>
      </c>
      <c r="I702">
        <v>-0.86583692615373697</v>
      </c>
      <c r="J702">
        <f>(Table2[[#This Row],[1M Return vs Nifty]]-AVERAGE(Table2[1M Return vs Nifty]))/_xlfn.STDEV.P(Table2[1M Return vs Nifty])</f>
        <v>0.37596765398530357</v>
      </c>
      <c r="K702">
        <v>-16.865927037805299</v>
      </c>
      <c r="L702">
        <f>(Table2[[#This Row],[6M Return vs Nifty]]-AVERAGE(Table2[6M Return vs Nifty]))/_xlfn.STDEV.P(Table2[6M Return vs Nifty])</f>
        <v>-0.82922100278987976</v>
      </c>
      <c r="M702">
        <v>-2.3684219578064498</v>
      </c>
      <c r="N702">
        <f>(Table2[[#This Row],[1W Return vs Nifty]]-AVERAGE(Table2[1W Return vs Nifty]))/_xlfn.STDEV.P(Table2[1W Return vs Nifty])</f>
        <v>3.191082573648709E-2</v>
      </c>
      <c r="O702">
        <v>1892.12</v>
      </c>
      <c r="P702">
        <v>1866.52848213738</v>
      </c>
      <c r="Q702">
        <v>1916.89719057518</v>
      </c>
      <c r="R702">
        <v>60.639498786235499</v>
      </c>
      <c r="S702" s="1">
        <f>(Table2[[#This Row],[Close Price]]-Table2[[#This Row],[20D EMA]])/Table2[[#This Row],[20D EMA]]</f>
        <v>-6.4319387776672968E-3</v>
      </c>
      <c r="T702" s="1">
        <f>(Table2[[#This Row],[Close Price]]-Table2[[#This Row],[50D EMA]])/Table2[[#This Row],[50D EMA]]</f>
        <v>7.1906311588939217E-3</v>
      </c>
      <c r="U702" s="1">
        <f>(Table2[[#This Row],[Close Price]]-Table2[[#This Row],[200D EMA]])/Table2[[#This Row],[200D EMA]]</f>
        <v>-1.9274476876923019E-2</v>
      </c>
      <c r="V702">
        <v>1.0408554474624501</v>
      </c>
      <c r="W702">
        <v>1853.75</v>
      </c>
      <c r="X702">
        <v>1914.5</v>
      </c>
      <c r="Y702">
        <v>1843.55</v>
      </c>
      <c r="Z702">
        <v>1955.35</v>
      </c>
      <c r="AA702">
        <v>1843.55</v>
      </c>
      <c r="AB702">
        <v>1982</v>
      </c>
      <c r="AC702" s="1">
        <f>(Table2[[#This Row],[Close Price]]/Table2[[#This Row],[Day Low]])-1</f>
        <v>1.4133513149022336E-2</v>
      </c>
      <c r="AD702" s="1">
        <f>(Table2[[#This Row],[Day High]]/Table2[[#This Row],[Close Price]])-1</f>
        <v>1.8378148355009394E-2</v>
      </c>
      <c r="AE702" s="1">
        <f>(Table2[[#This Row],[Close Price]]/Table2[[#This Row],[Current Week Low]])-1</f>
        <v>1.9744514659217227E-2</v>
      </c>
      <c r="AF702" s="1">
        <f>(Table2[[#This Row],[Current Week High]]/Table2[[#This Row],[Close Price]])-1</f>
        <v>4.0107449666214379E-2</v>
      </c>
      <c r="AG702" s="1">
        <f>(Table2[[#This Row],[Close Price]]/Table2[[#This Row],[Current Month Low]])-1</f>
        <v>1.9744514659217227E-2</v>
      </c>
      <c r="AH702" s="1">
        <f>(Table2[[#This Row],[Current Month High]]/Table2[[#This Row],[Close Price]])-1</f>
        <v>5.4283358599962694E-2</v>
      </c>
      <c r="AI702">
        <v>29.295991914678499</v>
      </c>
      <c r="AJ702">
        <v>13.8397723143999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0.03</v>
      </c>
      <c r="AM702" t="s">
        <v>3175</v>
      </c>
      <c r="AN702">
        <v>3.17</v>
      </c>
      <c r="AO702" t="s">
        <v>3175</v>
      </c>
      <c r="AP702">
        <v>-4.0341978438208997E-2</v>
      </c>
      <c r="AQ702">
        <f>(Table2[[#This Row],[Sharpe Ratio]]-AVERAGE(Table2[Sharpe Ratio]))/_xlfn.STDEV.P(Table2[Sharpe Ratio])</f>
        <v>-1.188762451660681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689</v>
      </c>
      <c r="AT702">
        <f>_xlfn.RANK.AVG(Table2[[#This Row],[6M Return vs Nifty Z-Score]],Table2[6M Return vs Nifty Z-Score])</f>
        <v>599</v>
      </c>
      <c r="AU702">
        <f>_xlfn.RANK.AVG(Table2[[#This Row],[Sharpe Ratio Z-Score]],Table2[Sharpe Ratio Z-Score])</f>
        <v>644</v>
      </c>
      <c r="AV702">
        <f>(Table2[[#This Row],[Rank 1Y]]+Table2[[#This Row],[Rank 6M]]+Table2[[#This Row],[Rank Sharpe]])/3</f>
        <v>644</v>
      </c>
    </row>
    <row r="703" spans="1:48" x14ac:dyDescent="0.3">
      <c r="A703" t="s">
        <v>1324</v>
      </c>
      <c r="B703" t="s">
        <v>1325</v>
      </c>
      <c r="C703" t="s">
        <v>3129</v>
      </c>
      <c r="D703" t="s">
        <v>24</v>
      </c>
      <c r="E703">
        <v>8566.0533917640005</v>
      </c>
      <c r="F703">
        <v>74.09</v>
      </c>
      <c r="G703">
        <v>-47.303095064243799</v>
      </c>
      <c r="H703">
        <f>(Table2[[#This Row],[1Y Return vs Nifty]]-AVERAGE(Table2[1Y Return vs Nifty]))/_xlfn.STDEV.P(Table2[1Y Return vs Nifty])</f>
        <v>-1.2525620874482426</v>
      </c>
      <c r="I703">
        <v>-11.827430017205799</v>
      </c>
      <c r="J703">
        <f>(Table2[[#This Row],[1M Return vs Nifty]]-AVERAGE(Table2[1M Return vs Nifty]))/_xlfn.STDEV.P(Table2[1M Return vs Nifty])</f>
        <v>-0.86045665827526552</v>
      </c>
      <c r="K703">
        <v>-36.263917489841702</v>
      </c>
      <c r="L703">
        <f>(Table2[[#This Row],[6M Return vs Nifty]]-AVERAGE(Table2[6M Return vs Nifty]))/_xlfn.STDEV.P(Table2[6M Return vs Nifty])</f>
        <v>-1.4762524759331903</v>
      </c>
      <c r="M703">
        <v>-2.0012550291901201</v>
      </c>
      <c r="N703">
        <f>(Table2[[#This Row],[1W Return vs Nifty]]-AVERAGE(Table2[1W Return vs Nifty]))/_xlfn.STDEV.P(Table2[1W Return vs Nifty])</f>
        <v>0.12250545576257597</v>
      </c>
      <c r="O703">
        <v>78.87</v>
      </c>
      <c r="P703">
        <v>82.113367038775493</v>
      </c>
      <c r="Q703">
        <v>89.279210471798507</v>
      </c>
      <c r="R703">
        <v>18.847027631529599</v>
      </c>
      <c r="S703" s="1">
        <f>(Table2[[#This Row],[Close Price]]-Table2[[#This Row],[20D EMA]])/Table2[[#This Row],[20D EMA]]</f>
        <v>-6.0606060606060615E-2</v>
      </c>
      <c r="T703" s="1">
        <f>(Table2[[#This Row],[Close Price]]-Table2[[#This Row],[50D EMA]])/Table2[[#This Row],[50D EMA]]</f>
        <v>-9.7710851815231287E-2</v>
      </c>
      <c r="U703" s="1">
        <f>(Table2[[#This Row],[Close Price]]-Table2[[#This Row],[200D EMA]])/Table2[[#This Row],[200D EMA]]</f>
        <v>-0.1701315501283075</v>
      </c>
      <c r="V703">
        <v>0.84971021122270995</v>
      </c>
      <c r="W703">
        <v>72.5</v>
      </c>
      <c r="X703">
        <v>75.099999999999994</v>
      </c>
      <c r="Y703">
        <v>72.5</v>
      </c>
      <c r="Z703">
        <v>76.37</v>
      </c>
      <c r="AA703">
        <v>72.5</v>
      </c>
      <c r="AB703">
        <v>78.25</v>
      </c>
      <c r="AC703" s="1">
        <f>(Table2[[#This Row],[Close Price]]/Table2[[#This Row],[Day Low]])-1</f>
        <v>2.1931034482758571E-2</v>
      </c>
      <c r="AD703" s="1">
        <f>(Table2[[#This Row],[Day High]]/Table2[[#This Row],[Close Price]])-1</f>
        <v>1.3632069105142364E-2</v>
      </c>
      <c r="AE703" s="1">
        <f>(Table2[[#This Row],[Close Price]]/Table2[[#This Row],[Current Week Low]])-1</f>
        <v>2.1931034482758571E-2</v>
      </c>
      <c r="AF703" s="1">
        <f>(Table2[[#This Row],[Current Week High]]/Table2[[#This Row],[Close Price]])-1</f>
        <v>3.0773383722499714E-2</v>
      </c>
      <c r="AG703" s="1">
        <f>(Table2[[#This Row],[Close Price]]/Table2[[#This Row],[Current Month Low]])-1</f>
        <v>2.1931034482758571E-2</v>
      </c>
      <c r="AH703" s="1">
        <f>(Table2[[#This Row],[Current Month High]]/Table2[[#This Row],[Close Price]])-1</f>
        <v>5.6147928195438013E-2</v>
      </c>
      <c r="AI703">
        <v>57.241193143474099</v>
      </c>
      <c r="AJ703">
        <v>2.19310344827585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-0.15</v>
      </c>
      <c r="AM703" t="s">
        <v>3174</v>
      </c>
      <c r="AN703">
        <v>-9.64</v>
      </c>
      <c r="AO703" t="s">
        <v>3174</v>
      </c>
      <c r="AP703">
        <v>5.9998292246799998E-4</v>
      </c>
      <c r="AQ703">
        <f>(Table2[[#This Row],[Sharpe Ratio]]-AVERAGE(Table2[Sharpe Ratio]))/_xlfn.STDEV.P(Table2[Sharpe Ratio])</f>
        <v>-0.71096345772688851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707</v>
      </c>
      <c r="AT703">
        <f>_xlfn.RANK.AVG(Table2[[#This Row],[6M Return vs Nifty Z-Score]],Table2[6M Return vs Nifty Z-Score])</f>
        <v>713</v>
      </c>
      <c r="AU703">
        <f>_xlfn.RANK.AVG(Table2[[#This Row],[Sharpe Ratio Z-Score]],Table2[Sharpe Ratio Z-Score])</f>
        <v>513</v>
      </c>
      <c r="AV703">
        <f>(Table2[[#This Row],[Rank 1Y]]+Table2[[#This Row],[Rank 6M]]+Table2[[#This Row],[Rank Sharpe]])/3</f>
        <v>644.33333333333337</v>
      </c>
    </row>
    <row r="704" spans="1:48" x14ac:dyDescent="0.3">
      <c r="A704" t="s">
        <v>1097</v>
      </c>
      <c r="B704" t="s">
        <v>1098</v>
      </c>
      <c r="C704" t="s">
        <v>3128</v>
      </c>
      <c r="D704" t="s">
        <v>21</v>
      </c>
      <c r="E704">
        <v>11973.078198839999</v>
      </c>
      <c r="F704">
        <v>797.85</v>
      </c>
      <c r="G704">
        <v>-32.232001619844603</v>
      </c>
      <c r="H704">
        <f>(Table2[[#This Row],[1Y Return vs Nifty]]-AVERAGE(Table2[1Y Return vs Nifty]))/_xlfn.STDEV.P(Table2[1Y Return vs Nifty])</f>
        <v>-0.99298329710741051</v>
      </c>
      <c r="I704">
        <v>-1.11576239469441</v>
      </c>
      <c r="J704">
        <f>(Table2[[#This Row],[1M Return vs Nifty]]-AVERAGE(Table2[1M Return vs Nifty]))/_xlfn.STDEV.P(Table2[1M Return vs Nifty])</f>
        <v>0.34777705039420242</v>
      </c>
      <c r="K704">
        <v>-12.656005287551899</v>
      </c>
      <c r="L704">
        <f>(Table2[[#This Row],[6M Return vs Nifty]]-AVERAGE(Table2[6M Return vs Nifty]))/_xlfn.STDEV.P(Table2[6M Return vs Nifty])</f>
        <v>-0.68879656662883604</v>
      </c>
      <c r="M704">
        <v>1.4891555005433601</v>
      </c>
      <c r="N704">
        <f>(Table2[[#This Row],[1W Return vs Nifty]]-AVERAGE(Table2[1W Return vs Nifty]))/_xlfn.STDEV.P(Table2[1W Return vs Nifty])</f>
        <v>0.98372803855895596</v>
      </c>
      <c r="O704">
        <v>800.3</v>
      </c>
      <c r="P704">
        <v>803.13356816665805</v>
      </c>
      <c r="Q704">
        <v>826.04308174307596</v>
      </c>
      <c r="R704">
        <v>49.864650922110002</v>
      </c>
      <c r="S704" s="1">
        <f>(Table2[[#This Row],[Close Price]]-Table2[[#This Row],[20D EMA]])/Table2[[#This Row],[20D EMA]]</f>
        <v>-3.0613519930025391E-3</v>
      </c>
      <c r="T704" s="1">
        <f>(Table2[[#This Row],[Close Price]]-Table2[[#This Row],[50D EMA]])/Table2[[#This Row],[50D EMA]]</f>
        <v>-6.5786917345753834E-3</v>
      </c>
      <c r="U704" s="1">
        <f>(Table2[[#This Row],[Close Price]]-Table2[[#This Row],[200D EMA]])/Table2[[#This Row],[200D EMA]]</f>
        <v>-3.413028008609946E-2</v>
      </c>
      <c r="V704">
        <v>0.85099914454208703</v>
      </c>
      <c r="W704">
        <v>788.1</v>
      </c>
      <c r="X704">
        <v>800.4</v>
      </c>
      <c r="Y704">
        <v>778.3</v>
      </c>
      <c r="Z704">
        <v>807.4</v>
      </c>
      <c r="AA704">
        <v>778.3</v>
      </c>
      <c r="AB704">
        <v>813.4</v>
      </c>
      <c r="AC704" s="1">
        <f>(Table2[[#This Row],[Close Price]]/Table2[[#This Row],[Day Low]])-1</f>
        <v>1.2371526456033566E-2</v>
      </c>
      <c r="AD704" s="1">
        <f>(Table2[[#This Row],[Day High]]/Table2[[#This Row],[Close Price]])-1</f>
        <v>3.1960894905056492E-3</v>
      </c>
      <c r="AE704" s="1">
        <f>(Table2[[#This Row],[Close Price]]/Table2[[#This Row],[Current Week Low]])-1</f>
        <v>2.5118848772966773E-2</v>
      </c>
      <c r="AF704" s="1">
        <f>(Table2[[#This Row],[Current Week High]]/Table2[[#This Row],[Close Price]])-1</f>
        <v>1.1969668484050899E-2</v>
      </c>
      <c r="AG704" s="1">
        <f>(Table2[[#This Row],[Close Price]]/Table2[[#This Row],[Current Month Low]])-1</f>
        <v>2.5118848772966773E-2</v>
      </c>
      <c r="AH704" s="1">
        <f>(Table2[[#This Row],[Current Month High]]/Table2[[#This Row],[Close Price]])-1</f>
        <v>1.9489879049946701E-2</v>
      </c>
      <c r="AI704">
        <v>20.448705897098399</v>
      </c>
      <c r="AJ704">
        <v>7.6720647773279298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-0.08</v>
      </c>
      <c r="AM704" t="s">
        <v>3174</v>
      </c>
      <c r="AN704">
        <v>0.71</v>
      </c>
      <c r="AO704" t="s">
        <v>3175</v>
      </c>
      <c r="AP704">
        <v>-0.140501142216546</v>
      </c>
      <c r="AQ704">
        <f>(Table2[[#This Row],[Sharpe Ratio]]-AVERAGE(Table2[Sharpe Ratio]))/_xlfn.STDEV.P(Table2[Sharpe Ratio])</f>
        <v>-2.3576353169578224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657</v>
      </c>
      <c r="AT704">
        <f>_xlfn.RANK.AVG(Table2[[#This Row],[6M Return vs Nifty Z-Score]],Table2[6M Return vs Nifty Z-Score])</f>
        <v>552</v>
      </c>
      <c r="AU704">
        <f>_xlfn.RANK.AVG(Table2[[#This Row],[Sharpe Ratio Z-Score]],Table2[Sharpe Ratio Z-Score])</f>
        <v>729</v>
      </c>
      <c r="AV704">
        <f>(Table2[[#This Row],[Rank 1Y]]+Table2[[#This Row],[Rank 6M]]+Table2[[#This Row],[Rank Sharpe]])/3</f>
        <v>646</v>
      </c>
    </row>
    <row r="705" spans="1:48" x14ac:dyDescent="0.3">
      <c r="A705" t="s">
        <v>2006</v>
      </c>
      <c r="B705" t="s">
        <v>2007</v>
      </c>
      <c r="C705" t="s">
        <v>3139</v>
      </c>
      <c r="D705" t="s">
        <v>1443</v>
      </c>
      <c r="E705">
        <v>3347.674254694</v>
      </c>
      <c r="F705">
        <v>123.7</v>
      </c>
      <c r="G705">
        <v>-39.942794207922603</v>
      </c>
      <c r="H705">
        <f>(Table2[[#This Row],[1Y Return vs Nifty]]-AVERAGE(Table2[1Y Return vs Nifty]))/_xlfn.STDEV.P(Table2[1Y Return vs Nifty])</f>
        <v>-1.1257910605232875</v>
      </c>
      <c r="I705">
        <v>-11.661830237195099</v>
      </c>
      <c r="J705">
        <f>(Table2[[#This Row],[1M Return vs Nifty]]-AVERAGE(Table2[1M Return vs Nifty]))/_xlfn.STDEV.P(Table2[1M Return vs Nifty])</f>
        <v>-0.84177765857061759</v>
      </c>
      <c r="K705">
        <v>-12.1793143152385</v>
      </c>
      <c r="L705">
        <f>(Table2[[#This Row],[6M Return vs Nifty]]-AVERAGE(Table2[6M Return vs Nifty]))/_xlfn.STDEV.P(Table2[6M Return vs Nifty])</f>
        <v>-0.67289625660380059</v>
      </c>
      <c r="M705">
        <v>-4.9498966382974796</v>
      </c>
      <c r="N705">
        <f>(Table2[[#This Row],[1W Return vs Nifty]]-AVERAGE(Table2[1W Return vs Nifty]))/_xlfn.STDEV.P(Table2[1W Return vs Nifty])</f>
        <v>-0.60504126709532802</v>
      </c>
      <c r="O705">
        <v>128.44</v>
      </c>
      <c r="P705">
        <v>129.93754019299701</v>
      </c>
      <c r="Q705">
        <v>136.36570959495899</v>
      </c>
      <c r="R705">
        <v>29.844354394057</v>
      </c>
      <c r="S705" s="1">
        <f>(Table2[[#This Row],[Close Price]]-Table2[[#This Row],[20D EMA]])/Table2[[#This Row],[20D EMA]]</f>
        <v>-3.6904391155403261E-2</v>
      </c>
      <c r="T705" s="1">
        <f>(Table2[[#This Row],[Close Price]]-Table2[[#This Row],[50D EMA]])/Table2[[#This Row],[50D EMA]]</f>
        <v>-4.8004142480551397E-2</v>
      </c>
      <c r="U705" s="1">
        <f>(Table2[[#This Row],[Close Price]]-Table2[[#This Row],[200D EMA]])/Table2[[#This Row],[200D EMA]]</f>
        <v>-9.288045823674719E-2</v>
      </c>
      <c r="V705">
        <v>1.1449277147583199</v>
      </c>
      <c r="W705">
        <v>119.2</v>
      </c>
      <c r="X705">
        <v>124.9</v>
      </c>
      <c r="Y705">
        <v>119</v>
      </c>
      <c r="Z705">
        <v>126.64</v>
      </c>
      <c r="AA705">
        <v>119</v>
      </c>
      <c r="AB705">
        <v>131.6</v>
      </c>
      <c r="AC705" s="1">
        <f>(Table2[[#This Row],[Close Price]]/Table2[[#This Row],[Day Low]])-1</f>
        <v>3.7751677852349008E-2</v>
      </c>
      <c r="AD705" s="1">
        <f>(Table2[[#This Row],[Day High]]/Table2[[#This Row],[Close Price]])-1</f>
        <v>9.7008892481811326E-3</v>
      </c>
      <c r="AE705" s="1">
        <f>(Table2[[#This Row],[Close Price]]/Table2[[#This Row],[Current Week Low]])-1</f>
        <v>3.9495798319327813E-2</v>
      </c>
      <c r="AF705" s="1">
        <f>(Table2[[#This Row],[Current Week High]]/Table2[[#This Row],[Close Price]])-1</f>
        <v>2.3767178658043564E-2</v>
      </c>
      <c r="AG705" s="1">
        <f>(Table2[[#This Row],[Close Price]]/Table2[[#This Row],[Current Month Low]])-1</f>
        <v>3.9495798319327813E-2</v>
      </c>
      <c r="AH705" s="1">
        <f>(Table2[[#This Row],[Current Month High]]/Table2[[#This Row],[Close Price]])-1</f>
        <v>6.3864187550525475E-2</v>
      </c>
      <c r="AI705">
        <v>29.1835084882781</v>
      </c>
      <c r="AJ705">
        <v>18.429870751555701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-0.11</v>
      </c>
      <c r="AM705" t="s">
        <v>3174</v>
      </c>
      <c r="AN705">
        <v>-3.37</v>
      </c>
      <c r="AO705" t="s">
        <v>3174</v>
      </c>
      <c r="AP705">
        <v>-0.101146839612531</v>
      </c>
      <c r="AQ705">
        <f>(Table2[[#This Row],[Sharpe Ratio]]-AVERAGE(Table2[Sharpe Ratio]))/_xlfn.STDEV.P(Table2[Sharpe Ratio])</f>
        <v>-1.898364545205683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682</v>
      </c>
      <c r="AT705">
        <f>_xlfn.RANK.AVG(Table2[[#This Row],[6M Return vs Nifty Z-Score]],Table2[6M Return vs Nifty Z-Score])</f>
        <v>545</v>
      </c>
      <c r="AU705">
        <f>_xlfn.RANK.AVG(Table2[[#This Row],[Sharpe Ratio Z-Score]],Table2[Sharpe Ratio Z-Score])</f>
        <v>713</v>
      </c>
      <c r="AV705">
        <f>(Table2[[#This Row],[Rank 1Y]]+Table2[[#This Row],[Rank 6M]]+Table2[[#This Row],[Rank Sharpe]])/3</f>
        <v>646.66666666666663</v>
      </c>
    </row>
    <row r="706" spans="1:48" x14ac:dyDescent="0.3">
      <c r="A706" t="s">
        <v>639</v>
      </c>
      <c r="B706" t="s">
        <v>640</v>
      </c>
      <c r="C706" t="s">
        <v>3129</v>
      </c>
      <c r="D706" t="s">
        <v>24</v>
      </c>
      <c r="E706">
        <v>30102.606441749998</v>
      </c>
      <c r="F706">
        <v>187.66</v>
      </c>
      <c r="G706">
        <v>-51.1254524090199</v>
      </c>
      <c r="H706">
        <f>(Table2[[#This Row],[1Y Return vs Nifty]]-AVERAGE(Table2[1Y Return vs Nifty]))/_xlfn.STDEV.P(Table2[1Y Return vs Nifty])</f>
        <v>-1.3183969188403939</v>
      </c>
      <c r="I706">
        <v>-6.1144979408220097</v>
      </c>
      <c r="J706">
        <f>(Table2[[#This Row],[1M Return vs Nifty]]-AVERAGE(Table2[1M Return vs Nifty]))/_xlfn.STDEV.P(Table2[1M Return vs Nifty])</f>
        <v>-0.21606053310800416</v>
      </c>
      <c r="K706">
        <v>-8.8886566085224707</v>
      </c>
      <c r="L706">
        <f>(Table2[[#This Row],[6M Return vs Nifty]]-AVERAGE(Table2[6M Return vs Nifty]))/_xlfn.STDEV.P(Table2[6M Return vs Nifty])</f>
        <v>-0.56313441767252403</v>
      </c>
      <c r="M706">
        <v>-4.0672665464963504</v>
      </c>
      <c r="N706">
        <f>(Table2[[#This Row],[1W Return vs Nifty]]-AVERAGE(Table2[1W Return vs Nifty]))/_xlfn.STDEV.P(Table2[1W Return vs Nifty])</f>
        <v>-0.38726144983904182</v>
      </c>
      <c r="O706">
        <v>197.87</v>
      </c>
      <c r="P706">
        <v>199.47862727420099</v>
      </c>
      <c r="Q706">
        <v>204.067513032524</v>
      </c>
      <c r="R706">
        <v>21.243928612166801</v>
      </c>
      <c r="S706" s="1">
        <f>(Table2[[#This Row],[Close Price]]-Table2[[#This Row],[20D EMA]])/Table2[[#This Row],[20D EMA]]</f>
        <v>-5.1599535048264047E-2</v>
      </c>
      <c r="T706" s="1">
        <f>(Table2[[#This Row],[Close Price]]-Table2[[#This Row],[50D EMA]])/Table2[[#This Row],[50D EMA]]</f>
        <v>-5.9247586750009289E-2</v>
      </c>
      <c r="U706" s="1">
        <f>(Table2[[#This Row],[Close Price]]-Table2[[#This Row],[200D EMA]])/Table2[[#This Row],[200D EMA]]</f>
        <v>-8.0402376589501542E-2</v>
      </c>
      <c r="V706">
        <v>0.74275309547746904</v>
      </c>
      <c r="W706">
        <v>183.76</v>
      </c>
      <c r="X706">
        <v>189</v>
      </c>
      <c r="Y706">
        <v>182.55</v>
      </c>
      <c r="Z706">
        <v>192.35</v>
      </c>
      <c r="AA706">
        <v>182.55</v>
      </c>
      <c r="AB706">
        <v>199.27</v>
      </c>
      <c r="AC706" s="1">
        <f>(Table2[[#This Row],[Close Price]]/Table2[[#This Row],[Day Low]])-1</f>
        <v>2.1223334784501446E-2</v>
      </c>
      <c r="AD706" s="1">
        <f>(Table2[[#This Row],[Day High]]/Table2[[#This Row],[Close Price]])-1</f>
        <v>7.140573377384607E-3</v>
      </c>
      <c r="AE706" s="1">
        <f>(Table2[[#This Row],[Close Price]]/Table2[[#This Row],[Current Week Low]])-1</f>
        <v>2.7992330868255255E-2</v>
      </c>
      <c r="AF706" s="1">
        <f>(Table2[[#This Row],[Current Week High]]/Table2[[#This Row],[Close Price]])-1</f>
        <v>2.4992006820846235E-2</v>
      </c>
      <c r="AG706" s="1">
        <f>(Table2[[#This Row],[Close Price]]/Table2[[#This Row],[Current Month Low]])-1</f>
        <v>2.7992330868255255E-2</v>
      </c>
      <c r="AH706" s="1">
        <f>(Table2[[#This Row],[Current Month High]]/Table2[[#This Row],[Close Price]])-1</f>
        <v>6.1867206650325191E-2</v>
      </c>
      <c r="AI706">
        <v>40.2003623574549</v>
      </c>
      <c r="AJ706">
        <v>10.9429500443393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0</v>
      </c>
      <c r="AM706" t="s">
        <v>3176</v>
      </c>
      <c r="AN706">
        <v>-11.21</v>
      </c>
      <c r="AO706" t="s">
        <v>3174</v>
      </c>
      <c r="AP706">
        <v>-0.11389337080131599</v>
      </c>
      <c r="AQ706">
        <f>(Table2[[#This Row],[Sharpe Ratio]]-AVERAGE(Table2[Sharpe Ratio]))/_xlfn.STDEV.P(Table2[Sharpe Ratio])</f>
        <v>-2.04711852708005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710</v>
      </c>
      <c r="AT706">
        <f>_xlfn.RANK.AVG(Table2[[#This Row],[6M Return vs Nifty Z-Score]],Table2[6M Return vs Nifty Z-Score])</f>
        <v>515</v>
      </c>
      <c r="AU706">
        <f>_xlfn.RANK.AVG(Table2[[#This Row],[Sharpe Ratio Z-Score]],Table2[Sharpe Ratio Z-Score])</f>
        <v>721</v>
      </c>
      <c r="AV706">
        <f>(Table2[[#This Row],[Rank 1Y]]+Table2[[#This Row],[Rank 6M]]+Table2[[#This Row],[Rank Sharpe]])/3</f>
        <v>648.66666666666663</v>
      </c>
    </row>
    <row r="707" spans="1:48" x14ac:dyDescent="0.3">
      <c r="A707" t="s">
        <v>2214</v>
      </c>
      <c r="B707" t="s">
        <v>2215</v>
      </c>
      <c r="C707" t="s">
        <v>3135</v>
      </c>
      <c r="D707" t="s">
        <v>1573</v>
      </c>
      <c r="E707">
        <v>2642.6983854</v>
      </c>
      <c r="F707">
        <v>631.20000000000005</v>
      </c>
      <c r="G707">
        <v>-46.134395324898797</v>
      </c>
      <c r="H707">
        <f>(Table2[[#This Row],[1Y Return vs Nifty]]-AVERAGE(Table2[1Y Return vs Nifty]))/_xlfn.STDEV.P(Table2[1Y Return vs Nifty])</f>
        <v>-1.2324328469435624</v>
      </c>
      <c r="I707">
        <v>5.3445189170898599</v>
      </c>
      <c r="J707">
        <f>(Table2[[#This Row],[1M Return vs Nifty]]-AVERAGE(Table2[1M Return vs Nifty]))/_xlfn.STDEV.P(Table2[1M Return vs Nifty])</f>
        <v>1.0764712111410544</v>
      </c>
      <c r="K707">
        <v>-32.872790625544198</v>
      </c>
      <c r="L707">
        <f>(Table2[[#This Row],[6M Return vs Nifty]]-AVERAGE(Table2[6M Return vs Nifty]))/_xlfn.STDEV.P(Table2[6M Return vs Nifty])</f>
        <v>-1.3631394286797864</v>
      </c>
      <c r="M707">
        <v>-2.9054254865759299</v>
      </c>
      <c r="N707">
        <f>(Table2[[#This Row],[1W Return vs Nifty]]-AVERAGE(Table2[1W Return vs Nifty]))/_xlfn.STDEV.P(Table2[1W Return vs Nifty])</f>
        <v>-0.10058922320558843</v>
      </c>
      <c r="O707">
        <v>626</v>
      </c>
      <c r="P707">
        <v>624.09362435652702</v>
      </c>
      <c r="Q707">
        <v>676.37282037280295</v>
      </c>
      <c r="R707">
        <v>55.510499220378598</v>
      </c>
      <c r="S707" s="1">
        <f>(Table2[[#This Row],[Close Price]]-Table2[[#This Row],[20D EMA]])/Table2[[#This Row],[20D EMA]]</f>
        <v>8.3067092651757917E-3</v>
      </c>
      <c r="T707" s="1">
        <f>(Table2[[#This Row],[Close Price]]-Table2[[#This Row],[50D EMA]])/Table2[[#This Row],[50D EMA]]</f>
        <v>1.1386714054001228E-2</v>
      </c>
      <c r="U707" s="1">
        <f>(Table2[[#This Row],[Close Price]]-Table2[[#This Row],[200D EMA]])/Table2[[#This Row],[200D EMA]]</f>
        <v>-6.6786865190568367E-2</v>
      </c>
      <c r="V707">
        <v>1.0823545939091599</v>
      </c>
      <c r="W707">
        <v>613.54999999999995</v>
      </c>
      <c r="X707">
        <v>639.9</v>
      </c>
      <c r="Y707">
        <v>611.20000000000005</v>
      </c>
      <c r="Z707">
        <v>649</v>
      </c>
      <c r="AA707">
        <v>611.20000000000005</v>
      </c>
      <c r="AB707">
        <v>670</v>
      </c>
      <c r="AC707" s="1">
        <f>(Table2[[#This Row],[Close Price]]/Table2[[#This Row],[Day Low]])-1</f>
        <v>2.8767011653492158E-2</v>
      </c>
      <c r="AD707" s="1">
        <f>(Table2[[#This Row],[Day High]]/Table2[[#This Row],[Close Price]])-1</f>
        <v>1.3783269961977096E-2</v>
      </c>
      <c r="AE707" s="1">
        <f>(Table2[[#This Row],[Close Price]]/Table2[[#This Row],[Current Week Low]])-1</f>
        <v>3.2722513089005201E-2</v>
      </c>
      <c r="AF707" s="1">
        <f>(Table2[[#This Row],[Current Week High]]/Table2[[#This Row],[Close Price]])-1</f>
        <v>2.8200253485424431E-2</v>
      </c>
      <c r="AG707" s="1">
        <f>(Table2[[#This Row],[Close Price]]/Table2[[#This Row],[Current Month Low]])-1</f>
        <v>3.2722513089005201E-2</v>
      </c>
      <c r="AH707" s="1">
        <f>(Table2[[#This Row],[Current Month High]]/Table2[[#This Row],[Close Price]])-1</f>
        <v>6.1470215462610778E-2</v>
      </c>
      <c r="AI707">
        <v>43.377693282636201</v>
      </c>
      <c r="AJ707">
        <v>16.629711751662899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-0.05</v>
      </c>
      <c r="AM707" t="s">
        <v>3174</v>
      </c>
      <c r="AN707">
        <v>3.81</v>
      </c>
      <c r="AO707" t="s">
        <v>3175</v>
      </c>
      <c r="AQ707">
        <f>(Table2[[#This Row],[Sharpe Ratio]]-AVERAGE(Table2[Sharpe Ratio]))/_xlfn.STDEV.P(Table2[Sharpe Ratio])</f>
        <v>-0.71796535082642143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703</v>
      </c>
      <c r="AT707">
        <f>_xlfn.RANK.AVG(Table2[[#This Row],[6M Return vs Nifty Z-Score]],Table2[6M Return vs Nifty Z-Score])</f>
        <v>703</v>
      </c>
      <c r="AU707">
        <f>_xlfn.RANK.AVG(Table2[[#This Row],[Sharpe Ratio Z-Score]],Table2[Sharpe Ratio Z-Score])</f>
        <v>540.5</v>
      </c>
      <c r="AV707">
        <f>(Table2[[#This Row],[Rank 1Y]]+Table2[[#This Row],[Rank 6M]]+Table2[[#This Row],[Rank Sharpe]])/3</f>
        <v>648.83333333333337</v>
      </c>
    </row>
    <row r="708" spans="1:48" x14ac:dyDescent="0.3">
      <c r="A708" t="s">
        <v>1172</v>
      </c>
      <c r="B708" t="s">
        <v>1173</v>
      </c>
      <c r="C708" t="s">
        <v>3138</v>
      </c>
      <c r="D708" t="s">
        <v>325</v>
      </c>
      <c r="E708">
        <v>10708.110997919999</v>
      </c>
      <c r="F708">
        <v>922.95</v>
      </c>
      <c r="G708">
        <v>-40.097161420788701</v>
      </c>
      <c r="H708">
        <f>(Table2[[#This Row],[1Y Return vs Nifty]]-AVERAGE(Table2[1Y Return vs Nifty]))/_xlfn.STDEV.P(Table2[1Y Return vs Nifty])</f>
        <v>-1.1284498227777913</v>
      </c>
      <c r="I708">
        <v>-9.5864623125919692</v>
      </c>
      <c r="J708">
        <f>(Table2[[#This Row],[1M Return vs Nifty]]-AVERAGE(Table2[1M Return vs Nifty]))/_xlfn.STDEV.P(Table2[1M Return vs Nifty])</f>
        <v>-0.6076843714406911</v>
      </c>
      <c r="K708">
        <v>-16.496186264947202</v>
      </c>
      <c r="L708">
        <f>(Table2[[#This Row],[6M Return vs Nifty]]-AVERAGE(Table2[6M Return vs Nifty]))/_xlfn.STDEV.P(Table2[6M Return vs Nifty])</f>
        <v>-0.81688808008146563</v>
      </c>
      <c r="M708">
        <v>-2.81205815910366</v>
      </c>
      <c r="N708">
        <f>(Table2[[#This Row],[1W Return vs Nifty]]-AVERAGE(Table2[1W Return vs Nifty]))/_xlfn.STDEV.P(Table2[1W Return vs Nifty])</f>
        <v>-7.7551803902190991E-2</v>
      </c>
      <c r="O708">
        <v>962.74</v>
      </c>
      <c r="P708">
        <v>976.59702027310004</v>
      </c>
      <c r="Q708">
        <v>992.87284225355404</v>
      </c>
      <c r="R708">
        <v>22.5676139267187</v>
      </c>
      <c r="S708" s="1">
        <f>(Table2[[#This Row],[Close Price]]-Table2[[#This Row],[20D EMA]])/Table2[[#This Row],[20D EMA]]</f>
        <v>-4.1329954089369889E-2</v>
      </c>
      <c r="T708" s="1">
        <f>(Table2[[#This Row],[Close Price]]-Table2[[#This Row],[50D EMA]])/Table2[[#This Row],[50D EMA]]</f>
        <v>-5.4932606960133773E-2</v>
      </c>
      <c r="U708" s="1">
        <f>(Table2[[#This Row],[Close Price]]-Table2[[#This Row],[200D EMA]])/Table2[[#This Row],[200D EMA]]</f>
        <v>-7.0424770703615955E-2</v>
      </c>
      <c r="V708">
        <v>0.64239541270321299</v>
      </c>
      <c r="W708">
        <v>905.2</v>
      </c>
      <c r="X708">
        <v>928.8</v>
      </c>
      <c r="Y708">
        <v>905</v>
      </c>
      <c r="Z708">
        <v>935.65</v>
      </c>
      <c r="AA708">
        <v>905</v>
      </c>
      <c r="AB708">
        <v>973.95</v>
      </c>
      <c r="AC708" s="1">
        <f>(Table2[[#This Row],[Close Price]]/Table2[[#This Row],[Day Low]])-1</f>
        <v>1.9608926204153887E-2</v>
      </c>
      <c r="AD708" s="1">
        <f>(Table2[[#This Row],[Day High]]/Table2[[#This Row],[Close Price]])-1</f>
        <v>6.3383715260847406E-3</v>
      </c>
      <c r="AE708" s="1">
        <f>(Table2[[#This Row],[Close Price]]/Table2[[#This Row],[Current Week Low]])-1</f>
        <v>1.9834254143646479E-2</v>
      </c>
      <c r="AF708" s="1">
        <f>(Table2[[#This Row],[Current Week High]]/Table2[[#This Row],[Close Price]])-1</f>
        <v>1.3760225364320755E-2</v>
      </c>
      <c r="AG708" s="1">
        <f>(Table2[[#This Row],[Close Price]]/Table2[[#This Row],[Current Month Low]])-1</f>
        <v>1.9834254143646479E-2</v>
      </c>
      <c r="AH708" s="1">
        <f>(Table2[[#This Row],[Current Month High]]/Table2[[#This Row],[Close Price]])-1</f>
        <v>5.5257597919713852E-2</v>
      </c>
      <c r="AI708">
        <v>24.383769434963899</v>
      </c>
      <c r="AJ708">
        <v>12.5342925074681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-0.15</v>
      </c>
      <c r="AM708" t="s">
        <v>3174</v>
      </c>
      <c r="AN708">
        <v>-8.7200000000000006</v>
      </c>
      <c r="AO708" t="s">
        <v>3174</v>
      </c>
      <c r="AP708">
        <v>-5.9624429221961997E-2</v>
      </c>
      <c r="AQ708">
        <f>(Table2[[#This Row],[Sharpe Ratio]]-AVERAGE(Table2[Sharpe Ratio]))/_xlfn.STDEV.P(Table2[Sharpe Ratio])</f>
        <v>-1.4137916217068398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683</v>
      </c>
      <c r="AT708">
        <f>_xlfn.RANK.AVG(Table2[[#This Row],[6M Return vs Nifty Z-Score]],Table2[6M Return vs Nifty Z-Score])</f>
        <v>593</v>
      </c>
      <c r="AU708">
        <f>_xlfn.RANK.AVG(Table2[[#This Row],[Sharpe Ratio Z-Score]],Table2[Sharpe Ratio Z-Score])</f>
        <v>673</v>
      </c>
      <c r="AV708">
        <f>(Table2[[#This Row],[Rank 1Y]]+Table2[[#This Row],[Rank 6M]]+Table2[[#This Row],[Rank Sharpe]])/3</f>
        <v>649.66666666666663</v>
      </c>
    </row>
    <row r="709" spans="1:48" x14ac:dyDescent="0.3">
      <c r="A709" t="s">
        <v>1120</v>
      </c>
      <c r="B709" t="s">
        <v>1121</v>
      </c>
      <c r="C709" t="s">
        <v>3129</v>
      </c>
      <c r="D709" t="s">
        <v>579</v>
      </c>
      <c r="E709">
        <v>11420.527698730901</v>
      </c>
      <c r="F709">
        <v>150.38</v>
      </c>
      <c r="G709">
        <v>-29.754175575994498</v>
      </c>
      <c r="H709">
        <f>(Table2[[#This Row],[1Y Return vs Nifty]]-AVERAGE(Table2[1Y Return vs Nifty]))/_xlfn.STDEV.P(Table2[1Y Return vs Nifty])</f>
        <v>-0.95030616226576803</v>
      </c>
      <c r="I709">
        <v>-8.5116083639386293</v>
      </c>
      <c r="J709">
        <f>(Table2[[#This Row],[1M Return vs Nifty]]-AVERAGE(Table2[1M Return vs Nifty]))/_xlfn.STDEV.P(Table2[1M Return vs Nifty])</f>
        <v>-0.48644510054227541</v>
      </c>
      <c r="K709">
        <v>-26.855860854639001</v>
      </c>
      <c r="L709">
        <f>(Table2[[#This Row],[6M Return vs Nifty]]-AVERAGE(Table2[6M Return vs Nifty]))/_xlfn.STDEV.P(Table2[6M Return vs Nifty])</f>
        <v>-1.162441168563882</v>
      </c>
      <c r="M709">
        <v>-5.7909601156025801</v>
      </c>
      <c r="N709">
        <f>(Table2[[#This Row],[1W Return vs Nifty]]-AVERAGE(Table2[1W Return vs Nifty]))/_xlfn.STDEV.P(Table2[1W Return vs Nifty])</f>
        <v>-0.81256495350699842</v>
      </c>
      <c r="O709">
        <v>160.91999999999999</v>
      </c>
      <c r="P709">
        <v>163.10494931289</v>
      </c>
      <c r="Q709">
        <v>164.387994490918</v>
      </c>
      <c r="R709">
        <v>33.887627486659802</v>
      </c>
      <c r="S709" s="1">
        <f>(Table2[[#This Row],[Close Price]]-Table2[[#This Row],[20D EMA]])/Table2[[#This Row],[20D EMA]]</f>
        <v>-6.5498384290330558E-2</v>
      </c>
      <c r="T709" s="1">
        <f>(Table2[[#This Row],[Close Price]]-Table2[[#This Row],[50D EMA]])/Table2[[#This Row],[50D EMA]]</f>
        <v>-7.8016941647057456E-2</v>
      </c>
      <c r="U709" s="1">
        <f>(Table2[[#This Row],[Close Price]]-Table2[[#This Row],[200D EMA]])/Table2[[#This Row],[200D EMA]]</f>
        <v>-8.5213001924492202E-2</v>
      </c>
      <c r="V709">
        <v>1.0978220531652501</v>
      </c>
      <c r="W709">
        <v>146.46</v>
      </c>
      <c r="X709">
        <v>151.63</v>
      </c>
      <c r="Y709">
        <v>146.46</v>
      </c>
      <c r="Z709">
        <v>159.4</v>
      </c>
      <c r="AA709">
        <v>146.46</v>
      </c>
      <c r="AB709">
        <v>164.34</v>
      </c>
      <c r="AC709" s="1">
        <f>(Table2[[#This Row],[Close Price]]/Table2[[#This Row],[Day Low]])-1</f>
        <v>2.6764987027174669E-2</v>
      </c>
      <c r="AD709" s="1">
        <f>(Table2[[#This Row],[Day High]]/Table2[[#This Row],[Close Price]])-1</f>
        <v>8.3122755685596239E-3</v>
      </c>
      <c r="AE709" s="1">
        <f>(Table2[[#This Row],[Close Price]]/Table2[[#This Row],[Current Week Low]])-1</f>
        <v>2.6764987027174669E-2</v>
      </c>
      <c r="AF709" s="1">
        <f>(Table2[[#This Row],[Current Week High]]/Table2[[#This Row],[Close Price]])-1</f>
        <v>5.99813805027265E-2</v>
      </c>
      <c r="AG709" s="1">
        <f>(Table2[[#This Row],[Close Price]]/Table2[[#This Row],[Current Month Low]])-1</f>
        <v>2.6764987027174669E-2</v>
      </c>
      <c r="AH709" s="1">
        <f>(Table2[[#This Row],[Current Month High]]/Table2[[#This Row],[Close Price]])-1</f>
        <v>9.2831493549674127E-2</v>
      </c>
      <c r="AI709">
        <v>39.1789987213416</v>
      </c>
      <c r="AJ709">
        <v>14.227117356627399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-0.08</v>
      </c>
      <c r="AM709" t="s">
        <v>3174</v>
      </c>
      <c r="AN709">
        <v>-4.93</v>
      </c>
      <c r="AO709" t="s">
        <v>3174</v>
      </c>
      <c r="AP709">
        <v>-3.4545826686497E-2</v>
      </c>
      <c r="AQ709">
        <f>(Table2[[#This Row],[Sharpe Ratio]]-AVERAGE(Table2[Sharpe Ratio]))/_xlfn.STDEV.P(Table2[Sharpe Ratio])</f>
        <v>-1.1211204681401878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644</v>
      </c>
      <c r="AT709">
        <f>_xlfn.RANK.AVG(Table2[[#This Row],[6M Return vs Nifty Z-Score]],Table2[6M Return vs Nifty Z-Score])</f>
        <v>679</v>
      </c>
      <c r="AU709">
        <f>_xlfn.RANK.AVG(Table2[[#This Row],[Sharpe Ratio Z-Score]],Table2[Sharpe Ratio Z-Score])</f>
        <v>636</v>
      </c>
      <c r="AV709">
        <f>(Table2[[#This Row],[Rank 1Y]]+Table2[[#This Row],[Rank 6M]]+Table2[[#This Row],[Rank Sharpe]])/3</f>
        <v>653</v>
      </c>
    </row>
    <row r="710" spans="1:48" x14ac:dyDescent="0.3">
      <c r="A710" t="s">
        <v>1517</v>
      </c>
      <c r="B710" t="s">
        <v>1518</v>
      </c>
      <c r="C710" t="s">
        <v>3131</v>
      </c>
      <c r="D710" t="s">
        <v>403</v>
      </c>
      <c r="E710">
        <v>6736.2295215599997</v>
      </c>
      <c r="F710">
        <v>283.5</v>
      </c>
      <c r="G710">
        <v>-53.663029822388097</v>
      </c>
      <c r="H710">
        <f>(Table2[[#This Row],[1Y Return vs Nifty]]-AVERAGE(Table2[1Y Return vs Nifty]))/_xlfn.STDEV.P(Table2[1Y Return vs Nifty])</f>
        <v>-1.3621031885804389</v>
      </c>
      <c r="I710">
        <v>-7.9729887153220602</v>
      </c>
      <c r="J710">
        <f>(Table2[[#This Row],[1M Return vs Nifty]]-AVERAGE(Table2[1M Return vs Nifty]))/_xlfn.STDEV.P(Table2[1M Return vs Nifty])</f>
        <v>-0.42569093615403558</v>
      </c>
      <c r="K710">
        <v>-20.567694211932</v>
      </c>
      <c r="L710">
        <f>(Table2[[#This Row],[6M Return vs Nifty]]-AVERAGE(Table2[6M Return vs Nifty]))/_xlfn.STDEV.P(Table2[6M Return vs Nifty])</f>
        <v>-0.9526956417650374</v>
      </c>
      <c r="M710">
        <v>-5.5145834185892699</v>
      </c>
      <c r="N710">
        <f>(Table2[[#This Row],[1W Return vs Nifty]]-AVERAGE(Table2[1W Return vs Nifty]))/_xlfn.STDEV.P(Table2[1W Return vs Nifty])</f>
        <v>-0.74437187111771563</v>
      </c>
      <c r="O710">
        <v>298.64</v>
      </c>
      <c r="P710">
        <v>300.16643805101802</v>
      </c>
      <c r="Q710">
        <v>313.06526774968899</v>
      </c>
      <c r="R710">
        <v>30.647500146958699</v>
      </c>
      <c r="S710" s="1">
        <f>(Table2[[#This Row],[Close Price]]-Table2[[#This Row],[20D EMA]])/Table2[[#This Row],[20D EMA]]</f>
        <v>-5.0696490758103362E-2</v>
      </c>
      <c r="T710" s="1">
        <f>(Table2[[#This Row],[Close Price]]-Table2[[#This Row],[50D EMA]])/Table2[[#This Row],[50D EMA]]</f>
        <v>-5.5523989154927761E-2</v>
      </c>
      <c r="U710" s="1">
        <f>(Table2[[#This Row],[Close Price]]-Table2[[#This Row],[200D EMA]])/Table2[[#This Row],[200D EMA]]</f>
        <v>-9.4438031922876434E-2</v>
      </c>
      <c r="V710">
        <v>0.63634737992119905</v>
      </c>
      <c r="W710">
        <v>277.95</v>
      </c>
      <c r="X710">
        <v>285</v>
      </c>
      <c r="Y710">
        <v>276.39999999999998</v>
      </c>
      <c r="Z710">
        <v>295.55</v>
      </c>
      <c r="AA710">
        <v>276.39999999999998</v>
      </c>
      <c r="AB710">
        <v>306.8</v>
      </c>
      <c r="AC710" s="1">
        <f>(Table2[[#This Row],[Close Price]]/Table2[[#This Row],[Day Low]])-1</f>
        <v>1.9967620075553194E-2</v>
      </c>
      <c r="AD710" s="1">
        <f>(Table2[[#This Row],[Day High]]/Table2[[#This Row],[Close Price]])-1</f>
        <v>5.2910052910053462E-3</v>
      </c>
      <c r="AE710" s="1">
        <f>(Table2[[#This Row],[Close Price]]/Table2[[#This Row],[Current Week Low]])-1</f>
        <v>2.5687409551374829E-2</v>
      </c>
      <c r="AF710" s="1">
        <f>(Table2[[#This Row],[Current Week High]]/Table2[[#This Row],[Close Price]])-1</f>
        <v>4.2504409171075785E-2</v>
      </c>
      <c r="AG710" s="1">
        <f>(Table2[[#This Row],[Close Price]]/Table2[[#This Row],[Current Month Low]])-1</f>
        <v>2.5687409551374829E-2</v>
      </c>
      <c r="AH710" s="1">
        <f>(Table2[[#This Row],[Current Month High]]/Table2[[#This Row],[Close Price]])-1</f>
        <v>8.2186948853615549E-2</v>
      </c>
      <c r="AI710">
        <v>39.6119929453262</v>
      </c>
      <c r="AJ710">
        <v>9.8198721673445597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-0.1</v>
      </c>
      <c r="AM710" t="s">
        <v>3174</v>
      </c>
      <c r="AN710">
        <v>-7.32</v>
      </c>
      <c r="AO710" t="s">
        <v>3174</v>
      </c>
      <c r="AP710">
        <v>-2.6745642317403E-2</v>
      </c>
      <c r="AQ710">
        <f>(Table2[[#This Row],[Sharpe Ratio]]-AVERAGE(Table2[Sharpe Ratio]))/_xlfn.STDEV.P(Table2[Sharpe Ratio])</f>
        <v>-1.0300911153639734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717</v>
      </c>
      <c r="AT710">
        <f>_xlfn.RANK.AVG(Table2[[#This Row],[6M Return vs Nifty Z-Score]],Table2[6M Return vs Nifty Z-Score])</f>
        <v>631</v>
      </c>
      <c r="AU710">
        <f>_xlfn.RANK.AVG(Table2[[#This Row],[Sharpe Ratio Z-Score]],Table2[Sharpe Ratio Z-Score])</f>
        <v>619</v>
      </c>
      <c r="AV710">
        <f>(Table2[[#This Row],[Rank 1Y]]+Table2[[#This Row],[Rank 6M]]+Table2[[#This Row],[Rank Sharpe]])/3</f>
        <v>655.66666666666663</v>
      </c>
    </row>
    <row r="711" spans="1:48" x14ac:dyDescent="0.3">
      <c r="A711" t="s">
        <v>815</v>
      </c>
      <c r="B711" t="s">
        <v>816</v>
      </c>
      <c r="C711" t="s">
        <v>3143</v>
      </c>
      <c r="D711" t="s">
        <v>482</v>
      </c>
      <c r="E711">
        <v>19980.248463749998</v>
      </c>
      <c r="F711">
        <v>537.85</v>
      </c>
      <c r="G711">
        <v>-13.3677079394581</v>
      </c>
      <c r="H711">
        <f>(Table2[[#This Row],[1Y Return vs Nifty]]-AVERAGE(Table2[1Y Return vs Nifty]))/_xlfn.STDEV.P(Table2[1Y Return vs Nifty])</f>
        <v>-0.66807186634399129</v>
      </c>
      <c r="I711">
        <v>-12.5964216555815</v>
      </c>
      <c r="J711">
        <f>(Table2[[#This Row],[1M Return vs Nifty]]-AVERAGE(Table2[1M Return vs Nifty]))/_xlfn.STDEV.P(Table2[1M Return vs Nifty])</f>
        <v>-0.94719587124504256</v>
      </c>
      <c r="K711">
        <v>-34.041488431952899</v>
      </c>
      <c r="L711">
        <f>(Table2[[#This Row],[6M Return vs Nifty]]-AVERAGE(Table2[6M Return vs Nifty]))/_xlfn.STDEV.P(Table2[6M Return vs Nifty])</f>
        <v>-1.40212203696644</v>
      </c>
      <c r="M711">
        <v>-5.8194530415491297</v>
      </c>
      <c r="N711">
        <f>(Table2[[#This Row],[1W Return vs Nifty]]-AVERAGE(Table2[1W Return vs Nifty]))/_xlfn.STDEV.P(Table2[1W Return vs Nifty])</f>
        <v>-0.81959528735056131</v>
      </c>
      <c r="O711">
        <v>574.87</v>
      </c>
      <c r="P711">
        <v>609.31483789587105</v>
      </c>
      <c r="Q711">
        <v>633.47039617395797</v>
      </c>
      <c r="R711">
        <v>24.547077953988602</v>
      </c>
      <c r="S711" s="1">
        <f>(Table2[[#This Row],[Close Price]]-Table2[[#This Row],[20D EMA]])/Table2[[#This Row],[20D EMA]]</f>
        <v>-6.4397168055386408E-2</v>
      </c>
      <c r="T711" s="1">
        <f>(Table2[[#This Row],[Close Price]]-Table2[[#This Row],[50D EMA]])/Table2[[#This Row],[50D EMA]]</f>
        <v>-0.11728721089848795</v>
      </c>
      <c r="U711" s="1">
        <f>(Table2[[#This Row],[Close Price]]-Table2[[#This Row],[200D EMA]])/Table2[[#This Row],[200D EMA]]</f>
        <v>-0.15094690572990807</v>
      </c>
      <c r="V711">
        <v>0.85159647078753598</v>
      </c>
      <c r="W711">
        <v>526.25</v>
      </c>
      <c r="X711">
        <v>541.20000000000005</v>
      </c>
      <c r="Y711">
        <v>526.25</v>
      </c>
      <c r="Z711">
        <v>557.75</v>
      </c>
      <c r="AA711">
        <v>526.25</v>
      </c>
      <c r="AB711">
        <v>592.79999999999995</v>
      </c>
      <c r="AC711" s="1">
        <f>(Table2[[#This Row],[Close Price]]/Table2[[#This Row],[Day Low]])-1</f>
        <v>2.2042755344418019E-2</v>
      </c>
      <c r="AD711" s="1">
        <f>(Table2[[#This Row],[Day High]]/Table2[[#This Row],[Close Price]])-1</f>
        <v>6.2285023705495046E-3</v>
      </c>
      <c r="AE711" s="1">
        <f>(Table2[[#This Row],[Close Price]]/Table2[[#This Row],[Current Week Low]])-1</f>
        <v>2.2042755344418019E-2</v>
      </c>
      <c r="AF711" s="1">
        <f>(Table2[[#This Row],[Current Week High]]/Table2[[#This Row],[Close Price]])-1</f>
        <v>3.6999163335502461E-2</v>
      </c>
      <c r="AG711" s="1">
        <f>(Table2[[#This Row],[Close Price]]/Table2[[#This Row],[Current Month Low]])-1</f>
        <v>2.2042755344418019E-2</v>
      </c>
      <c r="AH711" s="1">
        <f>(Table2[[#This Row],[Current Month High]]/Table2[[#This Row],[Close Price]])-1</f>
        <v>0.10216603142139991</v>
      </c>
      <c r="AI711">
        <v>43.023147717765099</v>
      </c>
      <c r="AJ711">
        <v>22.796803652967998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-0.22</v>
      </c>
      <c r="AM711" t="s">
        <v>3174</v>
      </c>
      <c r="AN711">
        <v>-5.0199999999999996</v>
      </c>
      <c r="AO711" t="s">
        <v>3174</v>
      </c>
      <c r="AP711">
        <v>-0.12249261477242</v>
      </c>
      <c r="AQ711">
        <f>(Table2[[#This Row],[Sharpe Ratio]]-AVERAGE(Table2[Sharpe Ratio]))/_xlfn.STDEV.P(Table2[Sharpe Ratio])</f>
        <v>-2.1474730284628527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537</v>
      </c>
      <c r="AT711">
        <f>_xlfn.RANK.AVG(Table2[[#This Row],[6M Return vs Nifty Z-Score]],Table2[6M Return vs Nifty Z-Score])</f>
        <v>709</v>
      </c>
      <c r="AU711">
        <f>_xlfn.RANK.AVG(Table2[[#This Row],[Sharpe Ratio Z-Score]],Table2[Sharpe Ratio Z-Score])</f>
        <v>724</v>
      </c>
      <c r="AV711">
        <f>(Table2[[#This Row],[Rank 1Y]]+Table2[[#This Row],[Rank 6M]]+Table2[[#This Row],[Rank Sharpe]])/3</f>
        <v>656.66666666666663</v>
      </c>
    </row>
    <row r="712" spans="1:48" x14ac:dyDescent="0.3">
      <c r="A712" t="s">
        <v>1238</v>
      </c>
      <c r="B712" t="s">
        <v>1239</v>
      </c>
      <c r="C712" t="s">
        <v>3137</v>
      </c>
      <c r="D712" t="s">
        <v>77</v>
      </c>
      <c r="E712">
        <v>9569.8394984250008</v>
      </c>
      <c r="F712">
        <v>1219.05</v>
      </c>
      <c r="G712">
        <v>-29.9763298889889</v>
      </c>
      <c r="H712">
        <f>(Table2[[#This Row],[1Y Return vs Nifty]]-AVERAGE(Table2[1Y Return vs Nifty]))/_xlfn.STDEV.P(Table2[1Y Return vs Nifty])</f>
        <v>-0.95413246379119032</v>
      </c>
      <c r="I712">
        <v>-10.1754200874584</v>
      </c>
      <c r="J712">
        <f>(Table2[[#This Row],[1M Return vs Nifty]]-AVERAGE(Table2[1M Return vs Nifty]))/_xlfn.STDEV.P(Table2[1M Return vs Nifty])</f>
        <v>-0.67411647722047707</v>
      </c>
      <c r="K712">
        <v>-30.337507906645101</v>
      </c>
      <c r="L712">
        <f>(Table2[[#This Row],[6M Return vs Nifty]]-AVERAGE(Table2[6M Return vs Nifty]))/_xlfn.STDEV.P(Table2[6M Return vs Nifty])</f>
        <v>-1.2785735703502785</v>
      </c>
      <c r="M712">
        <v>-2.7101020580294</v>
      </c>
      <c r="N712">
        <f>(Table2[[#This Row],[1W Return vs Nifty]]-AVERAGE(Table2[1W Return vs Nifty]))/_xlfn.STDEV.P(Table2[1W Return vs Nifty])</f>
        <v>-5.2395193826949293E-2</v>
      </c>
      <c r="O712">
        <v>1275.77</v>
      </c>
      <c r="P712">
        <v>1333.9368024712001</v>
      </c>
      <c r="Q712">
        <v>1398.0539079718101</v>
      </c>
      <c r="R712">
        <v>34.341499601778402</v>
      </c>
      <c r="S712" s="1">
        <f>(Table2[[#This Row],[Close Price]]-Table2[[#This Row],[20D EMA]])/Table2[[#This Row],[20D EMA]]</f>
        <v>-4.4459424504416964E-2</v>
      </c>
      <c r="T712" s="1">
        <f>(Table2[[#This Row],[Close Price]]-Table2[[#This Row],[50D EMA]])/Table2[[#This Row],[50D EMA]]</f>
        <v>-8.6126121011404155E-2</v>
      </c>
      <c r="U712" s="1">
        <f>(Table2[[#This Row],[Close Price]]-Table2[[#This Row],[200D EMA]])/Table2[[#This Row],[200D EMA]]</f>
        <v>-0.12803791538446135</v>
      </c>
      <c r="V712">
        <v>1.0317293536165999</v>
      </c>
      <c r="W712">
        <v>1193.1500000000001</v>
      </c>
      <c r="X712">
        <v>1246.95</v>
      </c>
      <c r="Y712">
        <v>1178</v>
      </c>
      <c r="Z712">
        <v>1258.75</v>
      </c>
      <c r="AA712">
        <v>1178</v>
      </c>
      <c r="AB712">
        <v>1298</v>
      </c>
      <c r="AC712" s="1">
        <f>(Table2[[#This Row],[Close Price]]/Table2[[#This Row],[Day Low]])-1</f>
        <v>2.1707245526547236E-2</v>
      </c>
      <c r="AD712" s="1">
        <f>(Table2[[#This Row],[Day High]]/Table2[[#This Row],[Close Price]])-1</f>
        <v>2.2886674049464872E-2</v>
      </c>
      <c r="AE712" s="1">
        <f>(Table2[[#This Row],[Close Price]]/Table2[[#This Row],[Current Week Low]])-1</f>
        <v>3.4847198641765775E-2</v>
      </c>
      <c r="AF712" s="1">
        <f>(Table2[[#This Row],[Current Week High]]/Table2[[#This Row],[Close Price]])-1</f>
        <v>3.2566342643862045E-2</v>
      </c>
      <c r="AG712" s="1">
        <f>(Table2[[#This Row],[Close Price]]/Table2[[#This Row],[Current Month Low]])-1</f>
        <v>3.4847198641765775E-2</v>
      </c>
      <c r="AH712" s="1">
        <f>(Table2[[#This Row],[Current Month High]]/Table2[[#This Row],[Close Price]])-1</f>
        <v>6.4763545383700549E-2</v>
      </c>
      <c r="AI712">
        <v>47.820023789015998</v>
      </c>
      <c r="AJ712">
        <v>7.1362657643801999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-0.19</v>
      </c>
      <c r="AM712" t="s">
        <v>3174</v>
      </c>
      <c r="AN712">
        <v>-7.36</v>
      </c>
      <c r="AO712" t="s">
        <v>3174</v>
      </c>
      <c r="AP712">
        <v>-3.1861866513913997E-2</v>
      </c>
      <c r="AQ712">
        <f>(Table2[[#This Row],[Sharpe Ratio]]-AVERAGE(Table2[Sharpe Ratio]))/_xlfn.STDEV.P(Table2[Sharpe Ratio])</f>
        <v>-1.0897982396098709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646</v>
      </c>
      <c r="AT712">
        <f>_xlfn.RANK.AVG(Table2[[#This Row],[6M Return vs Nifty Z-Score]],Table2[6M Return vs Nifty Z-Score])</f>
        <v>695</v>
      </c>
      <c r="AU712">
        <f>_xlfn.RANK.AVG(Table2[[#This Row],[Sharpe Ratio Z-Score]],Table2[Sharpe Ratio Z-Score])</f>
        <v>630</v>
      </c>
      <c r="AV712">
        <f>(Table2[[#This Row],[Rank 1Y]]+Table2[[#This Row],[Rank 6M]]+Table2[[#This Row],[Rank Sharpe]])/3</f>
        <v>657</v>
      </c>
    </row>
    <row r="713" spans="1:48" x14ac:dyDescent="0.3">
      <c r="A713" t="s">
        <v>1219</v>
      </c>
      <c r="B713" t="s">
        <v>1220</v>
      </c>
      <c r="C713" t="s">
        <v>3138</v>
      </c>
      <c r="D713" t="s">
        <v>1221</v>
      </c>
      <c r="E713">
        <v>9790.9129905749996</v>
      </c>
      <c r="F713">
        <v>907.9</v>
      </c>
      <c r="G713">
        <v>-43.120191458269503</v>
      </c>
      <c r="H713">
        <f>(Table2[[#This Row],[1Y Return vs Nifty]]-AVERAGE(Table2[1Y Return vs Nifty]))/_xlfn.STDEV.P(Table2[1Y Return vs Nifty])</f>
        <v>-1.1805173441682109</v>
      </c>
      <c r="I713">
        <v>-8.0253590062290208</v>
      </c>
      <c r="J713">
        <f>(Table2[[#This Row],[1M Return vs Nifty]]-AVERAGE(Table2[1M Return vs Nifty]))/_xlfn.STDEV.P(Table2[1M Return vs Nifty])</f>
        <v>-0.43159809767514529</v>
      </c>
      <c r="K713">
        <v>-16.514124208188001</v>
      </c>
      <c r="L713">
        <f>(Table2[[#This Row],[6M Return vs Nifty]]-AVERAGE(Table2[6M Return vs Nifty]))/_xlfn.STDEV.P(Table2[6M Return vs Nifty])</f>
        <v>-0.81748641081417495</v>
      </c>
      <c r="M713">
        <v>-2.3354479832188999</v>
      </c>
      <c r="N713">
        <f>(Table2[[#This Row],[1W Return vs Nifty]]-AVERAGE(Table2[1W Return vs Nifty]))/_xlfn.STDEV.P(Table2[1W Return vs Nifty])</f>
        <v>4.0046811838248111E-2</v>
      </c>
      <c r="O713">
        <v>914.43</v>
      </c>
      <c r="P713">
        <v>931.14040112573798</v>
      </c>
      <c r="Q713">
        <v>990.17656654212396</v>
      </c>
      <c r="R713">
        <v>32.492523824447098</v>
      </c>
      <c r="S713" s="1">
        <f>(Table2[[#This Row],[Close Price]]-Table2[[#This Row],[20D EMA]])/Table2[[#This Row],[20D EMA]]</f>
        <v>-7.1410605513817053E-3</v>
      </c>
      <c r="T713" s="1">
        <f>(Table2[[#This Row],[Close Price]]-Table2[[#This Row],[50D EMA]])/Table2[[#This Row],[50D EMA]]</f>
        <v>-2.4959072871975727E-2</v>
      </c>
      <c r="U713" s="1">
        <f>(Table2[[#This Row],[Close Price]]-Table2[[#This Row],[200D EMA]])/Table2[[#This Row],[200D EMA]]</f>
        <v>-8.3092823363260016E-2</v>
      </c>
      <c r="V713">
        <v>1.77093738051553</v>
      </c>
      <c r="W713">
        <v>868.05</v>
      </c>
      <c r="X713">
        <v>919.95</v>
      </c>
      <c r="Y713">
        <v>868</v>
      </c>
      <c r="Z713">
        <v>919.95</v>
      </c>
      <c r="AA713">
        <v>868</v>
      </c>
      <c r="AB713">
        <v>930</v>
      </c>
      <c r="AC713" s="1">
        <f>(Table2[[#This Row],[Close Price]]/Table2[[#This Row],[Day Low]])-1</f>
        <v>4.5907493807960442E-2</v>
      </c>
      <c r="AD713" s="1">
        <f>(Table2[[#This Row],[Day High]]/Table2[[#This Row],[Close Price]])-1</f>
        <v>1.3272386826743032E-2</v>
      </c>
      <c r="AE713" s="1">
        <f>(Table2[[#This Row],[Close Price]]/Table2[[#This Row],[Current Week Low]])-1</f>
        <v>4.5967741935483808E-2</v>
      </c>
      <c r="AF713" s="1">
        <f>(Table2[[#This Row],[Current Week High]]/Table2[[#This Row],[Close Price]])-1</f>
        <v>1.3272386826743032E-2</v>
      </c>
      <c r="AG713" s="1">
        <f>(Table2[[#This Row],[Close Price]]/Table2[[#This Row],[Current Month Low]])-1</f>
        <v>4.5967741935483808E-2</v>
      </c>
      <c r="AH713" s="1">
        <f>(Table2[[#This Row],[Current Month High]]/Table2[[#This Row],[Close Price]])-1</f>
        <v>2.4341887873113865E-2</v>
      </c>
      <c r="AI713">
        <v>42.857142857142797</v>
      </c>
      <c r="AJ713">
        <v>6.3114754098360502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-0.12</v>
      </c>
      <c r="AM713" t="s">
        <v>3174</v>
      </c>
      <c r="AN713">
        <v>-2.2999999999999998</v>
      </c>
      <c r="AO713" t="s">
        <v>3174</v>
      </c>
      <c r="AP713">
        <v>-7.6803794901937006E-2</v>
      </c>
      <c r="AQ713">
        <f>(Table2[[#This Row],[Sharpe Ratio]]-AVERAGE(Table2[Sharpe Ratio]))/_xlfn.STDEV.P(Table2[Sharpe Ratio])</f>
        <v>-1.6142774647274554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691</v>
      </c>
      <c r="AT713">
        <f>_xlfn.RANK.AVG(Table2[[#This Row],[6M Return vs Nifty Z-Score]],Table2[6M Return vs Nifty Z-Score])</f>
        <v>594</v>
      </c>
      <c r="AU713">
        <f>_xlfn.RANK.AVG(Table2[[#This Row],[Sharpe Ratio Z-Score]],Table2[Sharpe Ratio Z-Score])</f>
        <v>691</v>
      </c>
      <c r="AV713">
        <f>(Table2[[#This Row],[Rank 1Y]]+Table2[[#This Row],[Rank 6M]]+Table2[[#This Row],[Rank Sharpe]])/3</f>
        <v>658.66666666666663</v>
      </c>
    </row>
    <row r="714" spans="1:48" x14ac:dyDescent="0.3">
      <c r="A714" t="s">
        <v>1416</v>
      </c>
      <c r="B714" t="s">
        <v>1417</v>
      </c>
      <c r="C714" t="s">
        <v>3139</v>
      </c>
      <c r="D714" t="s">
        <v>125</v>
      </c>
      <c r="E714">
        <v>7820.6618910999996</v>
      </c>
      <c r="F714">
        <v>655.5</v>
      </c>
      <c r="G714">
        <v>-42.640930103324102</v>
      </c>
      <c r="H714">
        <f>(Table2[[#This Row],[1Y Return vs Nifty]]-AVERAGE(Table2[1Y Return vs Nifty]))/_xlfn.STDEV.P(Table2[1Y Return vs Nifty])</f>
        <v>-1.1722627285868796</v>
      </c>
      <c r="I714">
        <v>-11.7473731317146</v>
      </c>
      <c r="J714">
        <f>(Table2[[#This Row],[1M Return vs Nifty]]-AVERAGE(Table2[1M Return vs Nifty]))/_xlfn.STDEV.P(Table2[1M Return vs Nifty])</f>
        <v>-0.85142655847471915</v>
      </c>
      <c r="K714">
        <v>-14.9945924971155</v>
      </c>
      <c r="L714">
        <f>(Table2[[#This Row],[6M Return vs Nifty]]-AVERAGE(Table2[6M Return vs Nifty]))/_xlfn.STDEV.P(Table2[6M Return vs Nifty])</f>
        <v>-0.76680152961814352</v>
      </c>
      <c r="M714">
        <v>-1.25150870219669</v>
      </c>
      <c r="N714">
        <f>(Table2[[#This Row],[1W Return vs Nifty]]-AVERAGE(Table2[1W Return vs Nifty]))/_xlfn.STDEV.P(Table2[1W Return vs Nifty])</f>
        <v>0.30749758281322559</v>
      </c>
      <c r="O714">
        <v>670.42</v>
      </c>
      <c r="P714">
        <v>675.31986784912306</v>
      </c>
      <c r="Q714">
        <v>697.54945963283797</v>
      </c>
      <c r="R714">
        <v>35.510876149767498</v>
      </c>
      <c r="S714" s="1">
        <f>(Table2[[#This Row],[Close Price]]-Table2[[#This Row],[20D EMA]])/Table2[[#This Row],[20D EMA]]</f>
        <v>-2.2254706005190715E-2</v>
      </c>
      <c r="T714" s="1">
        <f>(Table2[[#This Row],[Close Price]]-Table2[[#This Row],[50D EMA]])/Table2[[#This Row],[50D EMA]]</f>
        <v>-2.9348859396435115E-2</v>
      </c>
      <c r="U714" s="1">
        <f>(Table2[[#This Row],[Close Price]]-Table2[[#This Row],[200D EMA]])/Table2[[#This Row],[200D EMA]]</f>
        <v>-6.0281689064702472E-2</v>
      </c>
      <c r="V714">
        <v>0.48070582214183299</v>
      </c>
      <c r="W714">
        <v>635.70000000000005</v>
      </c>
      <c r="X714">
        <v>657.9</v>
      </c>
      <c r="Y714">
        <v>634.79999999999995</v>
      </c>
      <c r="Z714">
        <v>665.75</v>
      </c>
      <c r="AA714">
        <v>634.79999999999995</v>
      </c>
      <c r="AB714">
        <v>675.55</v>
      </c>
      <c r="AC714" s="1">
        <f>(Table2[[#This Row],[Close Price]]/Table2[[#This Row],[Day Low]])-1</f>
        <v>3.1146767343086301E-2</v>
      </c>
      <c r="AD714" s="1">
        <f>(Table2[[#This Row],[Day High]]/Table2[[#This Row],[Close Price]])-1</f>
        <v>3.6613272311212253E-3</v>
      </c>
      <c r="AE714" s="1">
        <f>(Table2[[#This Row],[Close Price]]/Table2[[#This Row],[Current Week Low]])-1</f>
        <v>3.2608695652174058E-2</v>
      </c>
      <c r="AF714" s="1">
        <f>(Table2[[#This Row],[Current Week High]]/Table2[[#This Row],[Close Price]])-1</f>
        <v>1.56369183829137E-2</v>
      </c>
      <c r="AG714" s="1">
        <f>(Table2[[#This Row],[Close Price]]/Table2[[#This Row],[Current Month Low]])-1</f>
        <v>3.2608695652174058E-2</v>
      </c>
      <c r="AH714" s="1">
        <f>(Table2[[#This Row],[Current Month High]]/Table2[[#This Row],[Close Price]])-1</f>
        <v>3.0587337909992351E-2</v>
      </c>
      <c r="AI714">
        <v>29.519450800915301</v>
      </c>
      <c r="AJ714">
        <v>9.5055128633477892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-0.14000000000000001</v>
      </c>
      <c r="AM714" t="s">
        <v>3174</v>
      </c>
      <c r="AN714">
        <v>-1.91</v>
      </c>
      <c r="AO714" t="s">
        <v>3174</v>
      </c>
      <c r="AP714">
        <v>-0.103058540787884</v>
      </c>
      <c r="AQ714">
        <f>(Table2[[#This Row],[Sharpe Ratio]]-AVERAGE(Table2[Sharpe Ratio]))/_xlfn.STDEV.P(Table2[Sharpe Ratio])</f>
        <v>-1.9206743923143512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690</v>
      </c>
      <c r="AT714">
        <f>_xlfn.RANK.AVG(Table2[[#This Row],[6M Return vs Nifty Z-Score]],Table2[6M Return vs Nifty Z-Score])</f>
        <v>571</v>
      </c>
      <c r="AU714">
        <f>_xlfn.RANK.AVG(Table2[[#This Row],[Sharpe Ratio Z-Score]],Table2[Sharpe Ratio Z-Score])</f>
        <v>715</v>
      </c>
      <c r="AV714">
        <f>(Table2[[#This Row],[Rank 1Y]]+Table2[[#This Row],[Rank 6M]]+Table2[[#This Row],[Rank Sharpe]])/3</f>
        <v>658.66666666666663</v>
      </c>
    </row>
    <row r="715" spans="1:48" x14ac:dyDescent="0.3">
      <c r="A715" t="s">
        <v>1660</v>
      </c>
      <c r="B715" t="s">
        <v>1661</v>
      </c>
      <c r="C715" t="s">
        <v>3129</v>
      </c>
      <c r="D715" t="s">
        <v>24</v>
      </c>
      <c r="E715">
        <v>5403.9452541999999</v>
      </c>
      <c r="F715">
        <v>318.45</v>
      </c>
      <c r="G715">
        <v>-36.570060055775301</v>
      </c>
      <c r="H715">
        <f>(Table2[[#This Row],[1Y Return vs Nifty]]-AVERAGE(Table2[1Y Return vs Nifty]))/_xlfn.STDEV.P(Table2[1Y Return vs Nifty])</f>
        <v>-1.0677003682596176</v>
      </c>
      <c r="I715">
        <v>-2.72719635352043</v>
      </c>
      <c r="J715">
        <f>(Table2[[#This Row],[1M Return vs Nifty]]-AVERAGE(Table2[1M Return vs Nifty]))/_xlfn.STDEV.P(Table2[1M Return vs Nifty])</f>
        <v>0.16601367825067745</v>
      </c>
      <c r="K715">
        <v>-28.120218329092801</v>
      </c>
      <c r="L715">
        <f>(Table2[[#This Row],[6M Return vs Nifty]]-AVERAGE(Table2[6M Return vs Nifty]))/_xlfn.STDEV.P(Table2[6M Return vs Nifty])</f>
        <v>-1.2046145617974948</v>
      </c>
      <c r="M715">
        <v>1.4430050056509001</v>
      </c>
      <c r="N715">
        <f>(Table2[[#This Row],[1W Return vs Nifty]]-AVERAGE(Table2[1W Return vs Nifty]))/_xlfn.STDEV.P(Table2[1W Return vs Nifty])</f>
        <v>0.9723408827874398</v>
      </c>
      <c r="O715">
        <v>318.27</v>
      </c>
      <c r="P715">
        <v>325.77790819457101</v>
      </c>
      <c r="Q715">
        <v>341.30447049795703</v>
      </c>
      <c r="R715">
        <v>53.662690737952097</v>
      </c>
      <c r="S715" s="1">
        <f>(Table2[[#This Row],[Close Price]]-Table2[[#This Row],[20D EMA]])/Table2[[#This Row],[20D EMA]]</f>
        <v>5.6555754548027407E-4</v>
      </c>
      <c r="T715" s="1">
        <f>(Table2[[#This Row],[Close Price]]-Table2[[#This Row],[50D EMA]])/Table2[[#This Row],[50D EMA]]</f>
        <v>-2.2493570037273449E-2</v>
      </c>
      <c r="U715" s="1">
        <f>(Table2[[#This Row],[Close Price]]-Table2[[#This Row],[200D EMA]])/Table2[[#This Row],[200D EMA]]</f>
        <v>-6.696211879268027E-2</v>
      </c>
      <c r="V715">
        <v>0.91746062628204805</v>
      </c>
      <c r="W715">
        <v>307.60000000000002</v>
      </c>
      <c r="X715">
        <v>321.5</v>
      </c>
      <c r="Y715">
        <v>306.39999999999998</v>
      </c>
      <c r="Z715">
        <v>321.5</v>
      </c>
      <c r="AA715">
        <v>306.39999999999998</v>
      </c>
      <c r="AB715">
        <v>321.5</v>
      </c>
      <c r="AC715" s="1">
        <f>(Table2[[#This Row],[Close Price]]/Table2[[#This Row],[Day Low]])-1</f>
        <v>3.5273081924577232E-2</v>
      </c>
      <c r="AD715" s="1">
        <f>(Table2[[#This Row],[Day High]]/Table2[[#This Row],[Close Price]])-1</f>
        <v>9.5776417019941551E-3</v>
      </c>
      <c r="AE715" s="1">
        <f>(Table2[[#This Row],[Close Price]]/Table2[[#This Row],[Current Week Low]])-1</f>
        <v>3.9327676240208831E-2</v>
      </c>
      <c r="AF715" s="1">
        <f>(Table2[[#This Row],[Current Week High]]/Table2[[#This Row],[Close Price]])-1</f>
        <v>9.5776417019941551E-3</v>
      </c>
      <c r="AG715" s="1">
        <f>(Table2[[#This Row],[Close Price]]/Table2[[#This Row],[Current Month Low]])-1</f>
        <v>3.9327676240208831E-2</v>
      </c>
      <c r="AH715" s="1">
        <f>(Table2[[#This Row],[Current Month High]]/Table2[[#This Row],[Close Price]])-1</f>
        <v>9.5776417019941551E-3</v>
      </c>
      <c r="AI715">
        <v>32.595383890720598</v>
      </c>
      <c r="AJ715">
        <v>4.1537203597710404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-0.09</v>
      </c>
      <c r="AM715" t="s">
        <v>3174</v>
      </c>
      <c r="AN715">
        <v>-0.69</v>
      </c>
      <c r="AO715" t="s">
        <v>3174</v>
      </c>
      <c r="AP715">
        <v>-2.760400199311E-2</v>
      </c>
      <c r="AQ715">
        <f>(Table2[[#This Row],[Sharpe Ratio]]-AVERAGE(Table2[Sharpe Ratio]))/_xlfn.STDEV.P(Table2[Sharpe Ratio])</f>
        <v>-1.0401083049625168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671</v>
      </c>
      <c r="AT715">
        <f>_xlfn.RANK.AVG(Table2[[#This Row],[6M Return vs Nifty Z-Score]],Table2[6M Return vs Nifty Z-Score])</f>
        <v>686</v>
      </c>
      <c r="AU715">
        <f>_xlfn.RANK.AVG(Table2[[#This Row],[Sharpe Ratio Z-Score]],Table2[Sharpe Ratio Z-Score])</f>
        <v>620</v>
      </c>
      <c r="AV715">
        <f>(Table2[[#This Row],[Rank 1Y]]+Table2[[#This Row],[Rank 6M]]+Table2[[#This Row],[Rank Sharpe]])/3</f>
        <v>659</v>
      </c>
    </row>
    <row r="716" spans="1:48" x14ac:dyDescent="0.3">
      <c r="A716" t="s">
        <v>365</v>
      </c>
      <c r="B716" t="s">
        <v>366</v>
      </c>
      <c r="C716" t="s">
        <v>3130</v>
      </c>
      <c r="D716" t="s">
        <v>27</v>
      </c>
      <c r="E716">
        <v>68236.120490560003</v>
      </c>
      <c r="F716">
        <v>9.5</v>
      </c>
      <c r="G716">
        <v>-40.114751837044601</v>
      </c>
      <c r="H716">
        <f>(Table2[[#This Row],[1Y Return vs Nifty]]-AVERAGE(Table2[1Y Return vs Nifty]))/_xlfn.STDEV.P(Table2[1Y Return vs Nifty])</f>
        <v>-1.1287527934275414</v>
      </c>
      <c r="I716">
        <v>-32.340597866250803</v>
      </c>
      <c r="J716">
        <f>(Table2[[#This Row],[1M Return vs Nifty]]-AVERAGE(Table2[1M Return vs Nifty]))/_xlfn.STDEV.P(Table2[1M Return vs Nifty])</f>
        <v>-3.1742607959917861</v>
      </c>
      <c r="K716">
        <v>-38.110571482237198</v>
      </c>
      <c r="L716">
        <f>(Table2[[#This Row],[6M Return vs Nifty]]-AVERAGE(Table2[6M Return vs Nifty]))/_xlfn.STDEV.P(Table2[6M Return vs Nifty])</f>
        <v>-1.5378487147827768</v>
      </c>
      <c r="M716">
        <v>-8.7152161215828006</v>
      </c>
      <c r="N716">
        <f>(Table2[[#This Row],[1W Return vs Nifty]]-AVERAGE(Table2[1W Return vs Nifty]))/_xlfn.STDEV.P(Table2[1W Return vs Nifty])</f>
        <v>-1.5340947818107236</v>
      </c>
      <c r="O716">
        <v>11.18</v>
      </c>
      <c r="P716">
        <v>13.029246777712901</v>
      </c>
      <c r="Q716">
        <v>13.8006015089668</v>
      </c>
      <c r="R716">
        <v>18.863907808143601</v>
      </c>
      <c r="S716" s="1">
        <f>(Table2[[#This Row],[Close Price]]-Table2[[#This Row],[20D EMA]])/Table2[[#This Row],[20D EMA]]</f>
        <v>-0.15026833631484793</v>
      </c>
      <c r="T716" s="1">
        <f>(Table2[[#This Row],[Close Price]]-Table2[[#This Row],[50D EMA]])/Table2[[#This Row],[50D EMA]]</f>
        <v>-0.27087112846383665</v>
      </c>
      <c r="U716" s="1">
        <f>(Table2[[#This Row],[Close Price]]-Table2[[#This Row],[200D EMA]])/Table2[[#This Row],[200D EMA]]</f>
        <v>-0.31162420755157144</v>
      </c>
      <c r="V716">
        <v>0.96310295558367898</v>
      </c>
      <c r="W716">
        <v>9.0299999999999994</v>
      </c>
      <c r="X716">
        <v>9.5500000000000007</v>
      </c>
      <c r="Y716">
        <v>8.9</v>
      </c>
      <c r="Z716">
        <v>9.81</v>
      </c>
      <c r="AA716">
        <v>8.9</v>
      </c>
      <c r="AB716">
        <v>10.53</v>
      </c>
      <c r="AC716" s="1">
        <f>(Table2[[#This Row],[Close Price]]/Table2[[#This Row],[Day Low]])-1</f>
        <v>5.2048726467331274E-2</v>
      </c>
      <c r="AD716" s="1">
        <f>(Table2[[#This Row],[Day High]]/Table2[[#This Row],[Close Price]])-1</f>
        <v>5.2631578947368585E-3</v>
      </c>
      <c r="AE716" s="1">
        <f>(Table2[[#This Row],[Close Price]]/Table2[[#This Row],[Current Week Low]])-1</f>
        <v>6.7415730337078594E-2</v>
      </c>
      <c r="AF716" s="1">
        <f>(Table2[[#This Row],[Current Week High]]/Table2[[#This Row],[Close Price]])-1</f>
        <v>3.2631578947368567E-2</v>
      </c>
      <c r="AG716" s="1">
        <f>(Table2[[#This Row],[Close Price]]/Table2[[#This Row],[Current Month Low]])-1</f>
        <v>6.7415730337078594E-2</v>
      </c>
      <c r="AH716" s="1">
        <f>(Table2[[#This Row],[Current Month High]]/Table2[[#This Row],[Close Price]])-1</f>
        <v>0.10842105263157897</v>
      </c>
      <c r="AI716">
        <v>101.894736842105</v>
      </c>
      <c r="AJ716">
        <v>6.7415730337078497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-0.42</v>
      </c>
      <c r="AM716" t="s">
        <v>3174</v>
      </c>
      <c r="AN716">
        <v>-8.48</v>
      </c>
      <c r="AO716" t="s">
        <v>3174</v>
      </c>
      <c r="AP716">
        <v>-8.0567211159449995E-3</v>
      </c>
      <c r="AQ716">
        <f>(Table2[[#This Row],[Sharpe Ratio]]-AVERAGE(Table2[Sharpe Ratio]))/_xlfn.STDEV.P(Table2[Sharpe Ratio])</f>
        <v>-0.81198852694374679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684</v>
      </c>
      <c r="AT716">
        <f>_xlfn.RANK.AVG(Table2[[#This Row],[6M Return vs Nifty Z-Score]],Table2[6M Return vs Nifty Z-Score])</f>
        <v>720</v>
      </c>
      <c r="AU716">
        <f>_xlfn.RANK.AVG(Table2[[#This Row],[Sharpe Ratio Z-Score]],Table2[Sharpe Ratio Z-Score])</f>
        <v>578</v>
      </c>
      <c r="AV716">
        <f>(Table2[[#This Row],[Rank 1Y]]+Table2[[#This Row],[Rank 6M]]+Table2[[#This Row],[Rank Sharpe]])/3</f>
        <v>660.66666666666663</v>
      </c>
    </row>
    <row r="717" spans="1:48" x14ac:dyDescent="0.3">
      <c r="A717" t="s">
        <v>2288</v>
      </c>
      <c r="B717" t="s">
        <v>2289</v>
      </c>
      <c r="C717" t="s">
        <v>3129</v>
      </c>
      <c r="D717" t="s">
        <v>24</v>
      </c>
      <c r="E717">
        <v>2410.6395810720001</v>
      </c>
      <c r="F717">
        <v>45.12</v>
      </c>
      <c r="G717">
        <v>-61.926761483026503</v>
      </c>
      <c r="H717">
        <f>(Table2[[#This Row],[1Y Return vs Nifty]]-AVERAGE(Table2[1Y Return vs Nifty]))/_xlfn.STDEV.P(Table2[1Y Return vs Nifty])</f>
        <v>-1.5044345646072341</v>
      </c>
      <c r="I717">
        <v>-9.7571430150460401</v>
      </c>
      <c r="J717">
        <f>(Table2[[#This Row],[1M Return vs Nifty]]-AVERAGE(Table2[1M Return vs Nifty]))/_xlfn.STDEV.P(Table2[1M Return vs Nifty])</f>
        <v>-0.62693647908553629</v>
      </c>
      <c r="K717">
        <v>-37.988239863538602</v>
      </c>
      <c r="L717">
        <f>(Table2[[#This Row],[6M Return vs Nifty]]-AVERAGE(Table2[6M Return vs Nifty]))/_xlfn.STDEV.P(Table2[6M Return vs Nifty])</f>
        <v>-1.5337682711072183</v>
      </c>
      <c r="M717">
        <v>1.48147957988887</v>
      </c>
      <c r="N717">
        <f>(Table2[[#This Row],[1W Return vs Nifty]]-AVERAGE(Table2[1W Return vs Nifty]))/_xlfn.STDEV.P(Table2[1W Return vs Nifty])</f>
        <v>0.98183408478042877</v>
      </c>
      <c r="O717">
        <v>47.3</v>
      </c>
      <c r="P717">
        <v>49.245403970356698</v>
      </c>
      <c r="Q717">
        <v>57.557528820554303</v>
      </c>
      <c r="R717">
        <v>46.218616051220501</v>
      </c>
      <c r="S717" s="1">
        <f>(Table2[[#This Row],[Close Price]]-Table2[[#This Row],[20D EMA]])/Table2[[#This Row],[20D EMA]]</f>
        <v>-4.6088794926004227E-2</v>
      </c>
      <c r="T717" s="1">
        <f>(Table2[[#This Row],[Close Price]]-Table2[[#This Row],[50D EMA]])/Table2[[#This Row],[50D EMA]]</f>
        <v>-8.37723652919974E-2</v>
      </c>
      <c r="U717" s="1">
        <f>(Table2[[#This Row],[Close Price]]-Table2[[#This Row],[200D EMA]])/Table2[[#This Row],[200D EMA]]</f>
        <v>-0.2160886520915532</v>
      </c>
      <c r="V717">
        <v>1.8273214977786101</v>
      </c>
      <c r="W717">
        <v>44.15</v>
      </c>
      <c r="X717">
        <v>45.75</v>
      </c>
      <c r="Y717">
        <v>44.15</v>
      </c>
      <c r="Z717">
        <v>48.09</v>
      </c>
      <c r="AA717">
        <v>44</v>
      </c>
      <c r="AB717">
        <v>48.09</v>
      </c>
      <c r="AC717" s="1">
        <f>(Table2[[#This Row],[Close Price]]/Table2[[#This Row],[Day Low]])-1</f>
        <v>2.1970554926387331E-2</v>
      </c>
      <c r="AD717" s="1">
        <f>(Table2[[#This Row],[Day High]]/Table2[[#This Row],[Close Price]])-1</f>
        <v>1.3962765957446832E-2</v>
      </c>
      <c r="AE717" s="1">
        <f>(Table2[[#This Row],[Close Price]]/Table2[[#This Row],[Current Week Low]])-1</f>
        <v>2.1970554926387331E-2</v>
      </c>
      <c r="AF717" s="1">
        <f>(Table2[[#This Row],[Current Week High]]/Table2[[#This Row],[Close Price]])-1</f>
        <v>6.5824468085106558E-2</v>
      </c>
      <c r="AG717" s="1">
        <f>(Table2[[#This Row],[Close Price]]/Table2[[#This Row],[Current Month Low]])-1</f>
        <v>2.5454545454545396E-2</v>
      </c>
      <c r="AH717" s="1">
        <f>(Table2[[#This Row],[Current Month High]]/Table2[[#This Row],[Close Price]])-1</f>
        <v>6.5824468085106558E-2</v>
      </c>
      <c r="AI717">
        <v>82.624113475177296</v>
      </c>
      <c r="AJ717">
        <v>2.5454545454545299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-0.1</v>
      </c>
      <c r="AM717" t="s">
        <v>3174</v>
      </c>
      <c r="AN717">
        <v>-9</v>
      </c>
      <c r="AO717" t="s">
        <v>3174</v>
      </c>
      <c r="AQ717">
        <f>(Table2[[#This Row],[Sharpe Ratio]]-AVERAGE(Table2[Sharpe Ratio]))/_xlfn.STDEV.P(Table2[Sharpe Ratio])</f>
        <v>-0.71796535082642143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725</v>
      </c>
      <c r="AT717">
        <f>_xlfn.RANK.AVG(Table2[[#This Row],[6M Return vs Nifty Z-Score]],Table2[6M Return vs Nifty Z-Score])</f>
        <v>719</v>
      </c>
      <c r="AU717">
        <f>_xlfn.RANK.AVG(Table2[[#This Row],[Sharpe Ratio Z-Score]],Table2[Sharpe Ratio Z-Score])</f>
        <v>540.5</v>
      </c>
      <c r="AV717">
        <f>(Table2[[#This Row],[Rank 1Y]]+Table2[[#This Row],[Rank 6M]]+Table2[[#This Row],[Rank Sharpe]])/3</f>
        <v>661.5</v>
      </c>
    </row>
    <row r="718" spans="1:48" x14ac:dyDescent="0.3">
      <c r="A718" t="s">
        <v>1859</v>
      </c>
      <c r="B718" t="s">
        <v>1860</v>
      </c>
      <c r="C718" t="s">
        <v>3140</v>
      </c>
      <c r="D718" t="s">
        <v>436</v>
      </c>
      <c r="E718">
        <v>4082.2908272999998</v>
      </c>
      <c r="F718">
        <v>1036.05</v>
      </c>
      <c r="G718">
        <v>-52.495355174440199</v>
      </c>
      <c r="H718">
        <f>(Table2[[#This Row],[1Y Return vs Nifty]]-AVERAGE(Table2[1Y Return vs Nifty]))/_xlfn.STDEV.P(Table2[1Y Return vs Nifty])</f>
        <v>-1.3419916038607107</v>
      </c>
      <c r="I718">
        <v>-7.6081333995725302</v>
      </c>
      <c r="J718">
        <f>(Table2[[#This Row],[1M Return vs Nifty]]-AVERAGE(Table2[1M Return vs Nifty]))/_xlfn.STDEV.P(Table2[1M Return vs Nifty])</f>
        <v>-0.38453670071553248</v>
      </c>
      <c r="K718">
        <v>-15.8539858986528</v>
      </c>
      <c r="L718">
        <f>(Table2[[#This Row],[6M Return vs Nifty]]-AVERAGE(Table2[6M Return vs Nifty]))/_xlfn.STDEV.P(Table2[6M Return vs Nifty])</f>
        <v>-0.79546710608500615</v>
      </c>
      <c r="M718">
        <v>-1.5249073156670601</v>
      </c>
      <c r="N718">
        <f>(Table2[[#This Row],[1W Return vs Nifty]]-AVERAGE(Table2[1W Return vs Nifty]))/_xlfn.STDEV.P(Table2[1W Return vs Nifty])</f>
        <v>0.24003931163849354</v>
      </c>
      <c r="O718">
        <v>1087.3499999999999</v>
      </c>
      <c r="P718">
        <v>1109.68367151807</v>
      </c>
      <c r="Q718">
        <v>1182.14155061322</v>
      </c>
      <c r="R718">
        <v>37.368767904351998</v>
      </c>
      <c r="S718" s="1">
        <f>(Table2[[#This Row],[Close Price]]-Table2[[#This Row],[20D EMA]])/Table2[[#This Row],[20D EMA]]</f>
        <v>-4.7178921230514516E-2</v>
      </c>
      <c r="T718" s="1">
        <f>(Table2[[#This Row],[Close Price]]-Table2[[#This Row],[50D EMA]])/Table2[[#This Row],[50D EMA]]</f>
        <v>-6.6355551052975026E-2</v>
      </c>
      <c r="U718" s="1">
        <f>(Table2[[#This Row],[Close Price]]-Table2[[#This Row],[200D EMA]])/Table2[[#This Row],[200D EMA]]</f>
        <v>-0.1235821129351532</v>
      </c>
      <c r="V718">
        <v>1.2848112184874001</v>
      </c>
      <c r="W718">
        <v>1015</v>
      </c>
      <c r="X718">
        <v>1054.8499999999999</v>
      </c>
      <c r="Y718">
        <v>1015</v>
      </c>
      <c r="Z718">
        <v>1086.8499999999999</v>
      </c>
      <c r="AA718">
        <v>1015</v>
      </c>
      <c r="AB718">
        <v>1110</v>
      </c>
      <c r="AC718" s="1">
        <f>(Table2[[#This Row],[Close Price]]/Table2[[#This Row],[Day Low]])-1</f>
        <v>2.0738916256157536E-2</v>
      </c>
      <c r="AD718" s="1">
        <f>(Table2[[#This Row],[Day High]]/Table2[[#This Row],[Close Price]])-1</f>
        <v>1.8145842382124355E-2</v>
      </c>
      <c r="AE718" s="1">
        <f>(Table2[[#This Row],[Close Price]]/Table2[[#This Row],[Current Week Low]])-1</f>
        <v>2.0738916256157536E-2</v>
      </c>
      <c r="AF718" s="1">
        <f>(Table2[[#This Row],[Current Week High]]/Table2[[#This Row],[Close Price]])-1</f>
        <v>4.9032382607016922E-2</v>
      </c>
      <c r="AG718" s="1">
        <f>(Table2[[#This Row],[Close Price]]/Table2[[#This Row],[Current Month Low]])-1</f>
        <v>2.0738916256157536E-2</v>
      </c>
      <c r="AH718" s="1">
        <f>(Table2[[#This Row],[Current Month High]]/Table2[[#This Row],[Close Price]])-1</f>
        <v>7.1376864050962885E-2</v>
      </c>
      <c r="AI718">
        <v>39.7374644080884</v>
      </c>
      <c r="AJ718">
        <v>3.8282306959963801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-0.12</v>
      </c>
      <c r="AM718" t="s">
        <v>3174</v>
      </c>
      <c r="AN718">
        <v>-8.73</v>
      </c>
      <c r="AO718" t="s">
        <v>3174</v>
      </c>
      <c r="AP718">
        <v>-8.0089426037757996E-2</v>
      </c>
      <c r="AQ718">
        <f>(Table2[[#This Row],[Sharpe Ratio]]-AVERAGE(Table2[Sharpe Ratio]))/_xlfn.STDEV.P(Table2[Sharpe Ratio])</f>
        <v>-1.6526212860530403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714</v>
      </c>
      <c r="AT718">
        <f>_xlfn.RANK.AVG(Table2[[#This Row],[6M Return vs Nifty Z-Score]],Table2[6M Return vs Nifty Z-Score])</f>
        <v>586</v>
      </c>
      <c r="AU718">
        <f>_xlfn.RANK.AVG(Table2[[#This Row],[Sharpe Ratio Z-Score]],Table2[Sharpe Ratio Z-Score])</f>
        <v>693</v>
      </c>
      <c r="AV718">
        <f>(Table2[[#This Row],[Rank 1Y]]+Table2[[#This Row],[Rank 6M]]+Table2[[#This Row],[Rank Sharpe]])/3</f>
        <v>664.33333333333337</v>
      </c>
    </row>
    <row r="719" spans="1:48" x14ac:dyDescent="0.3">
      <c r="A719" t="s">
        <v>1585</v>
      </c>
      <c r="B719" t="s">
        <v>1586</v>
      </c>
      <c r="C719" t="s">
        <v>3130</v>
      </c>
      <c r="D719" t="s">
        <v>728</v>
      </c>
      <c r="E719">
        <v>6099.7898694199903</v>
      </c>
      <c r="F719">
        <v>121.3</v>
      </c>
      <c r="G719">
        <v>-48.3507411645204</v>
      </c>
      <c r="H719">
        <f>(Table2[[#This Row],[1Y Return vs Nifty]]-AVERAGE(Table2[1Y Return vs Nifty]))/_xlfn.STDEV.P(Table2[1Y Return vs Nifty])</f>
        <v>-1.2706063460429071</v>
      </c>
      <c r="I719">
        <v>-8.9043567175757001</v>
      </c>
      <c r="J719">
        <f>(Table2[[#This Row],[1M Return vs Nifty]]-AVERAGE(Table2[1M Return vs Nifty]))/_xlfn.STDEV.P(Table2[1M Return vs Nifty])</f>
        <v>-0.53074556024767938</v>
      </c>
      <c r="K719">
        <v>-15.1046045726843</v>
      </c>
      <c r="L719">
        <f>(Table2[[#This Row],[6M Return vs Nifty]]-AVERAGE(Table2[6M Return vs Nifty]))/_xlfn.STDEV.P(Table2[6M Return vs Nifty])</f>
        <v>-0.77047104762800322</v>
      </c>
      <c r="M719">
        <v>-3.83345365585896</v>
      </c>
      <c r="N719">
        <f>(Table2[[#This Row],[1W Return vs Nifty]]-AVERAGE(Table2[1W Return vs Nifty]))/_xlfn.STDEV.P(Table2[1W Return vs Nifty])</f>
        <v>-0.3295705450441847</v>
      </c>
      <c r="O719">
        <v>126.37</v>
      </c>
      <c r="P719">
        <v>130.50512354329899</v>
      </c>
      <c r="Q719">
        <v>136.49913833684499</v>
      </c>
      <c r="R719">
        <v>40.627637317810603</v>
      </c>
      <c r="S719" s="1">
        <f>(Table2[[#This Row],[Close Price]]-Table2[[#This Row],[20D EMA]])/Table2[[#This Row],[20D EMA]]</f>
        <v>-4.0120281712431802E-2</v>
      </c>
      <c r="T719" s="1">
        <f>(Table2[[#This Row],[Close Price]]-Table2[[#This Row],[50D EMA]])/Table2[[#This Row],[50D EMA]]</f>
        <v>-7.0534575910691497E-2</v>
      </c>
      <c r="U719" s="1">
        <f>(Table2[[#This Row],[Close Price]]-Table2[[#This Row],[200D EMA]])/Table2[[#This Row],[200D EMA]]</f>
        <v>-0.11134970170535001</v>
      </c>
      <c r="V719">
        <v>0.98931996159128199</v>
      </c>
      <c r="W719">
        <v>117.86</v>
      </c>
      <c r="X719">
        <v>122.2</v>
      </c>
      <c r="Y719">
        <v>117.54</v>
      </c>
      <c r="Z719">
        <v>125.69</v>
      </c>
      <c r="AA719">
        <v>117.54</v>
      </c>
      <c r="AB719">
        <v>128.1</v>
      </c>
      <c r="AC719" s="1">
        <f>(Table2[[#This Row],[Close Price]]/Table2[[#This Row],[Day Low]])-1</f>
        <v>2.9187171220091512E-2</v>
      </c>
      <c r="AD719" s="1">
        <f>(Table2[[#This Row],[Day High]]/Table2[[#This Row],[Close Price]])-1</f>
        <v>7.4196207749381848E-3</v>
      </c>
      <c r="AE719" s="1">
        <f>(Table2[[#This Row],[Close Price]]/Table2[[#This Row],[Current Week Low]])-1</f>
        <v>3.1989110090181905E-2</v>
      </c>
      <c r="AF719" s="1">
        <f>(Table2[[#This Row],[Current Week High]]/Table2[[#This Row],[Close Price]])-1</f>
        <v>3.6191261335531744E-2</v>
      </c>
      <c r="AG719" s="1">
        <f>(Table2[[#This Row],[Close Price]]/Table2[[#This Row],[Current Month Low]])-1</f>
        <v>3.1989110090181905E-2</v>
      </c>
      <c r="AH719" s="1">
        <f>(Table2[[#This Row],[Current Month High]]/Table2[[#This Row],[Close Price]])-1</f>
        <v>5.6059356966199569E-2</v>
      </c>
      <c r="AI719">
        <v>40.107172300082397</v>
      </c>
      <c r="AJ719">
        <v>10.7762557077625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-0.19</v>
      </c>
      <c r="AM719" t="s">
        <v>3174</v>
      </c>
      <c r="AN719">
        <v>-4.3099999999999996</v>
      </c>
      <c r="AO719" t="s">
        <v>3174</v>
      </c>
      <c r="AP719">
        <v>-0.103787319894333</v>
      </c>
      <c r="AQ719">
        <f>(Table2[[#This Row],[Sharpe Ratio]]-AVERAGE(Table2[Sharpe Ratio]))/_xlfn.STDEV.P(Table2[Sharpe Ratio])</f>
        <v>-1.9291793567149025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709</v>
      </c>
      <c r="AT719">
        <f>_xlfn.RANK.AVG(Table2[[#This Row],[6M Return vs Nifty Z-Score]],Table2[6M Return vs Nifty Z-Score])</f>
        <v>573</v>
      </c>
      <c r="AU719">
        <f>_xlfn.RANK.AVG(Table2[[#This Row],[Sharpe Ratio Z-Score]],Table2[Sharpe Ratio Z-Score])</f>
        <v>716</v>
      </c>
      <c r="AV719">
        <f>(Table2[[#This Row],[Rank 1Y]]+Table2[[#This Row],[Rank 6M]]+Table2[[#This Row],[Rank Sharpe]])/3</f>
        <v>666</v>
      </c>
    </row>
    <row r="720" spans="1:48" x14ac:dyDescent="0.3">
      <c r="A720" t="s">
        <v>2303</v>
      </c>
      <c r="B720" t="s">
        <v>2304</v>
      </c>
      <c r="C720" t="s">
        <v>3129</v>
      </c>
      <c r="D720" t="s">
        <v>54</v>
      </c>
      <c r="E720">
        <v>2381.50520388</v>
      </c>
      <c r="F720">
        <v>228.03</v>
      </c>
      <c r="G720">
        <v>-88.994592605176706</v>
      </c>
      <c r="H720">
        <f>(Table2[[#This Row],[1Y Return vs Nifty]]-AVERAGE(Table2[1Y Return vs Nifty]))/_xlfn.STDEV.P(Table2[1Y Return vs Nifty])</f>
        <v>-1.9706406090298973</v>
      </c>
      <c r="I720">
        <v>-28.0125333778971</v>
      </c>
      <c r="J720">
        <f>(Table2[[#This Row],[1M Return vs Nifty]]-AVERAGE(Table2[1M Return vs Nifty]))/_xlfn.STDEV.P(Table2[1M Return vs Nifty])</f>
        <v>-2.6860722531420791</v>
      </c>
      <c r="K720">
        <v>-64.729667789961795</v>
      </c>
      <c r="L720">
        <f>(Table2[[#This Row],[6M Return vs Nifty]]-AVERAGE(Table2[6M Return vs Nifty]))/_xlfn.STDEV.P(Table2[6M Return vs Nifty])</f>
        <v>-2.4257444553398915</v>
      </c>
      <c r="M720">
        <v>-5.6065624913436398</v>
      </c>
      <c r="N720">
        <f>(Table2[[#This Row],[1W Return vs Nifty]]-AVERAGE(Table2[1W Return vs Nifty]))/_xlfn.STDEV.P(Table2[1W Return vs Nifty])</f>
        <v>-0.76706675297357085</v>
      </c>
      <c r="O720">
        <v>265.57</v>
      </c>
      <c r="P720">
        <v>310.523189028942</v>
      </c>
      <c r="Q720">
        <v>422.66756834331699</v>
      </c>
      <c r="R720">
        <v>13.180271993880099</v>
      </c>
      <c r="S720" s="1">
        <f>(Table2[[#This Row],[Close Price]]-Table2[[#This Row],[20D EMA]])/Table2[[#This Row],[20D EMA]]</f>
        <v>-0.14135632789848249</v>
      </c>
      <c r="T720" s="1">
        <f>(Table2[[#This Row],[Close Price]]-Table2[[#This Row],[50D EMA]])/Table2[[#This Row],[50D EMA]]</f>
        <v>-0.26565870744440057</v>
      </c>
      <c r="U720" s="1">
        <f>(Table2[[#This Row],[Close Price]]-Table2[[#This Row],[200D EMA]])/Table2[[#This Row],[200D EMA]]</f>
        <v>-0.46049799634785371</v>
      </c>
      <c r="V720">
        <v>1.6601901335985001</v>
      </c>
      <c r="W720">
        <v>225</v>
      </c>
      <c r="X720">
        <v>232.55</v>
      </c>
      <c r="Y720">
        <v>224.77</v>
      </c>
      <c r="Z720">
        <v>240.79</v>
      </c>
      <c r="AA720">
        <v>224.77</v>
      </c>
      <c r="AB720">
        <v>249</v>
      </c>
      <c r="AC720" s="1">
        <f>(Table2[[#This Row],[Close Price]]/Table2[[#This Row],[Day Low]])-1</f>
        <v>1.3466666666666738E-2</v>
      </c>
      <c r="AD720" s="1">
        <f>(Table2[[#This Row],[Day High]]/Table2[[#This Row],[Close Price]])-1</f>
        <v>1.9821953251765168E-2</v>
      </c>
      <c r="AE720" s="1">
        <f>(Table2[[#This Row],[Close Price]]/Table2[[#This Row],[Current Week Low]])-1</f>
        <v>1.4503714908573162E-2</v>
      </c>
      <c r="AF720" s="1">
        <f>(Table2[[#This Row],[Current Week High]]/Table2[[#This Row],[Close Price]])-1</f>
        <v>5.5957549445248445E-2</v>
      </c>
      <c r="AG720" s="1">
        <f>(Table2[[#This Row],[Close Price]]/Table2[[#This Row],[Current Month Low]])-1</f>
        <v>1.4503714908573162E-2</v>
      </c>
      <c r="AH720" s="1">
        <f>(Table2[[#This Row],[Current Month High]]/Table2[[#This Row],[Close Price]])-1</f>
        <v>9.1961584002105079E-2</v>
      </c>
      <c r="AI720">
        <v>195.947901591895</v>
      </c>
      <c r="AJ720">
        <v>1.45037149085731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-0.47</v>
      </c>
      <c r="AM720" t="s">
        <v>3174</v>
      </c>
      <c r="AN720">
        <v>-26.76</v>
      </c>
      <c r="AO720" t="s">
        <v>3174</v>
      </c>
      <c r="AQ720">
        <f>(Table2[[#This Row],[Sharpe Ratio]]-AVERAGE(Table2[Sharpe Ratio]))/_xlfn.STDEV.P(Table2[Sharpe Ratio])</f>
        <v>-0.71796535082642143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730</v>
      </c>
      <c r="AT720">
        <f>_xlfn.RANK.AVG(Table2[[#This Row],[6M Return vs Nifty Z-Score]],Table2[6M Return vs Nifty Z-Score])</f>
        <v>729</v>
      </c>
      <c r="AU720">
        <f>_xlfn.RANK.AVG(Table2[[#This Row],[Sharpe Ratio Z-Score]],Table2[Sharpe Ratio Z-Score])</f>
        <v>540.5</v>
      </c>
      <c r="AV720">
        <f>(Table2[[#This Row],[Rank 1Y]]+Table2[[#This Row],[Rank 6M]]+Table2[[#This Row],[Rank Sharpe]])/3</f>
        <v>666.5</v>
      </c>
    </row>
    <row r="721" spans="1:48" x14ac:dyDescent="0.3">
      <c r="A721" t="s">
        <v>1605</v>
      </c>
      <c r="B721" t="s">
        <v>1606</v>
      </c>
      <c r="C721" t="s">
        <v>3139</v>
      </c>
      <c r="D721" t="s">
        <v>846</v>
      </c>
      <c r="E721">
        <v>5904.4393391760004</v>
      </c>
      <c r="F721">
        <v>32.85</v>
      </c>
      <c r="G721">
        <v>-46.558184427266198</v>
      </c>
      <c r="H721">
        <f>(Table2[[#This Row],[1Y Return vs Nifty]]-AVERAGE(Table2[1Y Return vs Nifty]))/_xlfn.STDEV.P(Table2[1Y Return vs Nifty])</f>
        <v>-1.2397320295117018</v>
      </c>
      <c r="I721">
        <v>-23.004472938805701</v>
      </c>
      <c r="J721">
        <f>(Table2[[#This Row],[1M Return vs Nifty]]-AVERAGE(Table2[1M Return vs Nifty]))/_xlfn.STDEV.P(Table2[1M Return vs Nifty])</f>
        <v>-2.1211828586235453</v>
      </c>
      <c r="K721">
        <v>-38.550638801317099</v>
      </c>
      <c r="L721">
        <f>(Table2[[#This Row],[6M Return vs Nifty]]-AVERAGE(Table2[6M Return vs Nifty]))/_xlfn.STDEV.P(Table2[6M Return vs Nifty])</f>
        <v>-1.5525274211390121</v>
      </c>
      <c r="M721">
        <v>-3.78530534435775</v>
      </c>
      <c r="N721">
        <f>(Table2[[#This Row],[1W Return vs Nifty]]-AVERAGE(Table2[1W Return vs Nifty]))/_xlfn.STDEV.P(Table2[1W Return vs Nifty])</f>
        <v>-0.31769044875318397</v>
      </c>
      <c r="O721">
        <v>36.65</v>
      </c>
      <c r="P721">
        <v>38.822735177453097</v>
      </c>
      <c r="Q721">
        <v>41.789533934370503</v>
      </c>
      <c r="R721">
        <v>26.231770111598198</v>
      </c>
      <c r="S721" s="1">
        <f>(Table2[[#This Row],[Close Price]]-Table2[[#This Row],[20D EMA]])/Table2[[#This Row],[20D EMA]]</f>
        <v>-0.10368349249658929</v>
      </c>
      <c r="T721" s="1">
        <f>(Table2[[#This Row],[Close Price]]-Table2[[#This Row],[50D EMA]])/Table2[[#This Row],[50D EMA]]</f>
        <v>-0.15384632613216428</v>
      </c>
      <c r="U721" s="1">
        <f>(Table2[[#This Row],[Close Price]]-Table2[[#This Row],[200D EMA]])/Table2[[#This Row],[200D EMA]]</f>
        <v>-0.21391800991152074</v>
      </c>
      <c r="V721">
        <v>3.7443325419930402</v>
      </c>
      <c r="W721">
        <v>31.72</v>
      </c>
      <c r="X721">
        <v>33.14</v>
      </c>
      <c r="Y721">
        <v>31.6</v>
      </c>
      <c r="Z721">
        <v>33.78</v>
      </c>
      <c r="AA721">
        <v>31.6</v>
      </c>
      <c r="AB721">
        <v>34.6</v>
      </c>
      <c r="AC721" s="1">
        <f>(Table2[[#This Row],[Close Price]]/Table2[[#This Row],[Day Low]])-1</f>
        <v>3.5624211853720222E-2</v>
      </c>
      <c r="AD721" s="1">
        <f>(Table2[[#This Row],[Day High]]/Table2[[#This Row],[Close Price]])-1</f>
        <v>8.8280060882799383E-3</v>
      </c>
      <c r="AE721" s="1">
        <f>(Table2[[#This Row],[Close Price]]/Table2[[#This Row],[Current Week Low]])-1</f>
        <v>3.9556962025316444E-2</v>
      </c>
      <c r="AF721" s="1">
        <f>(Table2[[#This Row],[Current Week High]]/Table2[[#This Row],[Close Price]])-1</f>
        <v>2.8310502283104944E-2</v>
      </c>
      <c r="AG721" s="1">
        <f>(Table2[[#This Row],[Close Price]]/Table2[[#This Row],[Current Month Low]])-1</f>
        <v>3.9556962025316444E-2</v>
      </c>
      <c r="AH721" s="1">
        <f>(Table2[[#This Row],[Current Month High]]/Table2[[#This Row],[Close Price]])-1</f>
        <v>5.3272450532724447E-2</v>
      </c>
      <c r="AI721">
        <v>64.383561643835606</v>
      </c>
      <c r="AJ721">
        <v>3.95569620253164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-0.2</v>
      </c>
      <c r="AM721" t="s">
        <v>3174</v>
      </c>
      <c r="AN721">
        <v>-18.809999999999999</v>
      </c>
      <c r="AO721" t="s">
        <v>3174</v>
      </c>
      <c r="AP721">
        <v>-7.9558760144689995E-3</v>
      </c>
      <c r="AQ721">
        <f>(Table2[[#This Row],[Sharpe Ratio]]-AVERAGE(Table2[Sharpe Ratio]))/_xlfn.STDEV.P(Table2[Sharpe Ratio])</f>
        <v>-0.8108116490798869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705</v>
      </c>
      <c r="AT721">
        <f>_xlfn.RANK.AVG(Table2[[#This Row],[6M Return vs Nifty Z-Score]],Table2[6M Return vs Nifty Z-Score])</f>
        <v>721</v>
      </c>
      <c r="AU721">
        <f>_xlfn.RANK.AVG(Table2[[#This Row],[Sharpe Ratio Z-Score]],Table2[Sharpe Ratio Z-Score])</f>
        <v>577</v>
      </c>
      <c r="AV721">
        <f>(Table2[[#This Row],[Rank 1Y]]+Table2[[#This Row],[Rank 6M]]+Table2[[#This Row],[Rank Sharpe]])/3</f>
        <v>667.66666666666663</v>
      </c>
    </row>
    <row r="722" spans="1:48" x14ac:dyDescent="0.3">
      <c r="A722" t="s">
        <v>1374</v>
      </c>
      <c r="B722" t="s">
        <v>1375</v>
      </c>
      <c r="C722" t="s">
        <v>3143</v>
      </c>
      <c r="D722" t="s">
        <v>482</v>
      </c>
      <c r="E722">
        <v>8196.4135920000008</v>
      </c>
      <c r="F722">
        <v>738.65</v>
      </c>
      <c r="G722">
        <v>-43.580481738482597</v>
      </c>
      <c r="H722">
        <f>(Table2[[#This Row],[1Y Return vs Nifty]]-AVERAGE(Table2[1Y Return vs Nifty]))/_xlfn.STDEV.P(Table2[1Y Return vs Nifty])</f>
        <v>-1.1884452091624895</v>
      </c>
      <c r="I722">
        <v>-4.6297554342182297</v>
      </c>
      <c r="J722">
        <f>(Table2[[#This Row],[1M Return vs Nifty]]-AVERAGE(Table2[1M Return vs Nifty]))/_xlfn.STDEV.P(Table2[1M Return vs Nifty])</f>
        <v>-4.8587455302356468E-2</v>
      </c>
      <c r="K722">
        <v>-26.2108406543915</v>
      </c>
      <c r="L722">
        <f>(Table2[[#This Row],[6M Return vs Nifty]]-AVERAGE(Table2[6M Return vs Nifty]))/_xlfn.STDEV.P(Table2[6M Return vs Nifty])</f>
        <v>-1.1409261373339579</v>
      </c>
      <c r="M722">
        <v>2.1726475994481902</v>
      </c>
      <c r="N722">
        <f>(Table2[[#This Row],[1W Return vs Nifty]]-AVERAGE(Table2[1W Return vs Nifty]))/_xlfn.STDEV.P(Table2[1W Return vs Nifty])</f>
        <v>1.1523726222620323</v>
      </c>
      <c r="O722">
        <v>750.91</v>
      </c>
      <c r="P722">
        <v>763.99238611773501</v>
      </c>
      <c r="Q722">
        <v>821.85579265732201</v>
      </c>
      <c r="R722">
        <v>45.993100454264699</v>
      </c>
      <c r="S722" s="1">
        <f>(Table2[[#This Row],[Close Price]]-Table2[[#This Row],[20D EMA]])/Table2[[#This Row],[20D EMA]]</f>
        <v>-1.6326856747146783E-2</v>
      </c>
      <c r="T722" s="1">
        <f>(Table2[[#This Row],[Close Price]]-Table2[[#This Row],[50D EMA]])/Table2[[#This Row],[50D EMA]]</f>
        <v>-3.317099303373116E-2</v>
      </c>
      <c r="U722" s="1">
        <f>(Table2[[#This Row],[Close Price]]-Table2[[#This Row],[200D EMA]])/Table2[[#This Row],[200D EMA]]</f>
        <v>-0.10124135328935403</v>
      </c>
      <c r="V722">
        <v>0.72186618359811205</v>
      </c>
      <c r="W722">
        <v>725.55</v>
      </c>
      <c r="X722">
        <v>746.2</v>
      </c>
      <c r="Y722">
        <v>715.75</v>
      </c>
      <c r="Z722">
        <v>752</v>
      </c>
      <c r="AA722">
        <v>715.75</v>
      </c>
      <c r="AB722">
        <v>784.1</v>
      </c>
      <c r="AC722" s="1">
        <f>(Table2[[#This Row],[Close Price]]/Table2[[#This Row],[Day Low]])-1</f>
        <v>1.8055268417062953E-2</v>
      </c>
      <c r="AD722" s="1">
        <f>(Table2[[#This Row],[Day High]]/Table2[[#This Row],[Close Price]])-1</f>
        <v>1.0221349759696796E-2</v>
      </c>
      <c r="AE722" s="1">
        <f>(Table2[[#This Row],[Close Price]]/Table2[[#This Row],[Current Week Low]])-1</f>
        <v>3.1994411456514049E-2</v>
      </c>
      <c r="AF722" s="1">
        <f>(Table2[[#This Row],[Current Week High]]/Table2[[#This Row],[Close Price]])-1</f>
        <v>1.8073512489000132E-2</v>
      </c>
      <c r="AG722" s="1">
        <f>(Table2[[#This Row],[Close Price]]/Table2[[#This Row],[Current Month Low]])-1</f>
        <v>3.1994411456514049E-2</v>
      </c>
      <c r="AH722" s="1">
        <f>(Table2[[#This Row],[Current Month High]]/Table2[[#This Row],[Close Price]])-1</f>
        <v>6.1531171732214229E-2</v>
      </c>
      <c r="AI722">
        <v>49.773234955662303</v>
      </c>
      <c r="AJ722">
        <v>3.1994411456514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-0.08</v>
      </c>
      <c r="AM722" t="s">
        <v>3174</v>
      </c>
      <c r="AN722">
        <v>-1.66</v>
      </c>
      <c r="AO722" t="s">
        <v>3174</v>
      </c>
      <c r="AP722">
        <v>-3.5686886219106997E-2</v>
      </c>
      <c r="AQ722">
        <f>(Table2[[#This Row],[Sharpe Ratio]]-AVERAGE(Table2[Sharpe Ratio]))/_xlfn.STDEV.P(Table2[Sharpe Ratio])</f>
        <v>-1.1344368086031353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695</v>
      </c>
      <c r="AT722">
        <f>_xlfn.RANK.AVG(Table2[[#This Row],[6M Return vs Nifty Z-Score]],Table2[6M Return vs Nifty Z-Score])</f>
        <v>671</v>
      </c>
      <c r="AU722">
        <f>_xlfn.RANK.AVG(Table2[[#This Row],[Sharpe Ratio Z-Score]],Table2[Sharpe Ratio Z-Score])</f>
        <v>638</v>
      </c>
      <c r="AV722">
        <f>(Table2[[#This Row],[Rank 1Y]]+Table2[[#This Row],[Rank 6M]]+Table2[[#This Row],[Rank Sharpe]])/3</f>
        <v>668</v>
      </c>
    </row>
    <row r="723" spans="1:48" x14ac:dyDescent="0.3">
      <c r="A723" t="s">
        <v>2210</v>
      </c>
      <c r="B723" t="s">
        <v>2211</v>
      </c>
      <c r="C723" t="s">
        <v>3146</v>
      </c>
      <c r="D723" t="s">
        <v>1971</v>
      </c>
      <c r="E723">
        <v>2645.8850932979999</v>
      </c>
      <c r="F723">
        <v>14.51</v>
      </c>
      <c r="G723">
        <v>-43.397882769854697</v>
      </c>
      <c r="H723">
        <f>(Table2[[#This Row],[1Y Return vs Nifty]]-AVERAGE(Table2[1Y Return vs Nifty]))/_xlfn.STDEV.P(Table2[1Y Return vs Nifty])</f>
        <v>-1.1853001938675622</v>
      </c>
      <c r="I723">
        <v>-1.00702667645421</v>
      </c>
      <c r="J723">
        <f>(Table2[[#This Row],[1M Return vs Nifty]]-AVERAGE(Table2[1M Return vs Nifty]))/_xlfn.STDEV.P(Table2[1M Return vs Nifty])</f>
        <v>0.36004200901167238</v>
      </c>
      <c r="K723">
        <v>-32.760334602141199</v>
      </c>
      <c r="L723">
        <f>(Table2[[#This Row],[6M Return vs Nifty]]-AVERAGE(Table2[6M Return vs Nifty]))/_xlfn.STDEV.P(Table2[6M Return vs Nifty])</f>
        <v>-1.3593883913408316</v>
      </c>
      <c r="M723">
        <v>0.37148908072933201</v>
      </c>
      <c r="N723">
        <f>(Table2[[#This Row],[1W Return vs Nifty]]-AVERAGE(Table2[1W Return vs Nifty]))/_xlfn.STDEV.P(Table2[1W Return vs Nifty])</f>
        <v>0.70795544602941218</v>
      </c>
      <c r="O723">
        <v>14.23</v>
      </c>
      <c r="P723">
        <v>14.552807842044199</v>
      </c>
      <c r="Q723">
        <v>16.2583062585391</v>
      </c>
      <c r="R723">
        <v>53.8641648502986</v>
      </c>
      <c r="S723" s="1">
        <f>(Table2[[#This Row],[Close Price]]-Table2[[#This Row],[20D EMA]])/Table2[[#This Row],[20D EMA]]</f>
        <v>1.9676739283204452E-2</v>
      </c>
      <c r="T723" s="1">
        <f>(Table2[[#This Row],[Close Price]]-Table2[[#This Row],[50D EMA]])/Table2[[#This Row],[50D EMA]]</f>
        <v>-2.941552070832978E-3</v>
      </c>
      <c r="U723" s="1">
        <f>(Table2[[#This Row],[Close Price]]-Table2[[#This Row],[200D EMA]])/Table2[[#This Row],[200D EMA]]</f>
        <v>-0.10753311142855761</v>
      </c>
      <c r="V723">
        <v>1.7606664657903199</v>
      </c>
      <c r="W723">
        <v>13.55</v>
      </c>
      <c r="X723">
        <v>14.85</v>
      </c>
      <c r="Y723">
        <v>13.55</v>
      </c>
      <c r="Z723">
        <v>15</v>
      </c>
      <c r="AA723">
        <v>13.55</v>
      </c>
      <c r="AB723">
        <v>15.6</v>
      </c>
      <c r="AC723" s="1">
        <f>(Table2[[#This Row],[Close Price]]/Table2[[#This Row],[Day Low]])-1</f>
        <v>7.0848708487084799E-2</v>
      </c>
      <c r="AD723" s="1">
        <f>(Table2[[#This Row],[Day High]]/Table2[[#This Row],[Close Price]])-1</f>
        <v>2.3432115782219043E-2</v>
      </c>
      <c r="AE723" s="1">
        <f>(Table2[[#This Row],[Close Price]]/Table2[[#This Row],[Current Week Low]])-1</f>
        <v>7.0848708487084799E-2</v>
      </c>
      <c r="AF723" s="1">
        <f>(Table2[[#This Row],[Current Week High]]/Table2[[#This Row],[Close Price]])-1</f>
        <v>3.3769813921433522E-2</v>
      </c>
      <c r="AG723" s="1">
        <f>(Table2[[#This Row],[Close Price]]/Table2[[#This Row],[Current Month Low]])-1</f>
        <v>7.0848708487084799E-2</v>
      </c>
      <c r="AH723" s="1">
        <f>(Table2[[#This Row],[Current Month High]]/Table2[[#This Row],[Close Price]])-1</f>
        <v>7.5120606478290775E-2</v>
      </c>
      <c r="AI723">
        <v>79.531357684355598</v>
      </c>
      <c r="AJ723">
        <v>12.9182879377431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-7.0000000000000007E-2</v>
      </c>
      <c r="AM723" t="s">
        <v>3174</v>
      </c>
      <c r="AN723">
        <v>8.1199999999999992</v>
      </c>
      <c r="AO723" t="s">
        <v>3175</v>
      </c>
      <c r="AP723">
        <v>-2.3086628864857999E-2</v>
      </c>
      <c r="AQ723">
        <f>(Table2[[#This Row],[Sharpe Ratio]]-AVERAGE(Table2[Sharpe Ratio]))/_xlfn.STDEV.P(Table2[Sharpe Ratio])</f>
        <v>-0.98738986490323322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693</v>
      </c>
      <c r="AT723">
        <f>_xlfn.RANK.AVG(Table2[[#This Row],[6M Return vs Nifty Z-Score]],Table2[6M Return vs Nifty Z-Score])</f>
        <v>702</v>
      </c>
      <c r="AU723">
        <f>_xlfn.RANK.AVG(Table2[[#This Row],[Sharpe Ratio Z-Score]],Table2[Sharpe Ratio Z-Score])</f>
        <v>614</v>
      </c>
      <c r="AV723">
        <f>(Table2[[#This Row],[Rank 1Y]]+Table2[[#This Row],[Rank 6M]]+Table2[[#This Row],[Rank Sharpe]])/3</f>
        <v>669.66666666666663</v>
      </c>
    </row>
    <row r="724" spans="1:48" x14ac:dyDescent="0.3">
      <c r="A724" t="s">
        <v>1861</v>
      </c>
      <c r="B724" t="s">
        <v>1862</v>
      </c>
      <c r="C724" t="s">
        <v>3129</v>
      </c>
      <c r="D724" t="s">
        <v>54</v>
      </c>
      <c r="E724">
        <v>4064.393208</v>
      </c>
      <c r="F724">
        <v>547.4</v>
      </c>
      <c r="G724">
        <v>-57.587054010651798</v>
      </c>
      <c r="H724">
        <f>(Table2[[#This Row],[1Y Return vs Nifty]]-AVERAGE(Table2[1Y Return vs Nifty]))/_xlfn.STDEV.P(Table2[1Y Return vs Nifty])</f>
        <v>-1.4296890910775262</v>
      </c>
      <c r="I724">
        <v>-12.2822029526771</v>
      </c>
      <c r="J724">
        <f>(Table2[[#This Row],[1M Return vs Nifty]]-AVERAGE(Table2[1M Return vs Nifty]))/_xlfn.STDEV.P(Table2[1M Return vs Nifty])</f>
        <v>-0.91175324530455615</v>
      </c>
      <c r="K724">
        <v>-49.7102571563791</v>
      </c>
      <c r="L724">
        <f>(Table2[[#This Row],[6M Return vs Nifty]]-AVERAGE(Table2[6M Return vs Nifty]))/_xlfn.STDEV.P(Table2[6M Return vs Nifty])</f>
        <v>-1.9247631082245715</v>
      </c>
      <c r="M724">
        <v>-5.4616749332677301</v>
      </c>
      <c r="N724">
        <f>(Table2[[#This Row],[1W Return vs Nifty]]-AVERAGE(Table2[1W Return vs Nifty]))/_xlfn.STDEV.P(Table2[1W Return vs Nifty])</f>
        <v>-0.73131725132663328</v>
      </c>
      <c r="O724">
        <v>585.69000000000005</v>
      </c>
      <c r="P724">
        <v>618.50601859017695</v>
      </c>
      <c r="Q724">
        <v>739.01207498940903</v>
      </c>
      <c r="R724">
        <v>21.049791302446099</v>
      </c>
      <c r="S724" s="1">
        <f>(Table2[[#This Row],[Close Price]]-Table2[[#This Row],[20D EMA]])/Table2[[#This Row],[20D EMA]]</f>
        <v>-6.5375881438986622E-2</v>
      </c>
      <c r="T724" s="1">
        <f>(Table2[[#This Row],[Close Price]]-Table2[[#This Row],[50D EMA]])/Table2[[#This Row],[50D EMA]]</f>
        <v>-0.11496414982712065</v>
      </c>
      <c r="U724" s="1">
        <f>(Table2[[#This Row],[Close Price]]-Table2[[#This Row],[200D EMA]])/Table2[[#This Row],[200D EMA]]</f>
        <v>-0.25928138588554878</v>
      </c>
      <c r="V724">
        <v>1.0177353670118601</v>
      </c>
      <c r="W724">
        <v>535.25</v>
      </c>
      <c r="X724">
        <v>557.45000000000005</v>
      </c>
      <c r="Y724">
        <v>535.25</v>
      </c>
      <c r="Z724">
        <v>573.5</v>
      </c>
      <c r="AA724">
        <v>535.25</v>
      </c>
      <c r="AB724">
        <v>590.70000000000005</v>
      </c>
      <c r="AC724" s="1">
        <f>(Table2[[#This Row],[Close Price]]/Table2[[#This Row],[Day Low]])-1</f>
        <v>2.2699673049976665E-2</v>
      </c>
      <c r="AD724" s="1">
        <f>(Table2[[#This Row],[Day High]]/Table2[[#This Row],[Close Price]])-1</f>
        <v>1.8359517720131668E-2</v>
      </c>
      <c r="AE724" s="1">
        <f>(Table2[[#This Row],[Close Price]]/Table2[[#This Row],[Current Week Low]])-1</f>
        <v>2.2699673049976665E-2</v>
      </c>
      <c r="AF724" s="1">
        <f>(Table2[[#This Row],[Current Week High]]/Table2[[#This Row],[Close Price]])-1</f>
        <v>4.7679941541834081E-2</v>
      </c>
      <c r="AG724" s="1">
        <f>(Table2[[#This Row],[Close Price]]/Table2[[#This Row],[Current Month Low]])-1</f>
        <v>2.2699673049976665E-2</v>
      </c>
      <c r="AH724" s="1">
        <f>(Table2[[#This Row],[Current Month High]]/Table2[[#This Row],[Close Price]])-1</f>
        <v>7.9101205699671384E-2</v>
      </c>
      <c r="AI724">
        <v>127.10997442455199</v>
      </c>
      <c r="AJ724">
        <v>2.2699673049976599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-0.23</v>
      </c>
      <c r="AM724" t="s">
        <v>3174</v>
      </c>
      <c r="AN724">
        <v>-8.4499999999999993</v>
      </c>
      <c r="AO724" t="s">
        <v>3174</v>
      </c>
      <c r="AP724">
        <v>-1.496117212192E-3</v>
      </c>
      <c r="AQ724">
        <f>(Table2[[#This Row],[Sharpe Ratio]]-AVERAGE(Table2[Sharpe Ratio]))/_xlfn.STDEV.P(Table2[Sharpe Ratio])</f>
        <v>-0.73542526908717543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721</v>
      </c>
      <c r="AT724">
        <f>_xlfn.RANK.AVG(Table2[[#This Row],[6M Return vs Nifty Z-Score]],Table2[6M Return vs Nifty Z-Score])</f>
        <v>727</v>
      </c>
      <c r="AU724">
        <f>_xlfn.RANK.AVG(Table2[[#This Row],[Sharpe Ratio Z-Score]],Table2[Sharpe Ratio Z-Score])</f>
        <v>569</v>
      </c>
      <c r="AV724">
        <f>(Table2[[#This Row],[Rank 1Y]]+Table2[[#This Row],[Rank 6M]]+Table2[[#This Row],[Rank Sharpe]])/3</f>
        <v>672.33333333333337</v>
      </c>
    </row>
    <row r="725" spans="1:48" x14ac:dyDescent="0.3">
      <c r="A725" t="s">
        <v>1501</v>
      </c>
      <c r="B725" t="s">
        <v>1502</v>
      </c>
      <c r="C725" t="s">
        <v>3133</v>
      </c>
      <c r="D725" t="s">
        <v>51</v>
      </c>
      <c r="E725">
        <v>6827.9342115199997</v>
      </c>
      <c r="F725">
        <v>205.9</v>
      </c>
      <c r="G725">
        <v>-36.725420504792503</v>
      </c>
      <c r="H725">
        <f>(Table2[[#This Row],[1Y Return vs Nifty]]-AVERAGE(Table2[1Y Return vs Nifty]))/_xlfn.STDEV.P(Table2[1Y Return vs Nifty])</f>
        <v>-1.070376237636413</v>
      </c>
      <c r="I725">
        <v>-10.652287602141101</v>
      </c>
      <c r="J725">
        <f>(Table2[[#This Row],[1M Return vs Nifty]]-AVERAGE(Table2[1M Return vs Nifty]))/_xlfn.STDEV.P(Table2[1M Return vs Nifty])</f>
        <v>-0.7279052453295819</v>
      </c>
      <c r="K725">
        <v>-65.130987553536002</v>
      </c>
      <c r="L725">
        <f>(Table2[[#This Row],[6M Return vs Nifty]]-AVERAGE(Table2[6M Return vs Nifty]))/_xlfn.STDEV.P(Table2[6M Return vs Nifty])</f>
        <v>-2.4391307140077156</v>
      </c>
      <c r="M725">
        <v>-3.3798238633547002</v>
      </c>
      <c r="N725">
        <f>(Table2[[#This Row],[1W Return vs Nifty]]-AVERAGE(Table2[1W Return vs Nifty]))/_xlfn.STDEV.P(Table2[1W Return vs Nifty])</f>
        <v>-0.21764210046556498</v>
      </c>
      <c r="O725">
        <v>215.18</v>
      </c>
      <c r="P725">
        <v>221.42649424731701</v>
      </c>
      <c r="Q725">
        <v>250.79393527424099</v>
      </c>
      <c r="R725">
        <v>31.005283647795402</v>
      </c>
      <c r="S725" s="1">
        <f>(Table2[[#This Row],[Close Price]]-Table2[[#This Row],[20D EMA]])/Table2[[#This Row],[20D EMA]]</f>
        <v>-4.3126684636118601E-2</v>
      </c>
      <c r="T725" s="1">
        <f>(Table2[[#This Row],[Close Price]]-Table2[[#This Row],[50D EMA]])/Table2[[#This Row],[50D EMA]]</f>
        <v>-7.0120309225394944E-2</v>
      </c>
      <c r="U725" s="1">
        <f>(Table2[[#This Row],[Close Price]]-Table2[[#This Row],[200D EMA]])/Table2[[#This Row],[200D EMA]]</f>
        <v>-0.17900726038350911</v>
      </c>
      <c r="V725">
        <v>0.65985065972448598</v>
      </c>
      <c r="W725">
        <v>198.7</v>
      </c>
      <c r="X725">
        <v>207</v>
      </c>
      <c r="Y725">
        <v>198.7</v>
      </c>
      <c r="Z725">
        <v>212.21</v>
      </c>
      <c r="AA725">
        <v>198.7</v>
      </c>
      <c r="AB725">
        <v>217.5</v>
      </c>
      <c r="AC725" s="1">
        <f>(Table2[[#This Row],[Close Price]]/Table2[[#This Row],[Day Low]])-1</f>
        <v>3.6235530951182815E-2</v>
      </c>
      <c r="AD725" s="1">
        <f>(Table2[[#This Row],[Day High]]/Table2[[#This Row],[Close Price]])-1</f>
        <v>5.3423992229237882E-3</v>
      </c>
      <c r="AE725" s="1">
        <f>(Table2[[#This Row],[Close Price]]/Table2[[#This Row],[Current Week Low]])-1</f>
        <v>3.6235530951182815E-2</v>
      </c>
      <c r="AF725" s="1">
        <f>(Table2[[#This Row],[Current Week High]]/Table2[[#This Row],[Close Price]])-1</f>
        <v>3.0645944633317157E-2</v>
      </c>
      <c r="AG725" s="1">
        <f>(Table2[[#This Row],[Close Price]]/Table2[[#This Row],[Current Month Low]])-1</f>
        <v>3.6235530951182815E-2</v>
      </c>
      <c r="AH725" s="1">
        <f>(Table2[[#This Row],[Current Month High]]/Table2[[#This Row],[Close Price]])-1</f>
        <v>5.6338028169014009E-2</v>
      </c>
      <c r="AI725">
        <v>129.62603205439501</v>
      </c>
      <c r="AJ725">
        <v>4.9974502804691596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-0.18</v>
      </c>
      <c r="AM725" t="s">
        <v>3174</v>
      </c>
      <c r="AN725">
        <v>-5.66</v>
      </c>
      <c r="AO725" t="s">
        <v>3174</v>
      </c>
      <c r="AP725">
        <v>-2.9999866775301001E-2</v>
      </c>
      <c r="AQ725">
        <f>(Table2[[#This Row],[Sharpe Ratio]]-AVERAGE(Table2[Sharpe Ratio]))/_xlfn.STDEV.P(Table2[Sharpe Ratio])</f>
        <v>-1.068068415921728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672</v>
      </c>
      <c r="AT725">
        <f>_xlfn.RANK.AVG(Table2[[#This Row],[6M Return vs Nifty Z-Score]],Table2[6M Return vs Nifty Z-Score])</f>
        <v>730</v>
      </c>
      <c r="AU725">
        <f>_xlfn.RANK.AVG(Table2[[#This Row],[Sharpe Ratio Z-Score]],Table2[Sharpe Ratio Z-Score])</f>
        <v>625</v>
      </c>
      <c r="AV725">
        <f>(Table2[[#This Row],[Rank 1Y]]+Table2[[#This Row],[Rank 6M]]+Table2[[#This Row],[Rank Sharpe]])/3</f>
        <v>675.66666666666663</v>
      </c>
    </row>
    <row r="726" spans="1:48" x14ac:dyDescent="0.3">
      <c r="A726" t="s">
        <v>1583</v>
      </c>
      <c r="B726" t="s">
        <v>1584</v>
      </c>
      <c r="C726" t="s">
        <v>3141</v>
      </c>
      <c r="D726" t="s">
        <v>446</v>
      </c>
      <c r="E726">
        <v>6134.4814683149998</v>
      </c>
      <c r="F726">
        <v>547.6</v>
      </c>
      <c r="G726">
        <v>-44.263287521182399</v>
      </c>
      <c r="H726">
        <f>(Table2[[#This Row],[1Y Return vs Nifty]]-AVERAGE(Table2[1Y Return vs Nifty]))/_xlfn.STDEV.P(Table2[1Y Return vs Nifty])</f>
        <v>-1.2002055966728469</v>
      </c>
      <c r="I726">
        <v>-3.58900774474359</v>
      </c>
      <c r="J726">
        <f>(Table2[[#This Row],[1M Return vs Nifty]]-AVERAGE(Table2[1M Return vs Nifty]))/_xlfn.STDEV.P(Table2[1M Return vs Nifty])</f>
        <v>6.8804764560819798E-2</v>
      </c>
      <c r="K726">
        <v>-20.384312626619799</v>
      </c>
      <c r="L726">
        <f>(Table2[[#This Row],[6M Return vs Nifty]]-AVERAGE(Table2[6M Return vs Nifty]))/_xlfn.STDEV.P(Table2[6M Return vs Nifty])</f>
        <v>-0.94657884025483496</v>
      </c>
      <c r="M726">
        <v>-0.36791130954918599</v>
      </c>
      <c r="N726">
        <f>(Table2[[#This Row],[1W Return vs Nifty]]-AVERAGE(Table2[1W Return vs Nifty]))/_xlfn.STDEV.P(Table2[1W Return vs Nifty])</f>
        <v>0.52551607151694169</v>
      </c>
      <c r="O726">
        <v>565.95000000000005</v>
      </c>
      <c r="P726">
        <v>587.54701830239003</v>
      </c>
      <c r="Q726">
        <v>623.79024765294605</v>
      </c>
      <c r="R726">
        <v>27.981160442700499</v>
      </c>
      <c r="S726" s="1">
        <f>(Table2[[#This Row],[Close Price]]-Table2[[#This Row],[20D EMA]])/Table2[[#This Row],[20D EMA]]</f>
        <v>-3.2423358953971235E-2</v>
      </c>
      <c r="T726" s="1">
        <f>(Table2[[#This Row],[Close Price]]-Table2[[#This Row],[50D EMA]])/Table2[[#This Row],[50D EMA]]</f>
        <v>-6.7989483493269415E-2</v>
      </c>
      <c r="U726" s="1">
        <f>(Table2[[#This Row],[Close Price]]-Table2[[#This Row],[200D EMA]])/Table2[[#This Row],[200D EMA]]</f>
        <v>-0.12214081245998491</v>
      </c>
      <c r="V726">
        <v>0.78021743455392201</v>
      </c>
      <c r="W726">
        <v>542.1</v>
      </c>
      <c r="X726">
        <v>554.45000000000005</v>
      </c>
      <c r="Y726">
        <v>541.75</v>
      </c>
      <c r="Z726">
        <v>558.95000000000005</v>
      </c>
      <c r="AA726">
        <v>541.75</v>
      </c>
      <c r="AB726">
        <v>566.95000000000005</v>
      </c>
      <c r="AC726" s="1">
        <f>(Table2[[#This Row],[Close Price]]/Table2[[#This Row],[Day Low]])-1</f>
        <v>1.014572957019011E-2</v>
      </c>
      <c r="AD726" s="1">
        <f>(Table2[[#This Row],[Day High]]/Table2[[#This Row],[Close Price]])-1</f>
        <v>1.2509130752374142E-2</v>
      </c>
      <c r="AE726" s="1">
        <f>(Table2[[#This Row],[Close Price]]/Table2[[#This Row],[Current Week Low]])-1</f>
        <v>1.0798338717120437E-2</v>
      </c>
      <c r="AF726" s="1">
        <f>(Table2[[#This Row],[Current Week High]]/Table2[[#This Row],[Close Price]])-1</f>
        <v>2.0726807888970189E-2</v>
      </c>
      <c r="AG726" s="1">
        <f>(Table2[[#This Row],[Close Price]]/Table2[[#This Row],[Current Month Low]])-1</f>
        <v>1.0798338717120437E-2</v>
      </c>
      <c r="AH726" s="1">
        <f>(Table2[[#This Row],[Current Month High]]/Table2[[#This Row],[Close Price]])-1</f>
        <v>3.5336011687363111E-2</v>
      </c>
      <c r="AI726">
        <v>41.709276844411903</v>
      </c>
      <c r="AJ726">
        <v>5.0350052747674301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-0.25</v>
      </c>
      <c r="AM726" t="s">
        <v>3174</v>
      </c>
      <c r="AN726">
        <v>-5.0199999999999996</v>
      </c>
      <c r="AO726" t="s">
        <v>3174</v>
      </c>
      <c r="AP726">
        <v>-8.6426393617496003E-2</v>
      </c>
      <c r="AQ726">
        <f>(Table2[[#This Row],[Sharpe Ratio]]-AVERAGE(Table2[Sharpe Ratio]))/_xlfn.STDEV.P(Table2[Sharpe Ratio])</f>
        <v>-1.7265746735694956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697</v>
      </c>
      <c r="AT726">
        <f>_xlfn.RANK.AVG(Table2[[#This Row],[6M Return vs Nifty Z-Score]],Table2[6M Return vs Nifty Z-Score])</f>
        <v>628</v>
      </c>
      <c r="AU726">
        <f>_xlfn.RANK.AVG(Table2[[#This Row],[Sharpe Ratio Z-Score]],Table2[Sharpe Ratio Z-Score])</f>
        <v>702</v>
      </c>
      <c r="AV726">
        <f>(Table2[[#This Row],[Rank 1Y]]+Table2[[#This Row],[Rank 6M]]+Table2[[#This Row],[Rank Sharpe]])/3</f>
        <v>675.66666666666663</v>
      </c>
    </row>
    <row r="727" spans="1:48" x14ac:dyDescent="0.3">
      <c r="A727" t="s">
        <v>2324</v>
      </c>
      <c r="B727" t="s">
        <v>2325</v>
      </c>
      <c r="C727" t="s">
        <v>3143</v>
      </c>
      <c r="D727" t="s">
        <v>406</v>
      </c>
      <c r="E727">
        <v>2342.4257527200002</v>
      </c>
      <c r="F727">
        <v>200.33</v>
      </c>
      <c r="G727">
        <v>-58.302419466299</v>
      </c>
      <c r="H727">
        <f>(Table2[[#This Row],[1Y Return vs Nifty]]-AVERAGE(Table2[1Y Return vs Nifty]))/_xlfn.STDEV.P(Table2[1Y Return vs Nifty])</f>
        <v>-1.4420102740304146</v>
      </c>
      <c r="I727">
        <v>-10.592481564626899</v>
      </c>
      <c r="J727">
        <f>(Table2[[#This Row],[1M Return vs Nifty]]-AVERAGE(Table2[1M Return vs Nifty]))/_xlfn.STDEV.P(Table2[1M Return vs Nifty])</f>
        <v>-0.7211593610235052</v>
      </c>
      <c r="K727">
        <v>-27.504455124250299</v>
      </c>
      <c r="L727">
        <f>(Table2[[#This Row],[6M Return vs Nifty]]-AVERAGE(Table2[6M Return vs Nifty]))/_xlfn.STDEV.P(Table2[6M Return vs Nifty])</f>
        <v>-1.1840754149966022</v>
      </c>
      <c r="M727">
        <v>-2.31280579106553</v>
      </c>
      <c r="N727">
        <f>(Table2[[#This Row],[1W Return vs Nifty]]-AVERAGE(Table2[1W Return vs Nifty]))/_xlfn.STDEV.P(Table2[1W Return vs Nifty])</f>
        <v>4.5633537823740189E-2</v>
      </c>
      <c r="O727">
        <v>208.3</v>
      </c>
      <c r="P727">
        <v>213.520101937975</v>
      </c>
      <c r="Q727">
        <v>243.35237964281899</v>
      </c>
      <c r="R727">
        <v>25.655648062778599</v>
      </c>
      <c r="S727" s="1">
        <f>(Table2[[#This Row],[Close Price]]-Table2[[#This Row],[20D EMA]])/Table2[[#This Row],[20D EMA]]</f>
        <v>-3.8262121939510313E-2</v>
      </c>
      <c r="T727" s="1">
        <f>(Table2[[#This Row],[Close Price]]-Table2[[#This Row],[50D EMA]])/Table2[[#This Row],[50D EMA]]</f>
        <v>-6.1774520610741145E-2</v>
      </c>
      <c r="U727" s="1">
        <f>(Table2[[#This Row],[Close Price]]-Table2[[#This Row],[200D EMA]])/Table2[[#This Row],[200D EMA]]</f>
        <v>-0.17679046206971624</v>
      </c>
      <c r="V727">
        <v>0.43880317180511302</v>
      </c>
      <c r="W727">
        <v>196</v>
      </c>
      <c r="X727">
        <v>202.68</v>
      </c>
      <c r="Y727">
        <v>195.91</v>
      </c>
      <c r="Z727">
        <v>205.19</v>
      </c>
      <c r="AA727">
        <v>195.91</v>
      </c>
      <c r="AB727">
        <v>210.51</v>
      </c>
      <c r="AC727" s="1">
        <f>(Table2[[#This Row],[Close Price]]/Table2[[#This Row],[Day Low]])-1</f>
        <v>2.2091836734693837E-2</v>
      </c>
      <c r="AD727" s="1">
        <f>(Table2[[#This Row],[Day High]]/Table2[[#This Row],[Close Price]])-1</f>
        <v>1.1730644436679372E-2</v>
      </c>
      <c r="AE727" s="1">
        <f>(Table2[[#This Row],[Close Price]]/Table2[[#This Row],[Current Week Low]])-1</f>
        <v>2.2561380225613936E-2</v>
      </c>
      <c r="AF727" s="1">
        <f>(Table2[[#This Row],[Current Week High]]/Table2[[#This Row],[Close Price]])-1</f>
        <v>2.4259971047771112E-2</v>
      </c>
      <c r="AG727" s="1">
        <f>(Table2[[#This Row],[Close Price]]/Table2[[#This Row],[Current Month Low]])-1</f>
        <v>2.2561380225613936E-2</v>
      </c>
      <c r="AH727" s="1">
        <f>(Table2[[#This Row],[Current Month High]]/Table2[[#This Row],[Close Price]])-1</f>
        <v>5.0816153346977311E-2</v>
      </c>
      <c r="AI727">
        <v>115.519393001547</v>
      </c>
      <c r="AJ727">
        <v>4.6109660574412601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-7.0000000000000007E-2</v>
      </c>
      <c r="AM727" t="s">
        <v>3174</v>
      </c>
      <c r="AN727">
        <v>-4.1900000000000004</v>
      </c>
      <c r="AO727" t="s">
        <v>3174</v>
      </c>
      <c r="AP727">
        <v>-4.0495528022564002E-2</v>
      </c>
      <c r="AQ727">
        <f>(Table2[[#This Row],[Sharpe Ratio]]-AVERAGE(Table2[Sharpe Ratio]))/_xlfn.STDEV.P(Table2[Sharpe Ratio])</f>
        <v>-1.1905543989559622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722</v>
      </c>
      <c r="AT727">
        <f>_xlfn.RANK.AVG(Table2[[#This Row],[6M Return vs Nifty Z-Score]],Table2[6M Return vs Nifty Z-Score])</f>
        <v>682</v>
      </c>
      <c r="AU727">
        <f>_xlfn.RANK.AVG(Table2[[#This Row],[Sharpe Ratio Z-Score]],Table2[Sharpe Ratio Z-Score])</f>
        <v>645</v>
      </c>
      <c r="AV727">
        <f>(Table2[[#This Row],[Rank 1Y]]+Table2[[#This Row],[Rank 6M]]+Table2[[#This Row],[Rank Sharpe]])/3</f>
        <v>683</v>
      </c>
    </row>
    <row r="728" spans="1:48" x14ac:dyDescent="0.3">
      <c r="A728" t="s">
        <v>1353</v>
      </c>
      <c r="B728" t="s">
        <v>1354</v>
      </c>
      <c r="C728" t="s">
        <v>3138</v>
      </c>
      <c r="D728" t="s">
        <v>83</v>
      </c>
      <c r="E728">
        <v>8310.0915460550004</v>
      </c>
      <c r="F728">
        <v>275.10000000000002</v>
      </c>
      <c r="G728">
        <v>-69.742484274050398</v>
      </c>
      <c r="H728">
        <f>(Table2[[#This Row],[1Y Return vs Nifty]]-AVERAGE(Table2[1Y Return vs Nifty]))/_xlfn.STDEV.P(Table2[1Y Return vs Nifty])</f>
        <v>-1.6390496059921185</v>
      </c>
      <c r="I728">
        <v>-7.8016905929984004</v>
      </c>
      <c r="J728">
        <f>(Table2[[#This Row],[1M Return vs Nifty]]-AVERAGE(Table2[1M Return vs Nifty]))/_xlfn.STDEV.P(Table2[1M Return vs Nifty])</f>
        <v>-0.40636918599178518</v>
      </c>
      <c r="K728">
        <v>-19.979410262509202</v>
      </c>
      <c r="L728">
        <f>(Table2[[#This Row],[6M Return vs Nifty]]-AVERAGE(Table2[6M Return vs Nifty]))/_xlfn.STDEV.P(Table2[6M Return vs Nifty])</f>
        <v>-0.93307308182189452</v>
      </c>
      <c r="M728">
        <v>-4.0520994332856102</v>
      </c>
      <c r="N728">
        <f>(Table2[[#This Row],[1W Return vs Nifty]]-AVERAGE(Table2[1W Return vs Nifty]))/_xlfn.STDEV.P(Table2[1W Return vs Nifty])</f>
        <v>-0.38351912202354665</v>
      </c>
      <c r="O728">
        <v>286.48</v>
      </c>
      <c r="P728">
        <v>291.334433838238</v>
      </c>
      <c r="Q728">
        <v>328.82438456839498</v>
      </c>
      <c r="R728">
        <v>31.066006550982301</v>
      </c>
      <c r="S728" s="1">
        <f>(Table2[[#This Row],[Close Price]]-Table2[[#This Row],[20D EMA]])/Table2[[#This Row],[20D EMA]]</f>
        <v>-3.9723540910360219E-2</v>
      </c>
      <c r="T728" s="1">
        <f>(Table2[[#This Row],[Close Price]]-Table2[[#This Row],[50D EMA]])/Table2[[#This Row],[50D EMA]]</f>
        <v>-5.5724390777823624E-2</v>
      </c>
      <c r="U728" s="1">
        <f>(Table2[[#This Row],[Close Price]]-Table2[[#This Row],[200D EMA]])/Table2[[#This Row],[200D EMA]]</f>
        <v>-0.16338321331890263</v>
      </c>
      <c r="V728">
        <v>0.32152004917794502</v>
      </c>
      <c r="W728">
        <v>269.7</v>
      </c>
      <c r="X728">
        <v>275.89999999999998</v>
      </c>
      <c r="Y728">
        <v>269.7</v>
      </c>
      <c r="Z728">
        <v>286.89999999999998</v>
      </c>
      <c r="AA728">
        <v>269.7</v>
      </c>
      <c r="AB728">
        <v>292.95</v>
      </c>
      <c r="AC728" s="1">
        <f>(Table2[[#This Row],[Close Price]]/Table2[[#This Row],[Day Low]])-1</f>
        <v>2.0022246941045818E-2</v>
      </c>
      <c r="AD728" s="1">
        <f>(Table2[[#This Row],[Day High]]/Table2[[#This Row],[Close Price]])-1</f>
        <v>2.9080334423843279E-3</v>
      </c>
      <c r="AE728" s="1">
        <f>(Table2[[#This Row],[Close Price]]/Table2[[#This Row],[Current Week Low]])-1</f>
        <v>2.0022246941045818E-2</v>
      </c>
      <c r="AF728" s="1">
        <f>(Table2[[#This Row],[Current Week High]]/Table2[[#This Row],[Close Price]])-1</f>
        <v>4.2893493275172556E-2</v>
      </c>
      <c r="AG728" s="1">
        <f>(Table2[[#This Row],[Close Price]]/Table2[[#This Row],[Current Month Low]])-1</f>
        <v>2.0022246941045818E-2</v>
      </c>
      <c r="AH728" s="1">
        <f>(Table2[[#This Row],[Current Month High]]/Table2[[#This Row],[Close Price]])-1</f>
        <v>6.4885496183205937E-2</v>
      </c>
      <c r="AI728">
        <v>80.2980734278444</v>
      </c>
      <c r="AJ728">
        <v>5.40229885057472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-0.16</v>
      </c>
      <c r="AM728" t="s">
        <v>3174</v>
      </c>
      <c r="AN728">
        <v>-5.0599999999999996</v>
      </c>
      <c r="AO728" t="s">
        <v>3174</v>
      </c>
      <c r="AP728">
        <v>-9.8382856419024001E-2</v>
      </c>
      <c r="AQ728">
        <f>(Table2[[#This Row],[Sharpe Ratio]]-AVERAGE(Table2[Sharpe Ratio]))/_xlfn.STDEV.P(Table2[Sharpe Ratio])</f>
        <v>-1.8661084356980433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727</v>
      </c>
      <c r="AT728">
        <f>_xlfn.RANK.AVG(Table2[[#This Row],[6M Return vs Nifty Z-Score]],Table2[6M Return vs Nifty Z-Score])</f>
        <v>622</v>
      </c>
      <c r="AU728">
        <f>_xlfn.RANK.AVG(Table2[[#This Row],[Sharpe Ratio Z-Score]],Table2[Sharpe Ratio Z-Score])</f>
        <v>710</v>
      </c>
      <c r="AV728">
        <f>(Table2[[#This Row],[Rank 1Y]]+Table2[[#This Row],[Rank 6M]]+Table2[[#This Row],[Rank Sharpe]])/3</f>
        <v>686.33333333333337</v>
      </c>
    </row>
    <row r="729" spans="1:48" x14ac:dyDescent="0.3">
      <c r="A729" t="s">
        <v>1069</v>
      </c>
      <c r="B729" t="s">
        <v>1070</v>
      </c>
      <c r="C729" t="s">
        <v>3146</v>
      </c>
      <c r="D729" t="s">
        <v>612</v>
      </c>
      <c r="E729">
        <v>12656.764397339901</v>
      </c>
      <c r="F729">
        <v>126.79</v>
      </c>
      <c r="G729">
        <v>-77.878428423786005</v>
      </c>
      <c r="H729">
        <f>(Table2[[#This Row],[1Y Return vs Nifty]]-AVERAGE(Table2[1Y Return vs Nifty]))/_xlfn.STDEV.P(Table2[1Y Return vs Nifty])</f>
        <v>-1.7791800184575643</v>
      </c>
      <c r="I729">
        <v>-7.1784435190533102</v>
      </c>
      <c r="J729">
        <f>(Table2[[#This Row],[1M Return vs Nifty]]-AVERAGE(Table2[1M Return vs Nifty]))/_xlfn.STDEV.P(Table2[1M Return vs Nifty])</f>
        <v>-0.33606938300055683</v>
      </c>
      <c r="K729">
        <v>-25.6578587056066</v>
      </c>
      <c r="L729">
        <f>(Table2[[#This Row],[6M Return vs Nifty]]-AVERAGE(Table2[6M Return vs Nifty]))/_xlfn.STDEV.P(Table2[6M Return vs Nifty])</f>
        <v>-1.122481096553644</v>
      </c>
      <c r="M729">
        <v>-5.2951775859373296</v>
      </c>
      <c r="N729">
        <f>(Table2[[#This Row],[1W Return vs Nifty]]-AVERAGE(Table2[1W Return vs Nifty]))/_xlfn.STDEV.P(Table2[1W Return vs Nifty])</f>
        <v>-0.6902357583976102</v>
      </c>
      <c r="O729">
        <v>133.15</v>
      </c>
      <c r="P729">
        <v>136.66052292780799</v>
      </c>
      <c r="Q729">
        <v>162.11805966923399</v>
      </c>
      <c r="R729">
        <v>42.634430606419599</v>
      </c>
      <c r="S729" s="1">
        <f>(Table2[[#This Row],[Close Price]]-Table2[[#This Row],[20D EMA]])/Table2[[#This Row],[20D EMA]]</f>
        <v>-4.7765677806984597E-2</v>
      </c>
      <c r="T729" s="1">
        <f>(Table2[[#This Row],[Close Price]]-Table2[[#This Row],[50D EMA]])/Table2[[#This Row],[50D EMA]]</f>
        <v>-7.222658538356512E-2</v>
      </c>
      <c r="U729" s="1">
        <f>(Table2[[#This Row],[Close Price]]-Table2[[#This Row],[200D EMA]])/Table2[[#This Row],[200D EMA]]</f>
        <v>-0.21791563346682699</v>
      </c>
      <c r="V729">
        <v>1.3143201338667401</v>
      </c>
      <c r="W729">
        <v>125.23</v>
      </c>
      <c r="X729">
        <v>130.1</v>
      </c>
      <c r="Y729">
        <v>125.23</v>
      </c>
      <c r="Z729">
        <v>133.27000000000001</v>
      </c>
      <c r="AA729">
        <v>125.23</v>
      </c>
      <c r="AB729">
        <v>143.55000000000001</v>
      </c>
      <c r="AC729" s="1">
        <f>(Table2[[#This Row],[Close Price]]/Table2[[#This Row],[Day Low]])-1</f>
        <v>1.2457078974686508E-2</v>
      </c>
      <c r="AD729" s="1">
        <f>(Table2[[#This Row],[Day High]]/Table2[[#This Row],[Close Price]])-1</f>
        <v>2.6106159791781547E-2</v>
      </c>
      <c r="AE729" s="1">
        <f>(Table2[[#This Row],[Close Price]]/Table2[[#This Row],[Current Week Low]])-1</f>
        <v>1.2457078974686508E-2</v>
      </c>
      <c r="AF729" s="1">
        <f>(Table2[[#This Row],[Current Week High]]/Table2[[#This Row],[Close Price]])-1</f>
        <v>5.1108131556116376E-2</v>
      </c>
      <c r="AG729" s="1">
        <f>(Table2[[#This Row],[Close Price]]/Table2[[#This Row],[Current Month Low]])-1</f>
        <v>1.2457078974686508E-2</v>
      </c>
      <c r="AH729" s="1">
        <f>(Table2[[#This Row],[Current Month High]]/Table2[[#This Row],[Close Price]])-1</f>
        <v>0.13218708100007892</v>
      </c>
      <c r="AI729">
        <v>136.375108447038</v>
      </c>
      <c r="AJ729">
        <v>1.24570789746865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-0.12</v>
      </c>
      <c r="AM729" t="s">
        <v>3174</v>
      </c>
      <c r="AN729">
        <v>0.52</v>
      </c>
      <c r="AO729" t="s">
        <v>3175</v>
      </c>
      <c r="AP729">
        <v>-9.9847150334892998E-2</v>
      </c>
      <c r="AQ729">
        <f>(Table2[[#This Row],[Sharpe Ratio]]-AVERAGE(Table2[Sharpe Ratio]))/_xlfn.STDEV.P(Table2[Sharpe Ratio])</f>
        <v>-1.8831969711900813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729</v>
      </c>
      <c r="AT729">
        <f>_xlfn.RANK.AVG(Table2[[#This Row],[6M Return vs Nifty Z-Score]],Table2[6M Return vs Nifty Z-Score])</f>
        <v>665</v>
      </c>
      <c r="AU729">
        <f>_xlfn.RANK.AVG(Table2[[#This Row],[Sharpe Ratio Z-Score]],Table2[Sharpe Ratio Z-Score])</f>
        <v>711</v>
      </c>
      <c r="AV729">
        <f>(Table2[[#This Row],[Rank 1Y]]+Table2[[#This Row],[Rank 6M]]+Table2[[#This Row],[Rank Sharpe]])/3</f>
        <v>701.66666666666663</v>
      </c>
    </row>
    <row r="730" spans="1:48" x14ac:dyDescent="0.3">
      <c r="A730" t="s">
        <v>2397</v>
      </c>
      <c r="B730" t="s">
        <v>2398</v>
      </c>
      <c r="C730" t="s">
        <v>3138</v>
      </c>
      <c r="D730" t="s">
        <v>1221</v>
      </c>
      <c r="E730">
        <v>2184.0740929499998</v>
      </c>
      <c r="F730">
        <v>295.2</v>
      </c>
      <c r="G730">
        <v>-70.697315369770095</v>
      </c>
      <c r="H730">
        <f>(Table2[[#This Row],[1Y Return vs Nifty]]-AVERAGE(Table2[1Y Return vs Nifty]))/_xlfn.STDEV.P(Table2[1Y Return vs Nifty])</f>
        <v>-1.655495254194163</v>
      </c>
      <c r="I730">
        <v>-21.8154136917377</v>
      </c>
      <c r="J730">
        <f>(Table2[[#This Row],[1M Return vs Nifty]]-AVERAGE(Table2[1M Return vs Nifty]))/_xlfn.STDEV.P(Table2[1M Return vs Nifty])</f>
        <v>-1.9870616821137885</v>
      </c>
      <c r="K730">
        <v>-37.689302105226297</v>
      </c>
      <c r="L730">
        <f>(Table2[[#This Row],[6M Return vs Nifty]]-AVERAGE(Table2[6M Return vs Nifty]))/_xlfn.STDEV.P(Table2[6M Return vs Nifty])</f>
        <v>-1.5237970249300832</v>
      </c>
      <c r="M730">
        <v>-9.2095506746223403</v>
      </c>
      <c r="N730">
        <f>(Table2[[#This Row],[1W Return vs Nifty]]-AVERAGE(Table2[1W Return vs Nifty]))/_xlfn.STDEV.P(Table2[1W Return vs Nifty])</f>
        <v>-1.6560667037114734</v>
      </c>
      <c r="O730">
        <v>328.44</v>
      </c>
      <c r="P730">
        <v>358.63122692450099</v>
      </c>
      <c r="Q730">
        <v>405.338262944186</v>
      </c>
      <c r="R730">
        <v>9.3305393582837297</v>
      </c>
      <c r="S730" s="1">
        <f>(Table2[[#This Row],[Close Price]]-Table2[[#This Row],[20D EMA]])/Table2[[#This Row],[20D EMA]]</f>
        <v>-0.10120569967117285</v>
      </c>
      <c r="T730" s="1">
        <f>(Table2[[#This Row],[Close Price]]-Table2[[#This Row],[50D EMA]])/Table2[[#This Row],[50D EMA]]</f>
        <v>-0.17687033967584351</v>
      </c>
      <c r="U730" s="1">
        <f>(Table2[[#This Row],[Close Price]]-Table2[[#This Row],[200D EMA]])/Table2[[#This Row],[200D EMA]]</f>
        <v>-0.27171938356915432</v>
      </c>
      <c r="V730">
        <v>0.90255038037355795</v>
      </c>
      <c r="W730">
        <v>285.8</v>
      </c>
      <c r="X730">
        <v>299.2</v>
      </c>
      <c r="Y730">
        <v>281.05</v>
      </c>
      <c r="Z730">
        <v>309.8</v>
      </c>
      <c r="AA730">
        <v>281.05</v>
      </c>
      <c r="AB730">
        <v>329.8</v>
      </c>
      <c r="AC730" s="1">
        <f>(Table2[[#This Row],[Close Price]]/Table2[[#This Row],[Day Low]])-1</f>
        <v>3.2890132960111895E-2</v>
      </c>
      <c r="AD730" s="1">
        <f>(Table2[[#This Row],[Day High]]/Table2[[#This Row],[Close Price]])-1</f>
        <v>1.3550135501354976E-2</v>
      </c>
      <c r="AE730" s="1">
        <f>(Table2[[#This Row],[Close Price]]/Table2[[#This Row],[Current Week Low]])-1</f>
        <v>5.0346913360611811E-2</v>
      </c>
      <c r="AF730" s="1">
        <f>(Table2[[#This Row],[Current Week High]]/Table2[[#This Row],[Close Price]])-1</f>
        <v>4.9457994579945819E-2</v>
      </c>
      <c r="AG730" s="1">
        <f>(Table2[[#This Row],[Close Price]]/Table2[[#This Row],[Current Month Low]])-1</f>
        <v>5.0346913360611811E-2</v>
      </c>
      <c r="AH730" s="1">
        <f>(Table2[[#This Row],[Current Month High]]/Table2[[#This Row],[Close Price]])-1</f>
        <v>0.11720867208672092</v>
      </c>
      <c r="AI730">
        <v>87.804878048780395</v>
      </c>
      <c r="AJ730">
        <v>5.0346913360611802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-0.36</v>
      </c>
      <c r="AM730" t="s">
        <v>3174</v>
      </c>
      <c r="AN730">
        <v>-11.95</v>
      </c>
      <c r="AO730" t="s">
        <v>3174</v>
      </c>
      <c r="AP730">
        <v>-5.0405481007717003E-2</v>
      </c>
      <c r="AQ730">
        <f>(Table2[[#This Row],[Sharpe Ratio]]-AVERAGE(Table2[Sharpe Ratio]))/_xlfn.STDEV.P(Table2[Sharpe Ratio])</f>
        <v>-1.3062050763752668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728</v>
      </c>
      <c r="AT730">
        <f>_xlfn.RANK.AVG(Table2[[#This Row],[6M Return vs Nifty Z-Score]],Table2[6M Return vs Nifty Z-Score])</f>
        <v>718</v>
      </c>
      <c r="AU730">
        <f>_xlfn.RANK.AVG(Table2[[#This Row],[Sharpe Ratio Z-Score]],Table2[Sharpe Ratio Z-Score])</f>
        <v>661</v>
      </c>
      <c r="AV730">
        <f>(Table2[[#This Row],[Rank 1Y]]+Table2[[#This Row],[Rank 6M]]+Table2[[#This Row],[Rank Sharpe]])/3</f>
        <v>702.33333333333337</v>
      </c>
    </row>
    <row r="731" spans="1:48" x14ac:dyDescent="0.3">
      <c r="A731" t="s">
        <v>1705</v>
      </c>
      <c r="B731" t="s">
        <v>1706</v>
      </c>
      <c r="C731" t="s">
        <v>3138</v>
      </c>
      <c r="D731" t="s">
        <v>469</v>
      </c>
      <c r="E731">
        <v>4955.1881854800004</v>
      </c>
      <c r="F731">
        <v>301.10000000000002</v>
      </c>
      <c r="G731">
        <v>-53.768945336306103</v>
      </c>
      <c r="H731">
        <f>(Table2[[#This Row],[1Y Return vs Nifty]]-AVERAGE(Table2[1Y Return vs Nifty]))/_xlfn.STDEV.P(Table2[1Y Return vs Nifty])</f>
        <v>-1.3639274371714647</v>
      </c>
      <c r="I731">
        <v>-6.5992547903206997</v>
      </c>
      <c r="J731">
        <f>(Table2[[#This Row],[1M Return vs Nifty]]-AVERAGE(Table2[1M Return vs Nifty]))/_xlfn.STDEV.P(Table2[1M Return vs Nifty])</f>
        <v>-0.2707391869566203</v>
      </c>
      <c r="K731">
        <v>-32.720811907786803</v>
      </c>
      <c r="L731">
        <f>(Table2[[#This Row],[6M Return vs Nifty]]-AVERAGE(Table2[6M Return vs Nifty]))/_xlfn.STDEV.P(Table2[6M Return vs Nifty])</f>
        <v>-1.3580700884365204</v>
      </c>
      <c r="M731">
        <v>-2.6401794679613002</v>
      </c>
      <c r="N731">
        <f>(Table2[[#This Row],[1W Return vs Nifty]]-AVERAGE(Table2[1W Return vs Nifty]))/_xlfn.STDEV.P(Table2[1W Return vs Nifty])</f>
        <v>-3.5142520222718687E-2</v>
      </c>
      <c r="O731">
        <v>306.14</v>
      </c>
      <c r="P731">
        <v>313.66531533454997</v>
      </c>
      <c r="Q731">
        <v>349.90066210973902</v>
      </c>
      <c r="R731">
        <v>33.709814397637103</v>
      </c>
      <c r="S731" s="1">
        <f>(Table2[[#This Row],[Close Price]]-Table2[[#This Row],[20D EMA]])/Table2[[#This Row],[20D EMA]]</f>
        <v>-1.6463056118115778E-2</v>
      </c>
      <c r="T731" s="1">
        <f>(Table2[[#This Row],[Close Price]]-Table2[[#This Row],[50D EMA]])/Table2[[#This Row],[50D EMA]]</f>
        <v>-4.0059626360498299E-2</v>
      </c>
      <c r="U731" s="1">
        <f>(Table2[[#This Row],[Close Price]]-Table2[[#This Row],[200D EMA]])/Table2[[#This Row],[200D EMA]]</f>
        <v>-0.13947004791443832</v>
      </c>
      <c r="V731">
        <v>0.55574615624000101</v>
      </c>
      <c r="W731">
        <v>290.3</v>
      </c>
      <c r="X731">
        <v>303</v>
      </c>
      <c r="Y731">
        <v>290.3</v>
      </c>
      <c r="Z731">
        <v>303</v>
      </c>
      <c r="AA731">
        <v>290.3</v>
      </c>
      <c r="AB731">
        <v>311.7</v>
      </c>
      <c r="AC731" s="1">
        <f>(Table2[[#This Row],[Close Price]]/Table2[[#This Row],[Day Low]])-1</f>
        <v>3.7202893558387906E-2</v>
      </c>
      <c r="AD731" s="1">
        <f>(Table2[[#This Row],[Day High]]/Table2[[#This Row],[Close Price]])-1</f>
        <v>6.3101959481899339E-3</v>
      </c>
      <c r="AE731" s="1">
        <f>(Table2[[#This Row],[Close Price]]/Table2[[#This Row],[Current Week Low]])-1</f>
        <v>3.7202893558387906E-2</v>
      </c>
      <c r="AF731" s="1">
        <f>(Table2[[#This Row],[Current Week High]]/Table2[[#This Row],[Close Price]])-1</f>
        <v>6.3101959481899339E-3</v>
      </c>
      <c r="AG731" s="1">
        <f>(Table2[[#This Row],[Close Price]]/Table2[[#This Row],[Current Month Low]])-1</f>
        <v>3.7202893558387906E-2</v>
      </c>
      <c r="AH731" s="1">
        <f>(Table2[[#This Row],[Current Month High]]/Table2[[#This Row],[Close Price]])-1</f>
        <v>3.5204251079375526E-2</v>
      </c>
      <c r="AI731">
        <v>80.1394885420126</v>
      </c>
      <c r="AJ731">
        <v>14.639253759756301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-0.12</v>
      </c>
      <c r="AM731" t="s">
        <v>3174</v>
      </c>
      <c r="AN731">
        <v>-2.34</v>
      </c>
      <c r="AO731" t="s">
        <v>3174</v>
      </c>
      <c r="AP731">
        <v>-0.11413251630383101</v>
      </c>
      <c r="AQ731">
        <f>(Table2[[#This Row],[Sharpe Ratio]]-AVERAGE(Table2[Sharpe Ratio]))/_xlfn.STDEV.P(Table2[Sharpe Ratio])</f>
        <v>-2.049909391921596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718</v>
      </c>
      <c r="AT731">
        <f>_xlfn.RANK.AVG(Table2[[#This Row],[6M Return vs Nifty Z-Score]],Table2[6M Return vs Nifty Z-Score])</f>
        <v>700</v>
      </c>
      <c r="AU731">
        <f>_xlfn.RANK.AVG(Table2[[#This Row],[Sharpe Ratio Z-Score]],Table2[Sharpe Ratio Z-Score])</f>
        <v>722</v>
      </c>
      <c r="AV731">
        <f>(Table2[[#This Row],[Rank 1Y]]+Table2[[#This Row],[Rank 6M]]+Table2[[#This Row],[Rank Sharpe]])/3</f>
        <v>713.33333333333337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3F2BB-1338-4A00-A9BD-F6CC5432E8E4}">
  <dimension ref="A1:Q1477"/>
  <sheetViews>
    <sheetView workbookViewId="0"/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9.6640625" bestFit="1" customWidth="1"/>
    <col min="5" max="5" width="13" bestFit="1" customWidth="1"/>
    <col min="6" max="6" width="12.21875" bestFit="1" customWidth="1"/>
    <col min="7" max="7" width="18.21875" bestFit="1" customWidth="1"/>
    <col min="8" max="10" width="19" bestFit="1" customWidth="1"/>
    <col min="11" max="12" width="12" bestFit="1" customWidth="1"/>
    <col min="13" max="13" width="23.5546875" bestFit="1" customWidth="1"/>
    <col min="14" max="14" width="17" bestFit="1" customWidth="1"/>
    <col min="15" max="15" width="23.21875" bestFit="1" customWidth="1"/>
    <col min="16" max="16" width="22.8867187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3126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3127</v>
      </c>
      <c r="D2" t="s">
        <v>18</v>
      </c>
      <c r="E2">
        <v>1876309.13672727</v>
      </c>
      <c r="F2">
        <v>2794.7</v>
      </c>
      <c r="G2">
        <v>-5.6694968215113404</v>
      </c>
      <c r="H2">
        <v>-6.9470707853917899</v>
      </c>
      <c r="I2">
        <v>-16.318015136168199</v>
      </c>
      <c r="J2">
        <v>-4.4390632873660598</v>
      </c>
      <c r="K2">
        <v>2949.0138264020002</v>
      </c>
      <c r="L2">
        <v>2863.4376008303002</v>
      </c>
      <c r="M2">
        <v>21.6212143976982</v>
      </c>
      <c r="N2">
        <v>1.6186212307633501</v>
      </c>
      <c r="O2">
        <v>15.1322145489676</v>
      </c>
      <c r="P2">
        <v>25.870377876863401</v>
      </c>
      <c r="Q2">
        <v>-3.6927807784970998E-2</v>
      </c>
    </row>
    <row r="3" spans="1:17" x14ac:dyDescent="0.3">
      <c r="A3" t="s">
        <v>19</v>
      </c>
      <c r="B3" t="s">
        <v>20</v>
      </c>
      <c r="C3" t="s">
        <v>3128</v>
      </c>
      <c r="D3" t="s">
        <v>21</v>
      </c>
      <c r="E3">
        <v>1538501.26484155</v>
      </c>
      <c r="F3">
        <v>4253.25</v>
      </c>
      <c r="G3">
        <v>-10.3701970478047</v>
      </c>
      <c r="H3">
        <v>-4.9609464137269397</v>
      </c>
      <c r="I3">
        <v>-3.2879271310042402</v>
      </c>
      <c r="J3">
        <v>2.9668257350009699</v>
      </c>
      <c r="K3">
        <v>4316.5721329855296</v>
      </c>
      <c r="L3">
        <v>4048.1073482681099</v>
      </c>
      <c r="M3">
        <v>33.472533338349798</v>
      </c>
      <c r="N3">
        <v>1.0477623187710501</v>
      </c>
      <c r="O3">
        <v>7.9703755951331301</v>
      </c>
      <c r="P3">
        <v>28.458169737239501</v>
      </c>
      <c r="Q3">
        <v>-4.1997726170363001E-2</v>
      </c>
    </row>
    <row r="4" spans="1:17" x14ac:dyDescent="0.3">
      <c r="A4" t="s">
        <v>22</v>
      </c>
      <c r="B4" t="s">
        <v>23</v>
      </c>
      <c r="C4" t="s">
        <v>3129</v>
      </c>
      <c r="D4" t="s">
        <v>24</v>
      </c>
      <c r="E4">
        <v>1264913.9697519599</v>
      </c>
      <c r="F4">
        <v>1651.05</v>
      </c>
      <c r="G4">
        <v>-18.380360646804402</v>
      </c>
      <c r="H4">
        <v>-1.67863297482523</v>
      </c>
      <c r="I4">
        <v>-3.6003936310547302</v>
      </c>
      <c r="J4">
        <v>-3.8698052388801298</v>
      </c>
      <c r="K4">
        <v>1667.11301343068</v>
      </c>
      <c r="L4">
        <v>1599.0410140237</v>
      </c>
      <c r="M4">
        <v>28.335089515579199</v>
      </c>
      <c r="N4">
        <v>0.94507743082021201</v>
      </c>
      <c r="O4">
        <v>8.6581266466793991</v>
      </c>
      <c r="P4">
        <v>21.084668695684002</v>
      </c>
      <c r="Q4">
        <v>-7.6137970694753004E-2</v>
      </c>
    </row>
    <row r="5" spans="1:17" x14ac:dyDescent="0.3">
      <c r="A5" t="s">
        <v>25</v>
      </c>
      <c r="B5" t="s">
        <v>26</v>
      </c>
      <c r="C5" t="s">
        <v>3130</v>
      </c>
      <c r="D5" t="s">
        <v>27</v>
      </c>
      <c r="E5">
        <v>982262.67585506896</v>
      </c>
      <c r="F5">
        <v>1657.45</v>
      </c>
      <c r="G5">
        <v>52.497820904765199</v>
      </c>
      <c r="H5">
        <v>7.5973085871230897</v>
      </c>
      <c r="I5">
        <v>27.228053125249101</v>
      </c>
      <c r="J5">
        <v>-8.3201212268249905E-2</v>
      </c>
      <c r="K5">
        <v>1592.70579151011</v>
      </c>
      <c r="L5">
        <v>1359.57527405207</v>
      </c>
      <c r="M5">
        <v>34.8254576794656</v>
      </c>
      <c r="N5">
        <v>1.0060362616908201</v>
      </c>
      <c r="O5">
        <v>7.3335545566985196</v>
      </c>
      <c r="P5">
        <v>85.096878664358599</v>
      </c>
      <c r="Q5">
        <v>0.162394440646037</v>
      </c>
    </row>
    <row r="6" spans="1:17" x14ac:dyDescent="0.3">
      <c r="A6" t="s">
        <v>28</v>
      </c>
      <c r="B6" t="s">
        <v>29</v>
      </c>
      <c r="C6" t="s">
        <v>3129</v>
      </c>
      <c r="D6" t="s">
        <v>24</v>
      </c>
      <c r="E6">
        <v>873581.00837242499</v>
      </c>
      <c r="F6">
        <v>1236.5999999999999</v>
      </c>
      <c r="G6">
        <v>4.47869888108516</v>
      </c>
      <c r="H6">
        <v>1.8653577758176401</v>
      </c>
      <c r="I6">
        <v>3.3930355525166802</v>
      </c>
      <c r="J6">
        <v>-0.151205203527839</v>
      </c>
      <c r="K6">
        <v>1241.70847739633</v>
      </c>
      <c r="L6">
        <v>1142.53081580242</v>
      </c>
      <c r="M6">
        <v>30.064462413390402</v>
      </c>
      <c r="N6">
        <v>0.96366232912851602</v>
      </c>
      <c r="O6">
        <v>10.169011806566299</v>
      </c>
      <c r="P6">
        <v>37.552836484983303</v>
      </c>
      <c r="Q6">
        <v>9.6204301035009002E-2</v>
      </c>
    </row>
    <row r="7" spans="1:17" x14ac:dyDescent="0.3">
      <c r="A7" t="s">
        <v>30</v>
      </c>
      <c r="B7" t="s">
        <v>31</v>
      </c>
      <c r="C7" t="s">
        <v>3128</v>
      </c>
      <c r="D7" t="s">
        <v>21</v>
      </c>
      <c r="E7">
        <v>794478.60700357496</v>
      </c>
      <c r="F7">
        <v>1948.55</v>
      </c>
      <c r="G7">
        <v>4.7940786519275598</v>
      </c>
      <c r="H7">
        <v>1.38566470368982</v>
      </c>
      <c r="I7">
        <v>21.599085828367699</v>
      </c>
      <c r="J7">
        <v>5.4579375963846699</v>
      </c>
      <c r="K7">
        <v>1862.70054219751</v>
      </c>
      <c r="L7">
        <v>1674.9051475681399</v>
      </c>
      <c r="M7">
        <v>56.534003186877101</v>
      </c>
      <c r="N7">
        <v>1.08791599107757</v>
      </c>
      <c r="O7">
        <v>1.3959097790664901</v>
      </c>
      <c r="P7">
        <v>44.1608404542595</v>
      </c>
      <c r="Q7">
        <v>-2.8734911611047999E-2</v>
      </c>
    </row>
    <row r="8" spans="1:17" x14ac:dyDescent="0.3">
      <c r="A8" t="s">
        <v>32</v>
      </c>
      <c r="B8" t="s">
        <v>33</v>
      </c>
      <c r="C8" t="s">
        <v>3129</v>
      </c>
      <c r="D8" t="s">
        <v>34</v>
      </c>
      <c r="E8">
        <v>710979.24955461</v>
      </c>
      <c r="F8">
        <v>781.45</v>
      </c>
      <c r="G8">
        <v>6.2876509514694696</v>
      </c>
      <c r="H8">
        <v>-2.36944066011467</v>
      </c>
      <c r="I8">
        <v>-8.6423464889306398</v>
      </c>
      <c r="J8">
        <v>0.44699098723674302</v>
      </c>
      <c r="K8">
        <v>804.93013034545197</v>
      </c>
      <c r="L8">
        <v>768.36792813160696</v>
      </c>
      <c r="M8">
        <v>51.525838499118699</v>
      </c>
      <c r="N8">
        <v>1.1259059325437699</v>
      </c>
      <c r="O8">
        <v>16.706123232452398</v>
      </c>
      <c r="P8">
        <v>43.860456553755498</v>
      </c>
      <c r="Q8">
        <v>7.4593428417133997E-2</v>
      </c>
    </row>
    <row r="9" spans="1:17" x14ac:dyDescent="0.3">
      <c r="A9" t="s">
        <v>35</v>
      </c>
      <c r="B9" t="s">
        <v>36</v>
      </c>
      <c r="C9" t="s">
        <v>3131</v>
      </c>
      <c r="D9" t="s">
        <v>37</v>
      </c>
      <c r="E9">
        <v>669339.81076224998</v>
      </c>
      <c r="F9">
        <v>2818.8</v>
      </c>
      <c r="G9">
        <v>-15.026060976614501</v>
      </c>
      <c r="H9">
        <v>-1.63502397766556</v>
      </c>
      <c r="I9">
        <v>13.879758880285401</v>
      </c>
      <c r="J9">
        <v>-1.1093408696540501</v>
      </c>
      <c r="K9">
        <v>2821.8434281187401</v>
      </c>
      <c r="L9">
        <v>2613.10884108757</v>
      </c>
      <c r="M9">
        <v>33.584892202662502</v>
      </c>
      <c r="N9">
        <v>0.91629330134217502</v>
      </c>
      <c r="O9">
        <v>7.6699304668653197</v>
      </c>
      <c r="P9">
        <v>29.7760180474666</v>
      </c>
      <c r="Q9">
        <v>-4.5761337990116002E-2</v>
      </c>
    </row>
    <row r="10" spans="1:17" x14ac:dyDescent="0.3">
      <c r="A10" t="s">
        <v>38</v>
      </c>
      <c r="B10" t="s">
        <v>39</v>
      </c>
      <c r="C10" t="s">
        <v>3131</v>
      </c>
      <c r="D10" t="s">
        <v>40</v>
      </c>
      <c r="E10">
        <v>629820.13258885499</v>
      </c>
      <c r="F10">
        <v>507.95</v>
      </c>
      <c r="G10">
        <v>-11.434638400098899</v>
      </c>
      <c r="H10">
        <v>0.98563486130280997</v>
      </c>
      <c r="I10">
        <v>8.0217525171496096</v>
      </c>
      <c r="J10">
        <v>1.5228579962136899</v>
      </c>
      <c r="K10">
        <v>500.81602553640602</v>
      </c>
      <c r="L10">
        <v>462.94189201360803</v>
      </c>
      <c r="M10">
        <v>30.467223985418801</v>
      </c>
      <c r="N10">
        <v>0.84951581977067103</v>
      </c>
      <c r="O10">
        <v>4.0456737867900303</v>
      </c>
      <c r="P10">
        <v>27.1941905596594</v>
      </c>
      <c r="Q10">
        <v>0.12304676524159</v>
      </c>
    </row>
    <row r="11" spans="1:17" x14ac:dyDescent="0.3">
      <c r="A11" t="s">
        <v>41</v>
      </c>
      <c r="B11" t="s">
        <v>42</v>
      </c>
      <c r="C11" t="s">
        <v>3129</v>
      </c>
      <c r="D11" t="s">
        <v>43</v>
      </c>
      <c r="E11">
        <v>614252.15173261496</v>
      </c>
      <c r="F11">
        <v>964.4</v>
      </c>
      <c r="G11">
        <v>24.531582987072198</v>
      </c>
      <c r="H11">
        <v>-11.531338501110399</v>
      </c>
      <c r="I11">
        <v>-13.5946117810025</v>
      </c>
      <c r="J11">
        <v>-4.8109979693217904</v>
      </c>
      <c r="K11">
        <v>1031.7597776099799</v>
      </c>
      <c r="L11">
        <v>969.59903928980304</v>
      </c>
      <c r="M11">
        <v>25.650050262808399</v>
      </c>
      <c r="N11">
        <v>0.61152703215080295</v>
      </c>
      <c r="O11">
        <v>26.7109083367897</v>
      </c>
      <c r="P11">
        <v>61.446388214614501</v>
      </c>
      <c r="Q11">
        <v>-3.0820847308506E-2</v>
      </c>
    </row>
    <row r="12" spans="1:17" x14ac:dyDescent="0.3">
      <c r="A12" t="s">
        <v>44</v>
      </c>
      <c r="B12" t="s">
        <v>45</v>
      </c>
      <c r="C12" t="s">
        <v>3128</v>
      </c>
      <c r="D12" t="s">
        <v>21</v>
      </c>
      <c r="E12">
        <v>480771.63301733998</v>
      </c>
      <c r="F12">
        <v>1789.45</v>
      </c>
      <c r="G12">
        <v>15.931109444069801</v>
      </c>
      <c r="H12">
        <v>0.73285621693008496</v>
      </c>
      <c r="I12">
        <v>5.8403619166710197</v>
      </c>
      <c r="J12">
        <v>1.8344417476184001</v>
      </c>
      <c r="K12">
        <v>1717.7647580733001</v>
      </c>
      <c r="L12">
        <v>1547.07450254778</v>
      </c>
      <c r="M12">
        <v>47.518633316644099</v>
      </c>
      <c r="N12">
        <v>0.98480026465874804</v>
      </c>
      <c r="O12">
        <v>2.1850289195003998</v>
      </c>
      <c r="P12">
        <v>48.065864051963104</v>
      </c>
      <c r="Q12">
        <v>1.1311437126469001E-2</v>
      </c>
    </row>
    <row r="13" spans="1:17" x14ac:dyDescent="0.3">
      <c r="A13" t="s">
        <v>46</v>
      </c>
      <c r="B13" t="s">
        <v>47</v>
      </c>
      <c r="C13" t="s">
        <v>3132</v>
      </c>
      <c r="D13" t="s">
        <v>48</v>
      </c>
      <c r="E13">
        <v>480416.3430855</v>
      </c>
      <c r="F13">
        <v>3532.4</v>
      </c>
      <c r="G13">
        <v>-12.3847100010842</v>
      </c>
      <c r="H13">
        <v>-3.5223762195488</v>
      </c>
      <c r="I13">
        <v>-17.587658314716599</v>
      </c>
      <c r="J13">
        <v>-3.1542008371386601</v>
      </c>
      <c r="K13">
        <v>3635.53633654338</v>
      </c>
      <c r="L13">
        <v>3481.0060231375001</v>
      </c>
      <c r="M13">
        <v>21.7633473022609</v>
      </c>
      <c r="N13">
        <v>1.1843751125381801</v>
      </c>
      <c r="O13">
        <v>10.9698788359189</v>
      </c>
      <c r="P13">
        <v>23.676977749768</v>
      </c>
      <c r="Q13">
        <v>0.116420985573804</v>
      </c>
    </row>
    <row r="14" spans="1:17" x14ac:dyDescent="0.3">
      <c r="A14" t="s">
        <v>49</v>
      </c>
      <c r="B14" t="s">
        <v>50</v>
      </c>
      <c r="C14" t="s">
        <v>3133</v>
      </c>
      <c r="D14" t="s">
        <v>51</v>
      </c>
      <c r="E14">
        <v>458284.97594485001</v>
      </c>
      <c r="F14">
        <v>1917.15</v>
      </c>
      <c r="G14">
        <v>43.438514191043097</v>
      </c>
      <c r="H14">
        <v>3.6208785356681501</v>
      </c>
      <c r="I14">
        <v>9.4904283249985202</v>
      </c>
      <c r="J14">
        <v>2.0198945841884801</v>
      </c>
      <c r="K14">
        <v>1807.30983967667</v>
      </c>
      <c r="L14">
        <v>1580.1498399975501</v>
      </c>
      <c r="M14">
        <v>61.957330177223298</v>
      </c>
      <c r="N14">
        <v>1.1023050137443999</v>
      </c>
      <c r="O14">
        <v>2.2533448087004002</v>
      </c>
      <c r="P14">
        <v>79.449618570693104</v>
      </c>
      <c r="Q14">
        <v>0.14103625041791701</v>
      </c>
    </row>
    <row r="15" spans="1:17" x14ac:dyDescent="0.3">
      <c r="A15" t="s">
        <v>52</v>
      </c>
      <c r="B15" t="s">
        <v>53</v>
      </c>
      <c r="C15" t="s">
        <v>3129</v>
      </c>
      <c r="D15" t="s">
        <v>54</v>
      </c>
      <c r="E15">
        <v>446014.45803357498</v>
      </c>
      <c r="F15">
        <v>7186.95</v>
      </c>
      <c r="G15">
        <v>-37.743826990015599</v>
      </c>
      <c r="H15">
        <v>-1.4075530507985199</v>
      </c>
      <c r="I15">
        <v>-10.2369022151693</v>
      </c>
      <c r="J15">
        <v>-2.3870107804974099</v>
      </c>
      <c r="K15">
        <v>7246.2169632052601</v>
      </c>
      <c r="L15">
        <v>7064.6106617493797</v>
      </c>
      <c r="M15">
        <v>28.909012906644602</v>
      </c>
      <c r="N15">
        <v>0.981730303547934</v>
      </c>
      <c r="O15">
        <v>13.7200064004897</v>
      </c>
      <c r="P15">
        <v>16.147095898380599</v>
      </c>
      <c r="Q15">
        <v>-6.5851203160135999E-2</v>
      </c>
    </row>
    <row r="16" spans="1:17" x14ac:dyDescent="0.3">
      <c r="A16" t="s">
        <v>55</v>
      </c>
      <c r="B16" t="s">
        <v>56</v>
      </c>
      <c r="C16" t="s">
        <v>3134</v>
      </c>
      <c r="D16" t="s">
        <v>57</v>
      </c>
      <c r="E16">
        <v>417392.99373802898</v>
      </c>
      <c r="F16">
        <v>420.95</v>
      </c>
      <c r="G16">
        <v>52.085910339538302</v>
      </c>
      <c r="H16">
        <v>6.3441852079460999</v>
      </c>
      <c r="I16">
        <v>5.4507592639408999</v>
      </c>
      <c r="J16">
        <v>-3.9784064728367601</v>
      </c>
      <c r="K16">
        <v>411.04886446682599</v>
      </c>
      <c r="L16">
        <v>359.65195502367999</v>
      </c>
      <c r="M16">
        <v>53.550278682836797</v>
      </c>
      <c r="N16">
        <v>1.1292956962692899</v>
      </c>
      <c r="O16">
        <v>6.5328423803301998</v>
      </c>
      <c r="P16">
        <v>84.829857299670607</v>
      </c>
      <c r="Q16">
        <v>0.186544405050387</v>
      </c>
    </row>
    <row r="17" spans="1:17" x14ac:dyDescent="0.3">
      <c r="A17" t="s">
        <v>58</v>
      </c>
      <c r="B17" t="s">
        <v>59</v>
      </c>
      <c r="C17" t="s">
        <v>3135</v>
      </c>
      <c r="D17" t="s">
        <v>60</v>
      </c>
      <c r="E17">
        <v>396328.02472004999</v>
      </c>
      <c r="F17">
        <v>12531.95</v>
      </c>
      <c r="G17">
        <v>-4.9891674277869802</v>
      </c>
      <c r="H17">
        <v>2.0567991449434802</v>
      </c>
      <c r="I17">
        <v>-12.943481504112899</v>
      </c>
      <c r="J17">
        <v>-2.3139548004322399</v>
      </c>
      <c r="K17">
        <v>12548.533334571999</v>
      </c>
      <c r="L17">
        <v>11943.955332835099</v>
      </c>
      <c r="M17">
        <v>42.297594254013497</v>
      </c>
      <c r="N17">
        <v>1.0398429805145</v>
      </c>
      <c r="O17">
        <v>9.1609845235577794</v>
      </c>
      <c r="P17">
        <v>28.695835237454599</v>
      </c>
      <c r="Q17">
        <v>5.8870885981268002E-2</v>
      </c>
    </row>
    <row r="18" spans="1:17" x14ac:dyDescent="0.3">
      <c r="A18" t="s">
        <v>61</v>
      </c>
      <c r="B18" t="s">
        <v>62</v>
      </c>
      <c r="C18" t="s">
        <v>3127</v>
      </c>
      <c r="D18" t="s">
        <v>63</v>
      </c>
      <c r="E18">
        <v>371432.74355715001</v>
      </c>
      <c r="F18">
        <v>293.45</v>
      </c>
      <c r="G18">
        <v>34.231761469999299</v>
      </c>
      <c r="H18">
        <v>-6.7924486541812898</v>
      </c>
      <c r="I18">
        <v>-1.82950920581808</v>
      </c>
      <c r="J18">
        <v>0.51247802387352603</v>
      </c>
      <c r="K18">
        <v>302.57951891885801</v>
      </c>
      <c r="L18">
        <v>275.13172147606201</v>
      </c>
      <c r="M18">
        <v>48.172977140186802</v>
      </c>
      <c r="N18">
        <v>0.83002307650695395</v>
      </c>
      <c r="O18">
        <v>17.566876810359499</v>
      </c>
      <c r="P18">
        <v>63.118399110616998</v>
      </c>
      <c r="Q18">
        <v>6.7102791262273004E-2</v>
      </c>
    </row>
    <row r="19" spans="1:17" x14ac:dyDescent="0.3">
      <c r="A19" t="s">
        <v>64</v>
      </c>
      <c r="B19" t="s">
        <v>65</v>
      </c>
      <c r="C19" t="s">
        <v>3129</v>
      </c>
      <c r="D19" t="s">
        <v>24</v>
      </c>
      <c r="E19">
        <v>364520.3869788</v>
      </c>
      <c r="F19">
        <v>1153.3</v>
      </c>
      <c r="G19">
        <v>-11.5065997069237</v>
      </c>
      <c r="H19">
        <v>-1.0736960403642699</v>
      </c>
      <c r="I19">
        <v>-3.17488305835623</v>
      </c>
      <c r="J19">
        <v>-4.4174177582582699</v>
      </c>
      <c r="K19">
        <v>1202.69056561752</v>
      </c>
      <c r="L19">
        <v>1145.60225952054</v>
      </c>
      <c r="M19">
        <v>28.472672881804002</v>
      </c>
      <c r="N19">
        <v>1.23664233780804</v>
      </c>
      <c r="O19">
        <v>16.157981444550401</v>
      </c>
      <c r="P19">
        <v>21.2213579987387</v>
      </c>
      <c r="Q19">
        <v>3.7859774945683003E-2</v>
      </c>
    </row>
    <row r="20" spans="1:17" x14ac:dyDescent="0.3">
      <c r="A20" t="s">
        <v>66</v>
      </c>
      <c r="B20" t="s">
        <v>67</v>
      </c>
      <c r="C20" t="s">
        <v>3135</v>
      </c>
      <c r="D20" t="s">
        <v>60</v>
      </c>
      <c r="E20">
        <v>361559.41890216002</v>
      </c>
      <c r="F20">
        <v>3165.85</v>
      </c>
      <c r="G20">
        <v>81.668698798956896</v>
      </c>
      <c r="H20">
        <v>13.1142505102312</v>
      </c>
      <c r="I20">
        <v>41.9895693490976</v>
      </c>
      <c r="J20">
        <v>1.6270732731691899</v>
      </c>
      <c r="K20">
        <v>2878.8143574734199</v>
      </c>
      <c r="L20">
        <v>2427.3952452112999</v>
      </c>
      <c r="M20">
        <v>49.801511464649501</v>
      </c>
      <c r="N20">
        <v>1.36765324266486</v>
      </c>
      <c r="O20">
        <v>1.77677401013944</v>
      </c>
      <c r="P20">
        <v>118.33448275862</v>
      </c>
      <c r="Q20">
        <v>0.195288932775743</v>
      </c>
    </row>
    <row r="21" spans="1:17" x14ac:dyDescent="0.3">
      <c r="A21" t="s">
        <v>68</v>
      </c>
      <c r="B21" t="s">
        <v>69</v>
      </c>
      <c r="C21" t="s">
        <v>3129</v>
      </c>
      <c r="D21" t="s">
        <v>24</v>
      </c>
      <c r="E21">
        <v>359658.89473499998</v>
      </c>
      <c r="F21">
        <v>1803.4</v>
      </c>
      <c r="G21">
        <v>-22.379189518904699</v>
      </c>
      <c r="H21">
        <v>1.05647209184379</v>
      </c>
      <c r="I21">
        <v>-9.5151789526017598</v>
      </c>
      <c r="J21">
        <v>-0.191573982333725</v>
      </c>
      <c r="K21">
        <v>1819.6189279120699</v>
      </c>
      <c r="L21">
        <v>1786.4280825752901</v>
      </c>
      <c r="M21">
        <v>34.889083915254801</v>
      </c>
      <c r="N21">
        <v>1.0283376061712</v>
      </c>
      <c r="O21">
        <v>7.6854829765997401</v>
      </c>
      <c r="P21">
        <v>16.811866437801601</v>
      </c>
      <c r="Q21">
        <v>-9.2452774442656996E-2</v>
      </c>
    </row>
    <row r="22" spans="1:17" x14ac:dyDescent="0.3">
      <c r="A22" t="s">
        <v>70</v>
      </c>
      <c r="B22" t="s">
        <v>71</v>
      </c>
      <c r="C22" t="s">
        <v>3136</v>
      </c>
      <c r="D22" t="s">
        <v>72</v>
      </c>
      <c r="E22">
        <v>354614.448703865</v>
      </c>
      <c r="F22">
        <v>3160.7</v>
      </c>
      <c r="G22">
        <v>2.1282859246425399</v>
      </c>
      <c r="H22">
        <v>1.17574874575052</v>
      </c>
      <c r="I22">
        <v>-12.3340387470714</v>
      </c>
      <c r="J22">
        <v>-0.938936202969887</v>
      </c>
      <c r="K22">
        <v>3071.4453537571599</v>
      </c>
      <c r="L22">
        <v>3011.2256770607801</v>
      </c>
      <c r="M22">
        <v>56.786901799939102</v>
      </c>
      <c r="N22">
        <v>0.92801978799801699</v>
      </c>
      <c r="O22">
        <v>18.451608820830799</v>
      </c>
      <c r="P22">
        <v>47.558356676003697</v>
      </c>
      <c r="Q22">
        <v>7.4202800993561996E-2</v>
      </c>
    </row>
    <row r="23" spans="1:17" x14ac:dyDescent="0.3">
      <c r="A23" t="s">
        <v>73</v>
      </c>
      <c r="B23" t="s">
        <v>74</v>
      </c>
      <c r="C23" t="s">
        <v>3135</v>
      </c>
      <c r="D23" t="s">
        <v>60</v>
      </c>
      <c r="E23">
        <v>342598.28946900001</v>
      </c>
      <c r="F23">
        <v>919.8</v>
      </c>
      <c r="G23">
        <v>21.720942752808401</v>
      </c>
      <c r="H23">
        <v>-11.879594010342799</v>
      </c>
      <c r="I23">
        <v>-19.572235689604799</v>
      </c>
      <c r="J23">
        <v>-1.9439231056505799</v>
      </c>
      <c r="K23">
        <v>1005.08679937605</v>
      </c>
      <c r="L23">
        <v>939.48110381236097</v>
      </c>
      <c r="M23">
        <v>27.1042324878382</v>
      </c>
      <c r="N23">
        <v>1.1316896000610699</v>
      </c>
      <c r="O23">
        <v>28.180039138943201</v>
      </c>
      <c r="P23">
        <v>49.877790451360497</v>
      </c>
      <c r="Q23">
        <v>0.118079152087634</v>
      </c>
    </row>
    <row r="24" spans="1:17" x14ac:dyDescent="0.3">
      <c r="A24" t="s">
        <v>75</v>
      </c>
      <c r="B24" t="s">
        <v>76</v>
      </c>
      <c r="C24" t="s">
        <v>3137</v>
      </c>
      <c r="D24" t="s">
        <v>77</v>
      </c>
      <c r="E24">
        <v>329995.74469994998</v>
      </c>
      <c r="F24">
        <v>11389.8</v>
      </c>
      <c r="G24">
        <v>13.168983507568599</v>
      </c>
      <c r="H24">
        <v>-1.79868814540901</v>
      </c>
      <c r="I24">
        <v>5.1173789237940204</v>
      </c>
      <c r="J24">
        <v>-1.77607675121608</v>
      </c>
      <c r="K24">
        <v>11507.219634356101</v>
      </c>
      <c r="L24">
        <v>10552.8066711427</v>
      </c>
      <c r="M24">
        <v>33.655837987165398</v>
      </c>
      <c r="N24">
        <v>1.0124379287319201</v>
      </c>
      <c r="O24">
        <v>6.56903545277354</v>
      </c>
      <c r="P24">
        <v>40.837372638243103</v>
      </c>
      <c r="Q24">
        <v>4.9427110907207E-2</v>
      </c>
    </row>
    <row r="25" spans="1:17" x14ac:dyDescent="0.3">
      <c r="A25" t="s">
        <v>78</v>
      </c>
      <c r="B25" t="s">
        <v>79</v>
      </c>
      <c r="C25" t="s">
        <v>3135</v>
      </c>
      <c r="D25" t="s">
        <v>80</v>
      </c>
      <c r="E25">
        <v>328809.07796352002</v>
      </c>
      <c r="F25">
        <v>11889.1</v>
      </c>
      <c r="G25">
        <v>110.164629257383</v>
      </c>
      <c r="H25">
        <v>6.4982869208687299</v>
      </c>
      <c r="I25">
        <v>21.301029633794801</v>
      </c>
      <c r="J25">
        <v>-3.3834967890037002</v>
      </c>
      <c r="K25">
        <v>11108.1666727995</v>
      </c>
      <c r="L25">
        <v>9188.3387199120498</v>
      </c>
      <c r="M25">
        <v>40.360790616680802</v>
      </c>
      <c r="N25">
        <v>1.18056147411882</v>
      </c>
      <c r="O25">
        <v>7.4429519475822401</v>
      </c>
      <c r="P25">
        <v>139.842244883549</v>
      </c>
      <c r="Q25">
        <v>0.18469057779852499</v>
      </c>
    </row>
    <row r="26" spans="1:17" x14ac:dyDescent="0.3">
      <c r="A26" t="s">
        <v>81</v>
      </c>
      <c r="B26" t="s">
        <v>82</v>
      </c>
      <c r="C26" t="s">
        <v>3138</v>
      </c>
      <c r="D26" t="s">
        <v>83</v>
      </c>
      <c r="E26">
        <v>325560.46313559997</v>
      </c>
      <c r="F26">
        <v>3493.35</v>
      </c>
      <c r="G26">
        <v>-20.3587028980219</v>
      </c>
      <c r="H26">
        <v>-3.1191643538792699</v>
      </c>
      <c r="I26">
        <v>-17.170583711933499</v>
      </c>
      <c r="J26">
        <v>-3.0994768053308799</v>
      </c>
      <c r="K26">
        <v>3617.6733137894798</v>
      </c>
      <c r="L26">
        <v>3476.1547615160798</v>
      </c>
      <c r="M26">
        <v>35.945031152088099</v>
      </c>
      <c r="N26">
        <v>1.0431276406066601</v>
      </c>
      <c r="O26">
        <v>11.2671218171668</v>
      </c>
      <c r="P26">
        <v>14.3242845221147</v>
      </c>
      <c r="Q26">
        <v>4.7326880176904999E-2</v>
      </c>
    </row>
    <row r="27" spans="1:17" x14ac:dyDescent="0.3">
      <c r="A27" t="s">
        <v>84</v>
      </c>
      <c r="B27" t="s">
        <v>85</v>
      </c>
      <c r="C27" t="s">
        <v>3134</v>
      </c>
      <c r="D27" t="s">
        <v>86</v>
      </c>
      <c r="E27">
        <v>315150.96040681499</v>
      </c>
      <c r="F27">
        <v>327.14999999999998</v>
      </c>
      <c r="G27">
        <v>39.429921802878098</v>
      </c>
      <c r="H27">
        <v>0.25707670130476401</v>
      </c>
      <c r="I27">
        <v>5.7596583752868904</v>
      </c>
      <c r="J27">
        <v>-4.2215002999679596</v>
      </c>
      <c r="K27">
        <v>338.84260311823101</v>
      </c>
      <c r="L27">
        <v>302.64165512660799</v>
      </c>
      <c r="M27">
        <v>38.1568742936063</v>
      </c>
      <c r="N27">
        <v>1.5010421063786901</v>
      </c>
      <c r="O27">
        <v>11.951704111263901</v>
      </c>
      <c r="P27">
        <v>68.8516129032257</v>
      </c>
      <c r="Q27">
        <v>0.121021505380773</v>
      </c>
    </row>
    <row r="28" spans="1:17" x14ac:dyDescent="0.3">
      <c r="A28" t="s">
        <v>87</v>
      </c>
      <c r="B28" t="s">
        <v>88</v>
      </c>
      <c r="C28" t="s">
        <v>3139</v>
      </c>
      <c r="D28" t="s">
        <v>89</v>
      </c>
      <c r="E28">
        <v>308288.04463034001</v>
      </c>
      <c r="F28">
        <v>4465.45</v>
      </c>
      <c r="G28">
        <v>-7.6437473095437403</v>
      </c>
      <c r="H28">
        <v>-14.1206115167434</v>
      </c>
      <c r="I28">
        <v>-14.7912997873935</v>
      </c>
      <c r="J28">
        <v>-8.2271121175926307</v>
      </c>
      <c r="K28">
        <v>5029.0408535887</v>
      </c>
      <c r="L28">
        <v>4631.4174502450696</v>
      </c>
      <c r="M28">
        <v>16.181195013785199</v>
      </c>
      <c r="N28">
        <v>1.7441094484975701</v>
      </c>
      <c r="O28">
        <v>22.828606299477102</v>
      </c>
      <c r="P28">
        <v>23.354972375690501</v>
      </c>
      <c r="Q28">
        <v>-1.7480338104617001E-2</v>
      </c>
    </row>
    <row r="29" spans="1:17" x14ac:dyDescent="0.3">
      <c r="A29" t="s">
        <v>90</v>
      </c>
      <c r="B29" t="s">
        <v>91</v>
      </c>
      <c r="C29" t="s">
        <v>3127</v>
      </c>
      <c r="D29" t="s">
        <v>92</v>
      </c>
      <c r="E29">
        <v>306410.85241843999</v>
      </c>
      <c r="F29">
        <v>491.85</v>
      </c>
      <c r="G29">
        <v>43.629215367499697</v>
      </c>
      <c r="H29">
        <v>-1.3402661646059499</v>
      </c>
      <c r="I29">
        <v>-0.41873644379793701</v>
      </c>
      <c r="J29">
        <v>-3.08728387745745</v>
      </c>
      <c r="K29">
        <v>501.446916248587</v>
      </c>
      <c r="L29">
        <v>453.983426356027</v>
      </c>
      <c r="M29">
        <v>42.901330155415202</v>
      </c>
      <c r="N29">
        <v>0.78784112271923201</v>
      </c>
      <c r="O29">
        <v>10.511334756531401</v>
      </c>
      <c r="P29">
        <v>73.767885532591393</v>
      </c>
      <c r="Q29">
        <v>0.12155840820675</v>
      </c>
    </row>
    <row r="30" spans="1:17" x14ac:dyDescent="0.3">
      <c r="A30" t="s">
        <v>93</v>
      </c>
      <c r="B30" t="s">
        <v>94</v>
      </c>
      <c r="C30" t="s">
        <v>3140</v>
      </c>
      <c r="D30" t="s">
        <v>95</v>
      </c>
      <c r="E30">
        <v>305378.84265464998</v>
      </c>
      <c r="F30">
        <v>1418.55</v>
      </c>
      <c r="G30">
        <v>52.281211953424901</v>
      </c>
      <c r="H30">
        <v>-5.8487686320651804</v>
      </c>
      <c r="I30">
        <v>-5.1709567513254697</v>
      </c>
      <c r="J30">
        <v>-3.80814614977198</v>
      </c>
      <c r="K30">
        <v>1454.34312155057</v>
      </c>
      <c r="L30">
        <v>1328.76956784243</v>
      </c>
      <c r="M30">
        <v>35.997190032512997</v>
      </c>
      <c r="N30">
        <v>1.0164508726183501</v>
      </c>
      <c r="O30">
        <v>14.2998131895245</v>
      </c>
      <c r="P30">
        <v>88.011928429423406</v>
      </c>
      <c r="Q30">
        <v>7.1655649720794995E-2</v>
      </c>
    </row>
    <row r="31" spans="1:17" x14ac:dyDescent="0.3">
      <c r="A31" t="s">
        <v>96</v>
      </c>
      <c r="B31" t="s">
        <v>97</v>
      </c>
      <c r="C31" t="s">
        <v>3129</v>
      </c>
      <c r="D31" t="s">
        <v>43</v>
      </c>
      <c r="E31">
        <v>300333.89767178497</v>
      </c>
      <c r="F31">
        <v>1838.15</v>
      </c>
      <c r="G31">
        <v>-13.913125179573701</v>
      </c>
      <c r="H31">
        <v>0.26230913983772097</v>
      </c>
      <c r="I31">
        <v>-1.53291284253394</v>
      </c>
      <c r="J31">
        <v>-2.0956150754207501</v>
      </c>
      <c r="K31">
        <v>1799.06004165437</v>
      </c>
      <c r="L31">
        <v>1664.6576079277099</v>
      </c>
      <c r="M31">
        <v>41.517315767658097</v>
      </c>
      <c r="N31">
        <v>0.88338784672095605</v>
      </c>
      <c r="O31">
        <v>10.4316840301389</v>
      </c>
      <c r="P31">
        <v>29.533843064021699</v>
      </c>
      <c r="Q31">
        <v>-3.2274269134199E-2</v>
      </c>
    </row>
    <row r="32" spans="1:17" x14ac:dyDescent="0.3">
      <c r="A32" t="s">
        <v>98</v>
      </c>
      <c r="B32" t="s">
        <v>99</v>
      </c>
      <c r="C32" t="s">
        <v>3138</v>
      </c>
      <c r="D32" t="s">
        <v>100</v>
      </c>
      <c r="E32">
        <v>294550.92704275</v>
      </c>
      <c r="F32">
        <v>3088.05</v>
      </c>
      <c r="G32">
        <v>-29.324445157558898</v>
      </c>
      <c r="H32">
        <v>-7.1440144802622196</v>
      </c>
      <c r="I32">
        <v>-3.5748718466882199</v>
      </c>
      <c r="J32">
        <v>-4.4075916986536798</v>
      </c>
      <c r="K32">
        <v>3167.0451500980598</v>
      </c>
      <c r="L32">
        <v>3060.1650988973201</v>
      </c>
      <c r="M32">
        <v>22.105960392180801</v>
      </c>
      <c r="N32">
        <v>0.81163527740544605</v>
      </c>
      <c r="O32">
        <v>10.845031654280101</v>
      </c>
      <c r="P32">
        <v>15.652971798809</v>
      </c>
      <c r="Q32">
        <v>-6.9816395257332006E-2</v>
      </c>
    </row>
    <row r="33" spans="1:17" x14ac:dyDescent="0.3">
      <c r="A33" t="s">
        <v>101</v>
      </c>
      <c r="B33" t="s">
        <v>102</v>
      </c>
      <c r="C33" t="s">
        <v>3134</v>
      </c>
      <c r="D33" t="s">
        <v>103</v>
      </c>
      <c r="E33">
        <v>285315.92993735999</v>
      </c>
      <c r="F33">
        <v>1813.85</v>
      </c>
      <c r="G33">
        <v>65.907835368749701</v>
      </c>
      <c r="H33">
        <v>-7.1289668737070899</v>
      </c>
      <c r="I33">
        <v>-15.8382591083087</v>
      </c>
      <c r="J33">
        <v>-5.5622562796204402</v>
      </c>
      <c r="K33">
        <v>1877.74749193404</v>
      </c>
      <c r="L33">
        <v>1740.94289222162</v>
      </c>
      <c r="M33">
        <v>25.896743760997399</v>
      </c>
      <c r="N33">
        <v>0.65637926658341095</v>
      </c>
      <c r="O33">
        <v>19.861068996884999</v>
      </c>
      <c r="P33">
        <v>122.40819079149</v>
      </c>
      <c r="Q33">
        <v>5.1825504194078997E-2</v>
      </c>
    </row>
    <row r="34" spans="1:17" x14ac:dyDescent="0.3">
      <c r="A34" t="s">
        <v>104</v>
      </c>
      <c r="B34" t="s">
        <v>105</v>
      </c>
      <c r="C34" t="s">
        <v>3141</v>
      </c>
      <c r="D34" t="s">
        <v>106</v>
      </c>
      <c r="E34">
        <v>284674.11037499999</v>
      </c>
      <c r="F34">
        <v>4368.3</v>
      </c>
      <c r="G34">
        <v>100.144231368259</v>
      </c>
      <c r="H34">
        <v>-11.6955967386782</v>
      </c>
      <c r="I34">
        <v>12.105188519157</v>
      </c>
      <c r="J34">
        <v>-3.1764572041230399</v>
      </c>
      <c r="K34">
        <v>4583.6504311844501</v>
      </c>
      <c r="L34">
        <v>4063.6304786292599</v>
      </c>
      <c r="M34">
        <v>30.940078713387699</v>
      </c>
      <c r="N34">
        <v>0.65526712258904196</v>
      </c>
      <c r="O34">
        <v>29.907515509465899</v>
      </c>
      <c r="P34">
        <v>147.10374476750701</v>
      </c>
      <c r="Q34">
        <v>0.24204388844567501</v>
      </c>
    </row>
    <row r="35" spans="1:17" x14ac:dyDescent="0.3">
      <c r="A35" t="s">
        <v>107</v>
      </c>
      <c r="B35" t="s">
        <v>108</v>
      </c>
      <c r="C35" t="s">
        <v>3128</v>
      </c>
      <c r="D35" t="s">
        <v>21</v>
      </c>
      <c r="E35">
        <v>278800.03822798497</v>
      </c>
      <c r="F35">
        <v>526.95000000000005</v>
      </c>
      <c r="G35">
        <v>2.6479239134574502</v>
      </c>
      <c r="H35">
        <v>2.12726058428595</v>
      </c>
      <c r="I35">
        <v>-0.54979163028766798</v>
      </c>
      <c r="J35">
        <v>0.417908381385935</v>
      </c>
      <c r="K35">
        <v>526.59792037298303</v>
      </c>
      <c r="L35">
        <v>492.60309573519697</v>
      </c>
      <c r="M35">
        <v>45.587747893366299</v>
      </c>
      <c r="N35">
        <v>0.77153363126519103</v>
      </c>
      <c r="O35">
        <v>10.048391688015901</v>
      </c>
      <c r="P35">
        <v>40.501266497800302</v>
      </c>
      <c r="Q35">
        <v>-0.101873663786144</v>
      </c>
    </row>
    <row r="36" spans="1:17" x14ac:dyDescent="0.3">
      <c r="A36" t="s">
        <v>109</v>
      </c>
      <c r="B36" t="s">
        <v>110</v>
      </c>
      <c r="C36" t="s">
        <v>3139</v>
      </c>
      <c r="D36" t="s">
        <v>111</v>
      </c>
      <c r="E36">
        <v>261400.59469712901</v>
      </c>
      <c r="F36">
        <v>8041.95</v>
      </c>
      <c r="G36">
        <v>259.53816391554</v>
      </c>
      <c r="H36">
        <v>4.2008668257742698</v>
      </c>
      <c r="I36">
        <v>94.179571834522093</v>
      </c>
      <c r="J36">
        <v>1.0578925895012601</v>
      </c>
      <c r="K36">
        <v>6930.3876994104403</v>
      </c>
      <c r="L36">
        <v>5141.7539705939998</v>
      </c>
      <c r="M36">
        <v>39.820985423310297</v>
      </c>
      <c r="N36">
        <v>1.94999424680247</v>
      </c>
      <c r="O36">
        <v>0.39107430411777699</v>
      </c>
      <c r="P36">
        <v>313.467866323907</v>
      </c>
      <c r="Q36">
        <v>0.275116454409424</v>
      </c>
    </row>
    <row r="37" spans="1:17" x14ac:dyDescent="0.3">
      <c r="A37" t="s">
        <v>112</v>
      </c>
      <c r="B37" t="s">
        <v>113</v>
      </c>
      <c r="C37" t="s">
        <v>3141</v>
      </c>
      <c r="D37" t="s">
        <v>114</v>
      </c>
      <c r="E37">
        <v>258075.006994675</v>
      </c>
      <c r="F37">
        <v>7372.15</v>
      </c>
      <c r="G37">
        <v>80.867457335816695</v>
      </c>
      <c r="H37">
        <v>5.0396588150231496</v>
      </c>
      <c r="I37">
        <v>19.7122434134751</v>
      </c>
      <c r="J37">
        <v>-0.99028677101483398</v>
      </c>
      <c r="K37">
        <v>6997.7542429191999</v>
      </c>
      <c r="L37">
        <v>6128.7202232140598</v>
      </c>
      <c r="M37">
        <v>58.762388549624902</v>
      </c>
      <c r="N37">
        <v>1.0491470642780301</v>
      </c>
      <c r="O37">
        <v>8.0919406143391104</v>
      </c>
      <c r="P37">
        <v>127.114910659272</v>
      </c>
      <c r="Q37">
        <v>0.17273665720423301</v>
      </c>
    </row>
    <row r="38" spans="1:17" x14ac:dyDescent="0.3">
      <c r="A38" t="s">
        <v>115</v>
      </c>
      <c r="B38" t="s">
        <v>116</v>
      </c>
      <c r="C38" t="s">
        <v>3136</v>
      </c>
      <c r="D38" t="s">
        <v>117</v>
      </c>
      <c r="E38">
        <v>251941.29673900001</v>
      </c>
      <c r="F38">
        <v>998.2</v>
      </c>
      <c r="G38">
        <v>4.4961649341255301</v>
      </c>
      <c r="H38">
        <v>9.1845227768392004</v>
      </c>
      <c r="I38">
        <v>3.5373484123774199</v>
      </c>
      <c r="J38">
        <v>2.1962246592122301</v>
      </c>
      <c r="K38">
        <v>959.47948816264295</v>
      </c>
      <c r="L38">
        <v>891.77283845006605</v>
      </c>
      <c r="M38">
        <v>74.591763074179099</v>
      </c>
      <c r="N38">
        <v>1.56961309142687</v>
      </c>
      <c r="O38">
        <v>6.4916850330595004</v>
      </c>
      <c r="P38">
        <v>38.063623789764797</v>
      </c>
      <c r="Q38">
        <v>4.3800727487540998E-2</v>
      </c>
    </row>
    <row r="39" spans="1:17" x14ac:dyDescent="0.3">
      <c r="A39" t="s">
        <v>118</v>
      </c>
      <c r="B39" t="s">
        <v>119</v>
      </c>
      <c r="C39" t="s">
        <v>3131</v>
      </c>
      <c r="D39" t="s">
        <v>120</v>
      </c>
      <c r="E39">
        <v>250502.49252540001</v>
      </c>
      <c r="F39">
        <v>2581.75</v>
      </c>
      <c r="G39">
        <v>-14.4411143863614</v>
      </c>
      <c r="H39">
        <v>2.1273399279529701</v>
      </c>
      <c r="I39">
        <v>-7.0033040113285203</v>
      </c>
      <c r="J39">
        <v>-1.11221851246323</v>
      </c>
      <c r="K39">
        <v>2584.2599163896598</v>
      </c>
      <c r="L39">
        <v>2505.9651133912298</v>
      </c>
      <c r="M39">
        <v>37.252459408540702</v>
      </c>
      <c r="N39">
        <v>1.03822956758045</v>
      </c>
      <c r="O39">
        <v>7.6014331364384597</v>
      </c>
      <c r="P39">
        <v>13.234649122806999</v>
      </c>
      <c r="Q39">
        <v>7.1307402260609998E-3</v>
      </c>
    </row>
    <row r="40" spans="1:17" x14ac:dyDescent="0.3">
      <c r="A40" t="s">
        <v>121</v>
      </c>
      <c r="B40" t="s">
        <v>122</v>
      </c>
      <c r="C40" t="s">
        <v>3134</v>
      </c>
      <c r="D40" t="s">
        <v>57</v>
      </c>
      <c r="E40">
        <v>247654.04940161001</v>
      </c>
      <c r="F40">
        <v>640.6</v>
      </c>
      <c r="G40">
        <v>60.039226380670797</v>
      </c>
      <c r="H40">
        <v>-2.19827988111268</v>
      </c>
      <c r="I40">
        <v>-5.5179793505732704</v>
      </c>
      <c r="J40">
        <v>-1.9230963419521101</v>
      </c>
      <c r="K40">
        <v>664.26015927182596</v>
      </c>
      <c r="L40">
        <v>611.25625860534103</v>
      </c>
      <c r="M40">
        <v>36.105432542127197</v>
      </c>
      <c r="N40">
        <v>0.34844584036992898</v>
      </c>
      <c r="O40">
        <v>39.845457383702701</v>
      </c>
      <c r="P40">
        <v>121.392776913772</v>
      </c>
      <c r="Q40">
        <v>0.170860798566631</v>
      </c>
    </row>
    <row r="41" spans="1:17" x14ac:dyDescent="0.3">
      <c r="A41" t="s">
        <v>123</v>
      </c>
      <c r="B41" t="s">
        <v>124</v>
      </c>
      <c r="C41" t="s">
        <v>3139</v>
      </c>
      <c r="D41" t="s">
        <v>125</v>
      </c>
      <c r="E41">
        <v>239682.28780580001</v>
      </c>
      <c r="F41">
        <v>278.7</v>
      </c>
      <c r="G41">
        <v>140.96797590928799</v>
      </c>
      <c r="H41">
        <v>2.0736510651613802</v>
      </c>
      <c r="I41">
        <v>34.953694606091403</v>
      </c>
      <c r="J41">
        <v>0.60002559157566404</v>
      </c>
      <c r="K41">
        <v>260.50770003288198</v>
      </c>
      <c r="L41">
        <v>203.15602013233101</v>
      </c>
      <c r="M41">
        <v>48.430531034732198</v>
      </c>
      <c r="N41">
        <v>0.76932593948169004</v>
      </c>
      <c r="O41">
        <v>7.0147111589522897</v>
      </c>
      <c r="P41">
        <v>175.94059405940499</v>
      </c>
      <c r="Q41">
        <v>7.4288792048899002E-2</v>
      </c>
    </row>
    <row r="42" spans="1:17" x14ac:dyDescent="0.3">
      <c r="A42" t="s">
        <v>126</v>
      </c>
      <c r="B42" t="s">
        <v>127</v>
      </c>
      <c r="C42" t="s">
        <v>3127</v>
      </c>
      <c r="D42" t="s">
        <v>18</v>
      </c>
      <c r="E42">
        <v>238154.685329295</v>
      </c>
      <c r="F42">
        <v>164.24</v>
      </c>
      <c r="G42">
        <v>58.824196238133197</v>
      </c>
      <c r="H42">
        <v>-7.7066548035671101</v>
      </c>
      <c r="I42">
        <v>-13.9123437963596</v>
      </c>
      <c r="J42">
        <v>-7.1197331782968103</v>
      </c>
      <c r="K42">
        <v>171.602897842023</v>
      </c>
      <c r="L42">
        <v>158.552757615877</v>
      </c>
      <c r="M42">
        <v>38.478101656330502</v>
      </c>
      <c r="N42">
        <v>0.93799117401690302</v>
      </c>
      <c r="O42">
        <v>19.824646858256202</v>
      </c>
      <c r="P42">
        <v>92.093567251462005</v>
      </c>
      <c r="Q42">
        <v>8.1222264455632007E-2</v>
      </c>
    </row>
    <row r="43" spans="1:17" x14ac:dyDescent="0.3">
      <c r="A43" t="s">
        <v>128</v>
      </c>
      <c r="B43" t="s">
        <v>129</v>
      </c>
      <c r="C43" t="s">
        <v>3136</v>
      </c>
      <c r="D43" t="s">
        <v>130</v>
      </c>
      <c r="E43">
        <v>218554.625275</v>
      </c>
      <c r="F43">
        <v>510.8</v>
      </c>
      <c r="G43">
        <v>36.552248298304299</v>
      </c>
      <c r="H43">
        <v>1.5702642587033999</v>
      </c>
      <c r="I43">
        <v>37.961994240704101</v>
      </c>
      <c r="J43">
        <v>-2.0212539881348399</v>
      </c>
      <c r="K43">
        <v>530.73293351723805</v>
      </c>
      <c r="L43">
        <v>491.88972379593997</v>
      </c>
      <c r="M43">
        <v>58.722844176183202</v>
      </c>
      <c r="N43">
        <v>1.0850033042243901</v>
      </c>
      <c r="O43">
        <v>58.124510571652301</v>
      </c>
      <c r="P43">
        <v>79.479971890372397</v>
      </c>
      <c r="Q43">
        <v>4.6138977741029999E-2</v>
      </c>
    </row>
    <row r="44" spans="1:17" x14ac:dyDescent="0.3">
      <c r="A44" t="s">
        <v>131</v>
      </c>
      <c r="B44" t="s">
        <v>132</v>
      </c>
      <c r="C44" t="s">
        <v>3129</v>
      </c>
      <c r="D44" t="s">
        <v>54</v>
      </c>
      <c r="E44">
        <v>215249.26828943999</v>
      </c>
      <c r="F44">
        <v>345.6</v>
      </c>
      <c r="G44">
        <v>30.070509535823302</v>
      </c>
      <c r="H44">
        <v>-1.3123321601565301</v>
      </c>
      <c r="I44">
        <v>-16.7587922359487</v>
      </c>
      <c r="J44">
        <v>-1.4621281821894401</v>
      </c>
      <c r="K44">
        <v>343.17738910058</v>
      </c>
      <c r="L44">
        <v>314.34426906133598</v>
      </c>
      <c r="M44">
        <v>34.356830922058201</v>
      </c>
      <c r="N44">
        <v>1.2867506676387801</v>
      </c>
      <c r="O44">
        <v>14.207175925925901</v>
      </c>
      <c r="P44">
        <v>69.204406364749005</v>
      </c>
    </row>
    <row r="45" spans="1:17" x14ac:dyDescent="0.3">
      <c r="A45" t="s">
        <v>133</v>
      </c>
      <c r="B45" t="s">
        <v>134</v>
      </c>
      <c r="C45" t="s">
        <v>3142</v>
      </c>
      <c r="D45" t="s">
        <v>135</v>
      </c>
      <c r="E45">
        <v>209126.70948141001</v>
      </c>
      <c r="F45">
        <v>840</v>
      </c>
      <c r="G45">
        <v>25.3871382391435</v>
      </c>
      <c r="H45">
        <v>0.65891719210231103</v>
      </c>
      <c r="I45">
        <v>-18.875561922185799</v>
      </c>
      <c r="J45">
        <v>-5.3400276848849701</v>
      </c>
      <c r="K45">
        <v>859.08665924634204</v>
      </c>
      <c r="L45">
        <v>804.43410909097895</v>
      </c>
      <c r="M45">
        <v>34.266777286588798</v>
      </c>
      <c r="N45">
        <v>1.23647485484021</v>
      </c>
      <c r="O45">
        <v>15.190476190476099</v>
      </c>
      <c r="P45">
        <v>63.583252190847098</v>
      </c>
      <c r="Q45">
        <v>0.10060361149325001</v>
      </c>
    </row>
    <row r="46" spans="1:17" x14ac:dyDescent="0.3">
      <c r="A46" t="s">
        <v>136</v>
      </c>
      <c r="B46" t="s">
        <v>137</v>
      </c>
      <c r="C46" t="s">
        <v>3136</v>
      </c>
      <c r="D46" t="s">
        <v>117</v>
      </c>
      <c r="E46">
        <v>208162.888446175</v>
      </c>
      <c r="F46">
        <v>159.52000000000001</v>
      </c>
      <c r="G46">
        <v>1.53025377421191</v>
      </c>
      <c r="H46">
        <v>9.0351850755276697</v>
      </c>
      <c r="I46">
        <v>-13.792174148437301</v>
      </c>
      <c r="J46">
        <v>0.29259361721849803</v>
      </c>
      <c r="K46">
        <v>158.691831546553</v>
      </c>
      <c r="L46">
        <v>153.65887329269199</v>
      </c>
      <c r="M46">
        <v>75.1549107148263</v>
      </c>
      <c r="N46">
        <v>1.5827702666066901</v>
      </c>
      <c r="O46">
        <v>15.7221664994984</v>
      </c>
      <c r="P46">
        <v>39.197207678882997</v>
      </c>
      <c r="Q46">
        <v>1.0398629836707E-2</v>
      </c>
    </row>
    <row r="47" spans="1:17" x14ac:dyDescent="0.3">
      <c r="A47" t="s">
        <v>138</v>
      </c>
      <c r="B47" t="s">
        <v>139</v>
      </c>
      <c r="C47" t="s">
        <v>3141</v>
      </c>
      <c r="D47" t="s">
        <v>140</v>
      </c>
      <c r="E47">
        <v>202627.06913988001</v>
      </c>
      <c r="F47">
        <v>280.25</v>
      </c>
      <c r="G47">
        <v>79.174957051731496</v>
      </c>
      <c r="H47">
        <v>-5.2168121772429696</v>
      </c>
      <c r="I47">
        <v>15.0095358762955</v>
      </c>
      <c r="J47">
        <v>-3.28630115519683</v>
      </c>
      <c r="K47">
        <v>290.11542130076901</v>
      </c>
      <c r="L47">
        <v>253.06789461145701</v>
      </c>
      <c r="M47">
        <v>33.916060432055602</v>
      </c>
      <c r="N47">
        <v>1.4184298995931699</v>
      </c>
      <c r="O47">
        <v>21.498661909009801</v>
      </c>
      <c r="P47">
        <v>120.669291338582</v>
      </c>
      <c r="Q47">
        <v>0.202160848768135</v>
      </c>
    </row>
    <row r="48" spans="1:17" x14ac:dyDescent="0.3">
      <c r="A48" t="s">
        <v>141</v>
      </c>
      <c r="B48" t="s">
        <v>142</v>
      </c>
      <c r="C48" t="s">
        <v>3129</v>
      </c>
      <c r="D48" t="s">
        <v>143</v>
      </c>
      <c r="E48">
        <v>198732.77074199999</v>
      </c>
      <c r="F48">
        <v>151.82</v>
      </c>
      <c r="G48">
        <v>75.610521683814994</v>
      </c>
      <c r="H48">
        <v>-15.142559386938199</v>
      </c>
      <c r="I48">
        <v>-7.42510393051972</v>
      </c>
      <c r="J48">
        <v>-5.2877682968056998</v>
      </c>
      <c r="K48">
        <v>167.77781327709101</v>
      </c>
      <c r="L48">
        <v>152.099289280178</v>
      </c>
      <c r="M48">
        <v>25.880501016805098</v>
      </c>
      <c r="N48">
        <v>0.42286681394436398</v>
      </c>
      <c r="O48">
        <v>50.836516927940998</v>
      </c>
      <c r="P48">
        <v>130.90494296577899</v>
      </c>
      <c r="Q48">
        <v>0.163642538582566</v>
      </c>
    </row>
    <row r="49" spans="1:17" x14ac:dyDescent="0.3">
      <c r="A49" t="s">
        <v>144</v>
      </c>
      <c r="B49" t="s">
        <v>145</v>
      </c>
      <c r="C49" t="s">
        <v>3136</v>
      </c>
      <c r="D49" t="s">
        <v>146</v>
      </c>
      <c r="E49">
        <v>198586.50724171899</v>
      </c>
      <c r="F49">
        <v>497.45</v>
      </c>
      <c r="G49">
        <v>99.927275268972096</v>
      </c>
      <c r="H49">
        <v>7.8888863741796103</v>
      </c>
      <c r="I49">
        <v>43.512460487269202</v>
      </c>
      <c r="J49">
        <v>1.04011461125496</v>
      </c>
      <c r="K49">
        <v>464.76539741854401</v>
      </c>
      <c r="L49">
        <v>395.56991987902597</v>
      </c>
      <c r="M49">
        <v>73.788186367790502</v>
      </c>
      <c r="N49">
        <v>1.29771316620899</v>
      </c>
      <c r="O49">
        <v>5.2668609910543696</v>
      </c>
      <c r="P49">
        <v>135.53503787878699</v>
      </c>
      <c r="Q49">
        <v>5.6007539827778001E-2</v>
      </c>
    </row>
    <row r="50" spans="1:17" x14ac:dyDescent="0.3">
      <c r="A50" t="s">
        <v>147</v>
      </c>
      <c r="B50" t="s">
        <v>148</v>
      </c>
      <c r="C50" t="s">
        <v>3131</v>
      </c>
      <c r="D50" t="s">
        <v>149</v>
      </c>
      <c r="E50">
        <v>188065.93497545001</v>
      </c>
      <c r="F50">
        <v>590</v>
      </c>
      <c r="G50">
        <v>31.510704742866199</v>
      </c>
      <c r="H50">
        <v>-10.767550051100301</v>
      </c>
      <c r="I50">
        <v>-8.6367945328043003</v>
      </c>
      <c r="J50">
        <v>-8.3698690952942094</v>
      </c>
      <c r="K50">
        <v>615.46752482719103</v>
      </c>
      <c r="L50">
        <v>566.72579732563202</v>
      </c>
      <c r="M50">
        <v>23.353401951374298</v>
      </c>
      <c r="N50">
        <v>1.37378742150436</v>
      </c>
      <c r="O50">
        <v>15.444067796610099</v>
      </c>
      <c r="P50">
        <v>78.107830706997504</v>
      </c>
      <c r="Q50">
        <v>0.199940977240808</v>
      </c>
    </row>
    <row r="51" spans="1:17" x14ac:dyDescent="0.3">
      <c r="A51" t="s">
        <v>150</v>
      </c>
      <c r="B51" t="s">
        <v>151</v>
      </c>
      <c r="C51" t="s">
        <v>3137</v>
      </c>
      <c r="D51" t="s">
        <v>77</v>
      </c>
      <c r="E51">
        <v>184219.47040237999</v>
      </c>
      <c r="F51">
        <v>2738.2</v>
      </c>
      <c r="G51">
        <v>18.260659196743202</v>
      </c>
      <c r="H51">
        <v>0.77253854391800902</v>
      </c>
      <c r="I51">
        <v>9.7004493989691607</v>
      </c>
      <c r="J51">
        <v>-0.27249056611136402</v>
      </c>
      <c r="K51">
        <v>2701.20623164992</v>
      </c>
      <c r="L51">
        <v>2449.4993837278798</v>
      </c>
      <c r="M51">
        <v>51.306661060035097</v>
      </c>
      <c r="N51">
        <v>1.0048814705211799</v>
      </c>
      <c r="O51">
        <v>5.0964137024322502</v>
      </c>
      <c r="P51">
        <v>50.383614300333399</v>
      </c>
      <c r="Q51">
        <v>7.6651377069795995E-2</v>
      </c>
    </row>
    <row r="52" spans="1:17" x14ac:dyDescent="0.3">
      <c r="A52" t="s">
        <v>152</v>
      </c>
      <c r="B52" t="s">
        <v>153</v>
      </c>
      <c r="C52" t="s">
        <v>3128</v>
      </c>
      <c r="D52" t="s">
        <v>21</v>
      </c>
      <c r="E52">
        <v>181027.95478890999</v>
      </c>
      <c r="F52">
        <v>6376.8</v>
      </c>
      <c r="G52">
        <v>-4.7918667882330501</v>
      </c>
      <c r="H52">
        <v>1.23178531012198</v>
      </c>
      <c r="I52">
        <v>19.8539479081245</v>
      </c>
      <c r="J52">
        <v>3.0085879171952499</v>
      </c>
      <c r="K52">
        <v>6005.8674630127398</v>
      </c>
      <c r="L52">
        <v>5512.8548940335704</v>
      </c>
      <c r="M52">
        <v>37.936863170906904</v>
      </c>
      <c r="N52">
        <v>1.62610155840531</v>
      </c>
      <c r="O52">
        <v>3.1073579224689398</v>
      </c>
      <c r="P52">
        <v>41.281253115618497</v>
      </c>
      <c r="Q52">
        <v>-3.0583908172924001E-2</v>
      </c>
    </row>
    <row r="53" spans="1:17" x14ac:dyDescent="0.3">
      <c r="A53" t="s">
        <v>154</v>
      </c>
      <c r="B53" t="s">
        <v>155</v>
      </c>
      <c r="C53" t="s">
        <v>3129</v>
      </c>
      <c r="D53" t="s">
        <v>43</v>
      </c>
      <c r="E53">
        <v>180155.94616873999</v>
      </c>
      <c r="F53">
        <v>1728.05</v>
      </c>
      <c r="G53">
        <v>8.0238630555445596</v>
      </c>
      <c r="H53">
        <v>-7.0550341427396299</v>
      </c>
      <c r="I53">
        <v>3.4234067134766502</v>
      </c>
      <c r="J53">
        <v>-4.3479118172073498E-2</v>
      </c>
      <c r="K53">
        <v>1785.5894078598301</v>
      </c>
      <c r="L53">
        <v>1588.3312126124299</v>
      </c>
      <c r="M53">
        <v>33.378517748341501</v>
      </c>
      <c r="N53">
        <v>1.0700258074256199</v>
      </c>
      <c r="O53">
        <v>12.0337953184225</v>
      </c>
      <c r="P53">
        <v>35.852987421383602</v>
      </c>
      <c r="Q53">
        <v>3.5746110724022E-2</v>
      </c>
    </row>
    <row r="54" spans="1:17" x14ac:dyDescent="0.3">
      <c r="A54" t="s">
        <v>156</v>
      </c>
      <c r="B54" t="s">
        <v>157</v>
      </c>
      <c r="C54" t="s">
        <v>3140</v>
      </c>
      <c r="D54" t="s">
        <v>158</v>
      </c>
      <c r="E54">
        <v>178046.38065541399</v>
      </c>
      <c r="F54">
        <v>4602.95</v>
      </c>
      <c r="G54">
        <v>58.819844795517298</v>
      </c>
      <c r="H54">
        <v>-6.6815193660014902</v>
      </c>
      <c r="I54">
        <v>17.5129084449323</v>
      </c>
      <c r="J54">
        <v>-3.9850614997018399</v>
      </c>
      <c r="K54">
        <v>4658.5441986897004</v>
      </c>
      <c r="L54">
        <v>3983.2108433071398</v>
      </c>
      <c r="M54">
        <v>33.108976735545603</v>
      </c>
      <c r="N54">
        <v>0.96840290205203094</v>
      </c>
      <c r="O54">
        <v>9.3863717833128693</v>
      </c>
      <c r="P54">
        <v>92.684764635703303</v>
      </c>
      <c r="Q54">
        <v>0.11195318260925501</v>
      </c>
    </row>
    <row r="55" spans="1:17" x14ac:dyDescent="0.3">
      <c r="A55" t="s">
        <v>159</v>
      </c>
      <c r="B55" t="s">
        <v>160</v>
      </c>
      <c r="C55" t="s">
        <v>3141</v>
      </c>
      <c r="D55" t="s">
        <v>161</v>
      </c>
      <c r="E55">
        <v>168051.81771</v>
      </c>
      <c r="F55">
        <v>8154.65</v>
      </c>
      <c r="G55">
        <v>71.637741576548095</v>
      </c>
      <c r="H55">
        <v>2.6900751419241402</v>
      </c>
      <c r="I55">
        <v>11.3618181719366</v>
      </c>
      <c r="J55">
        <v>-1.54553629540315</v>
      </c>
      <c r="K55">
        <v>7881.6453629237503</v>
      </c>
      <c r="L55">
        <v>6954.5303228480097</v>
      </c>
      <c r="M55">
        <v>47.364719622643399</v>
      </c>
      <c r="N55">
        <v>0.93760424963961997</v>
      </c>
      <c r="O55">
        <v>12.205306175004401</v>
      </c>
      <c r="P55">
        <v>111.80909090909</v>
      </c>
      <c r="Q55">
        <v>0.183806780454812</v>
      </c>
    </row>
    <row r="56" spans="1:17" x14ac:dyDescent="0.3">
      <c r="A56" t="s">
        <v>162</v>
      </c>
      <c r="B56" t="s">
        <v>163</v>
      </c>
      <c r="C56" t="s">
        <v>3136</v>
      </c>
      <c r="D56" t="s">
        <v>164</v>
      </c>
      <c r="E56">
        <v>167332.55849036999</v>
      </c>
      <c r="F56">
        <v>721.8</v>
      </c>
      <c r="G56">
        <v>26.369131603498001</v>
      </c>
      <c r="H56">
        <v>10.390735382388799</v>
      </c>
      <c r="I56">
        <v>14.784778765359301</v>
      </c>
      <c r="J56">
        <v>-0.36958431336216002</v>
      </c>
      <c r="K56">
        <v>693.607614124154</v>
      </c>
      <c r="L56">
        <v>629.399051587077</v>
      </c>
      <c r="M56">
        <v>70.918002377481301</v>
      </c>
      <c r="N56">
        <v>1.29172011172381</v>
      </c>
      <c r="O56">
        <v>7.0448877805486303</v>
      </c>
      <c r="P56">
        <v>60.846796657381503</v>
      </c>
      <c r="Q56">
        <v>4.5664062158338001E-2</v>
      </c>
    </row>
    <row r="57" spans="1:17" x14ac:dyDescent="0.3">
      <c r="A57" t="s">
        <v>165</v>
      </c>
      <c r="B57" t="s">
        <v>166</v>
      </c>
      <c r="C57" t="s">
        <v>3143</v>
      </c>
      <c r="D57" t="s">
        <v>167</v>
      </c>
      <c r="E57">
        <v>163203.9014844</v>
      </c>
      <c r="F57">
        <v>3185.25</v>
      </c>
      <c r="G57">
        <v>4.0798003241205301</v>
      </c>
      <c r="H57">
        <v>-3.7424840092506102</v>
      </c>
      <c r="I57">
        <v>-5.7205162678458201</v>
      </c>
      <c r="J57">
        <v>-3.8658786177782498</v>
      </c>
      <c r="K57">
        <v>3200.7931033710802</v>
      </c>
      <c r="L57">
        <v>2992.9681088759999</v>
      </c>
      <c r="M57">
        <v>36.222002958175302</v>
      </c>
      <c r="N57">
        <v>1.1611341738236101</v>
      </c>
      <c r="O57">
        <v>7.2129346205164397</v>
      </c>
      <c r="P57">
        <v>38.9391725371311</v>
      </c>
      <c r="Q57">
        <v>3.5222324619349999E-3</v>
      </c>
    </row>
    <row r="58" spans="1:17" x14ac:dyDescent="0.3">
      <c r="A58" t="s">
        <v>168</v>
      </c>
      <c r="B58" t="s">
        <v>169</v>
      </c>
      <c r="C58" t="s">
        <v>3128</v>
      </c>
      <c r="D58" t="s">
        <v>21</v>
      </c>
      <c r="E58">
        <v>158145.31268646001</v>
      </c>
      <c r="F58">
        <v>1629.1</v>
      </c>
      <c r="G58">
        <v>7.0714281002145398</v>
      </c>
      <c r="H58">
        <v>-0.71574718191321196</v>
      </c>
      <c r="I58">
        <v>18.4134223512837</v>
      </c>
      <c r="J58">
        <v>3.3573574332767402</v>
      </c>
      <c r="K58">
        <v>1581.39422866119</v>
      </c>
      <c r="L58">
        <v>1418.8584212477599</v>
      </c>
      <c r="M58">
        <v>51.380239921162399</v>
      </c>
      <c r="N58">
        <v>1.21402934822526</v>
      </c>
      <c r="O58">
        <v>2.63335584064821</v>
      </c>
      <c r="P58">
        <v>48.349496881118199</v>
      </c>
      <c r="Q58">
        <v>-1.080535547411E-2</v>
      </c>
    </row>
    <row r="59" spans="1:17" x14ac:dyDescent="0.3">
      <c r="A59" t="s">
        <v>170</v>
      </c>
      <c r="B59" t="s">
        <v>171</v>
      </c>
      <c r="C59" t="s">
        <v>3129</v>
      </c>
      <c r="D59" t="s">
        <v>143</v>
      </c>
      <c r="E59">
        <v>152910.2150496</v>
      </c>
      <c r="F59">
        <v>465.85</v>
      </c>
      <c r="G59">
        <v>66.631470083928306</v>
      </c>
      <c r="H59">
        <v>-19.144672597083598</v>
      </c>
      <c r="I59">
        <v>3.1711221104994101</v>
      </c>
      <c r="J59">
        <v>-7.8415679421610802</v>
      </c>
      <c r="K59">
        <v>499.55415410826998</v>
      </c>
      <c r="L59">
        <v>447.233826828502</v>
      </c>
      <c r="M59">
        <v>29.689335912791901</v>
      </c>
      <c r="N59">
        <v>1.0419101459793001</v>
      </c>
      <c r="O59">
        <v>24.503595577975702</v>
      </c>
      <c r="P59">
        <v>106.585365853658</v>
      </c>
      <c r="Q59">
        <v>0.17658680941042301</v>
      </c>
    </row>
    <row r="60" spans="1:17" x14ac:dyDescent="0.3">
      <c r="A60" t="s">
        <v>172</v>
      </c>
      <c r="B60" t="s">
        <v>173</v>
      </c>
      <c r="C60" t="s">
        <v>3129</v>
      </c>
      <c r="D60" t="s">
        <v>43</v>
      </c>
      <c r="E60">
        <v>152511.17571824</v>
      </c>
      <c r="F60">
        <v>710.1</v>
      </c>
      <c r="G60">
        <v>-11.8354554470391</v>
      </c>
      <c r="H60">
        <v>-5.6797855291166703</v>
      </c>
      <c r="I60">
        <v>1.5433406255064901</v>
      </c>
      <c r="J60">
        <v>1.39390019106632</v>
      </c>
      <c r="K60">
        <v>702.056764283137</v>
      </c>
      <c r="L60">
        <v>648.868318235483</v>
      </c>
      <c r="M60">
        <v>43.976435577595197</v>
      </c>
      <c r="N60">
        <v>0.62803659992296501</v>
      </c>
      <c r="O60">
        <v>7.1961695535839896</v>
      </c>
      <c r="P60">
        <v>38.854125928822803</v>
      </c>
      <c r="Q60">
        <v>-5.0160622171242002E-2</v>
      </c>
    </row>
    <row r="61" spans="1:17" x14ac:dyDescent="0.3">
      <c r="A61" t="s">
        <v>174</v>
      </c>
      <c r="B61" t="s">
        <v>175</v>
      </c>
      <c r="C61" t="s">
        <v>3127</v>
      </c>
      <c r="D61" t="s">
        <v>176</v>
      </c>
      <c r="E61">
        <v>151351.758302217</v>
      </c>
      <c r="F61">
        <v>224.75</v>
      </c>
      <c r="G61">
        <v>57.253094384012499</v>
      </c>
      <c r="H61">
        <v>0.586290148926779</v>
      </c>
      <c r="I61">
        <v>1.60125062970992</v>
      </c>
      <c r="J61">
        <v>-4.5773558037591098</v>
      </c>
      <c r="K61">
        <v>226.33688241740899</v>
      </c>
      <c r="L61">
        <v>200.42966630798301</v>
      </c>
      <c r="M61">
        <v>50.6532270254271</v>
      </c>
      <c r="N61">
        <v>1.14772169112149</v>
      </c>
      <c r="O61">
        <v>9.58843159065629</v>
      </c>
      <c r="P61">
        <v>93.499784761084797</v>
      </c>
      <c r="Q61">
        <v>9.6853056509621005E-2</v>
      </c>
    </row>
    <row r="62" spans="1:17" x14ac:dyDescent="0.3">
      <c r="A62" t="s">
        <v>177</v>
      </c>
      <c r="B62" t="s">
        <v>178</v>
      </c>
      <c r="C62" t="s">
        <v>3137</v>
      </c>
      <c r="D62" t="s">
        <v>77</v>
      </c>
      <c r="E62">
        <v>150422.95080146001</v>
      </c>
      <c r="F62">
        <v>606.4</v>
      </c>
      <c r="G62">
        <v>13.6869789559724</v>
      </c>
      <c r="H62">
        <v>-5.7667640931845998</v>
      </c>
      <c r="I62">
        <v>-14.1839071813808</v>
      </c>
      <c r="J62">
        <v>-3.2926653553410001</v>
      </c>
      <c r="K62">
        <v>628.48672237020003</v>
      </c>
      <c r="L62">
        <v>600.65316381197295</v>
      </c>
      <c r="M62">
        <v>35.029013890226302</v>
      </c>
      <c r="N62">
        <v>0.87785196295585999</v>
      </c>
      <c r="O62">
        <v>16.581464379947199</v>
      </c>
      <c r="P62">
        <v>50.080435589654698</v>
      </c>
      <c r="Q62">
        <v>3.8859575839428999E-2</v>
      </c>
    </row>
    <row r="63" spans="1:17" x14ac:dyDescent="0.3">
      <c r="A63" t="s">
        <v>179</v>
      </c>
      <c r="B63" t="s">
        <v>180</v>
      </c>
      <c r="C63" t="s">
        <v>3131</v>
      </c>
      <c r="D63" t="s">
        <v>120</v>
      </c>
      <c r="E63">
        <v>149482.86449760001</v>
      </c>
      <c r="F63">
        <v>6204.4</v>
      </c>
      <c r="G63">
        <v>9.9188923781687297</v>
      </c>
      <c r="H63">
        <v>3.61089485568468</v>
      </c>
      <c r="I63">
        <v>18.186730558554601</v>
      </c>
      <c r="J63">
        <v>-0.39744352998426102</v>
      </c>
      <c r="K63">
        <v>5982.5791085324099</v>
      </c>
      <c r="L63">
        <v>5439.56095491619</v>
      </c>
      <c r="M63">
        <v>48.683607202158797</v>
      </c>
      <c r="N63">
        <v>1.2449250787703501</v>
      </c>
      <c r="O63">
        <v>4.2792211978595702</v>
      </c>
      <c r="P63">
        <v>42.705338454815099</v>
      </c>
      <c r="Q63">
        <v>4.7565849366805003E-2</v>
      </c>
    </row>
    <row r="64" spans="1:17" x14ac:dyDescent="0.3">
      <c r="A64" t="s">
        <v>181</v>
      </c>
      <c r="B64" t="s">
        <v>182</v>
      </c>
      <c r="C64" t="s">
        <v>3134</v>
      </c>
      <c r="D64" t="s">
        <v>86</v>
      </c>
      <c r="E64">
        <v>149110.51996075499</v>
      </c>
      <c r="F64">
        <v>456.9</v>
      </c>
      <c r="G64">
        <v>55.489284860203</v>
      </c>
      <c r="H64">
        <v>5.42115081934302</v>
      </c>
      <c r="I64">
        <v>-0.61451554436320599</v>
      </c>
      <c r="J64">
        <v>-6.3365233777708401</v>
      </c>
      <c r="K64">
        <v>444.90683366277301</v>
      </c>
      <c r="L64">
        <v>402.93614018664499</v>
      </c>
      <c r="M64">
        <v>54.022082226286997</v>
      </c>
      <c r="N64">
        <v>1.38500941091971</v>
      </c>
      <c r="O64">
        <v>8.3059750492449194</v>
      </c>
      <c r="P64">
        <v>97.963604852686203</v>
      </c>
      <c r="Q64">
        <v>0.12734313151321799</v>
      </c>
    </row>
    <row r="65" spans="1:17" x14ac:dyDescent="0.3">
      <c r="A65" t="s">
        <v>183</v>
      </c>
      <c r="B65" t="s">
        <v>184</v>
      </c>
      <c r="C65" t="s">
        <v>3127</v>
      </c>
      <c r="D65" t="s">
        <v>18</v>
      </c>
      <c r="E65">
        <v>147617.6492292</v>
      </c>
      <c r="F65">
        <v>338</v>
      </c>
      <c r="G65">
        <v>71.552814271967705</v>
      </c>
      <c r="H65">
        <v>-4.7966152512655098</v>
      </c>
      <c r="I65">
        <v>3.8449168711684498</v>
      </c>
      <c r="J65">
        <v>-6.8596387657831199</v>
      </c>
      <c r="K65">
        <v>340.54401014379602</v>
      </c>
      <c r="L65">
        <v>302.05416271542902</v>
      </c>
      <c r="M65">
        <v>41.1423035815302</v>
      </c>
      <c r="N65">
        <v>1.0031033642476701</v>
      </c>
      <c r="O65">
        <v>11.242603550295801</v>
      </c>
      <c r="P65">
        <v>103.952330668275</v>
      </c>
      <c r="Q65">
        <v>3.6150254290827001E-2</v>
      </c>
    </row>
    <row r="66" spans="1:17" x14ac:dyDescent="0.3">
      <c r="A66" t="s">
        <v>185</v>
      </c>
      <c r="B66" t="s">
        <v>186</v>
      </c>
      <c r="C66" t="s">
        <v>3133</v>
      </c>
      <c r="D66" t="s">
        <v>187</v>
      </c>
      <c r="E66">
        <v>144031.3054219</v>
      </c>
      <c r="F66">
        <v>5547.05</v>
      </c>
      <c r="G66">
        <v>22.435111648857099</v>
      </c>
      <c r="H66">
        <v>4.4777802492308503</v>
      </c>
      <c r="I66">
        <v>35.774902320484898</v>
      </c>
      <c r="J66">
        <v>2.1378082609424802</v>
      </c>
      <c r="K66">
        <v>5147.30959949097</v>
      </c>
      <c r="L66">
        <v>4445.9460216549196</v>
      </c>
      <c r="M66">
        <v>58.201093388941203</v>
      </c>
      <c r="N66">
        <v>1.7990237724081899</v>
      </c>
      <c r="O66">
        <v>0.64719084919009295</v>
      </c>
      <c r="P66">
        <v>68.332170060389004</v>
      </c>
      <c r="Q66">
        <v>-2.0456382854948999E-2</v>
      </c>
    </row>
    <row r="67" spans="1:17" x14ac:dyDescent="0.3">
      <c r="A67" t="s">
        <v>188</v>
      </c>
      <c r="B67" t="s">
        <v>189</v>
      </c>
      <c r="C67" t="s">
        <v>3135</v>
      </c>
      <c r="D67" t="s">
        <v>190</v>
      </c>
      <c r="E67">
        <v>141373.240486164</v>
      </c>
      <c r="F67">
        <v>203.81</v>
      </c>
      <c r="G67">
        <v>98.058195860755802</v>
      </c>
      <c r="H67">
        <v>5.7960189932243296</v>
      </c>
      <c r="I67">
        <v>58.6427657605728</v>
      </c>
      <c r="J67">
        <v>-3.0703348186417201</v>
      </c>
      <c r="K67">
        <v>195.62982797829801</v>
      </c>
      <c r="L67">
        <v>159.01460675258201</v>
      </c>
      <c r="M67">
        <v>42.042523324314999</v>
      </c>
      <c r="N67">
        <v>1.0351348056713301</v>
      </c>
      <c r="O67">
        <v>6.4668073205436496</v>
      </c>
      <c r="P67">
        <v>134.80414746543701</v>
      </c>
      <c r="Q67">
        <v>4.1821824080237997E-2</v>
      </c>
    </row>
    <row r="68" spans="1:17" x14ac:dyDescent="0.3">
      <c r="A68" t="s">
        <v>191</v>
      </c>
      <c r="B68" t="s">
        <v>192</v>
      </c>
      <c r="C68" t="s">
        <v>3129</v>
      </c>
      <c r="D68" t="s">
        <v>143</v>
      </c>
      <c r="E68">
        <v>137994.10372000001</v>
      </c>
      <c r="F68">
        <v>524.25</v>
      </c>
      <c r="G68">
        <v>59.694334788876297</v>
      </c>
      <c r="H68">
        <v>-17.164272602815</v>
      </c>
      <c r="I68">
        <v>5.2469645388241704</v>
      </c>
      <c r="J68">
        <v>-7.0633990292733602</v>
      </c>
      <c r="K68">
        <v>565.34501494088704</v>
      </c>
      <c r="L68">
        <v>501.464882180389</v>
      </c>
      <c r="M68">
        <v>28.511193467040499</v>
      </c>
      <c r="N68">
        <v>0.91410786202384398</v>
      </c>
      <c r="O68">
        <v>24.749642346208802</v>
      </c>
      <c r="P68">
        <v>102.062054345731</v>
      </c>
      <c r="Q68">
        <v>0.180078364937545</v>
      </c>
    </row>
    <row r="69" spans="1:17" x14ac:dyDescent="0.3">
      <c r="A69" t="s">
        <v>193</v>
      </c>
      <c r="B69" t="s">
        <v>194</v>
      </c>
      <c r="C69" t="s">
        <v>3131</v>
      </c>
      <c r="D69" t="s">
        <v>195</v>
      </c>
      <c r="E69">
        <v>137404.27919520001</v>
      </c>
      <c r="F69">
        <v>1304.55</v>
      </c>
      <c r="G69">
        <v>10.5894949072825</v>
      </c>
      <c r="H69">
        <v>-8.0560108495401899</v>
      </c>
      <c r="I69">
        <v>-5.6716834985081102</v>
      </c>
      <c r="J69">
        <v>-0.83616336086127596</v>
      </c>
      <c r="K69">
        <v>1420.6580090990201</v>
      </c>
      <c r="L69">
        <v>1314.0019995701</v>
      </c>
      <c r="M69">
        <v>16.888867425740099</v>
      </c>
      <c r="N69">
        <v>1.51540680226888</v>
      </c>
      <c r="O69">
        <v>18.190180522018998</v>
      </c>
      <c r="P69">
        <v>35.918941446134603</v>
      </c>
      <c r="Q69">
        <v>8.183182836346E-3</v>
      </c>
    </row>
    <row r="70" spans="1:17" x14ac:dyDescent="0.3">
      <c r="A70" t="s">
        <v>196</v>
      </c>
      <c r="B70" t="s">
        <v>197</v>
      </c>
      <c r="C70" t="s">
        <v>3133</v>
      </c>
      <c r="D70" t="s">
        <v>51</v>
      </c>
      <c r="E70">
        <v>131091.2018136</v>
      </c>
      <c r="F70">
        <v>1640.7</v>
      </c>
      <c r="G70">
        <v>14.2299316907334</v>
      </c>
      <c r="H70">
        <v>-0.146764186839766</v>
      </c>
      <c r="I70">
        <v>1.83453339736806</v>
      </c>
      <c r="J70">
        <v>0.76734246539407902</v>
      </c>
      <c r="K70">
        <v>1609.4928001788901</v>
      </c>
      <c r="L70">
        <v>1472.7273371604899</v>
      </c>
      <c r="M70">
        <v>40.787602043310002</v>
      </c>
      <c r="N70">
        <v>1.09841194290796</v>
      </c>
      <c r="O70">
        <v>2.5781678551837599</v>
      </c>
      <c r="P70">
        <v>44.9381625441696</v>
      </c>
      <c r="Q70">
        <v>6.1274688488230998E-2</v>
      </c>
    </row>
    <row r="71" spans="1:17" x14ac:dyDescent="0.3">
      <c r="A71" t="s">
        <v>198</v>
      </c>
      <c r="B71" t="s">
        <v>199</v>
      </c>
      <c r="C71" t="s">
        <v>3129</v>
      </c>
      <c r="D71" t="s">
        <v>34</v>
      </c>
      <c r="E71">
        <v>129589.164843561</v>
      </c>
      <c r="F71">
        <v>247.24</v>
      </c>
      <c r="G71">
        <v>-10.5103845612845</v>
      </c>
      <c r="H71">
        <v>3.10163430942736</v>
      </c>
      <c r="I71">
        <v>-17.9622881923828</v>
      </c>
      <c r="J71">
        <v>0.195540541406485</v>
      </c>
      <c r="K71">
        <v>247.035680206558</v>
      </c>
      <c r="L71">
        <v>245.80668517548199</v>
      </c>
      <c r="M71">
        <v>65.033056282924804</v>
      </c>
      <c r="N71">
        <v>0.99995861142964904</v>
      </c>
      <c r="O71">
        <v>21.218249474195101</v>
      </c>
      <c r="P71">
        <v>31.615650785200899</v>
      </c>
      <c r="Q71">
        <v>0.13898730093307901</v>
      </c>
    </row>
    <row r="72" spans="1:17" x14ac:dyDescent="0.3">
      <c r="A72" t="s">
        <v>200</v>
      </c>
      <c r="B72" t="s">
        <v>201</v>
      </c>
      <c r="C72" t="s">
        <v>3135</v>
      </c>
      <c r="D72" t="s">
        <v>202</v>
      </c>
      <c r="E72">
        <v>128994.8949828</v>
      </c>
      <c r="F72">
        <v>4693.45</v>
      </c>
      <c r="G72">
        <v>8.9450382848605408</v>
      </c>
      <c r="H72">
        <v>-2.4898895008588902</v>
      </c>
      <c r="I72">
        <v>1.2421117558338</v>
      </c>
      <c r="J72">
        <v>-4.2324766585675002</v>
      </c>
      <c r="K72">
        <v>4835.4256673925802</v>
      </c>
      <c r="L72">
        <v>4474.1275409584196</v>
      </c>
      <c r="M72">
        <v>30.2250647234365</v>
      </c>
      <c r="N72">
        <v>1.17251973010729</v>
      </c>
      <c r="O72">
        <v>8.7686030531911605</v>
      </c>
      <c r="P72">
        <v>43.3114503816793</v>
      </c>
      <c r="Q72">
        <v>5.7390390679746002E-2</v>
      </c>
    </row>
    <row r="73" spans="1:17" x14ac:dyDescent="0.3">
      <c r="A73" t="s">
        <v>203</v>
      </c>
      <c r="B73" t="s">
        <v>204</v>
      </c>
      <c r="C73" t="s">
        <v>3135</v>
      </c>
      <c r="D73" t="s">
        <v>80</v>
      </c>
      <c r="E73">
        <v>127679.6618875</v>
      </c>
      <c r="F73">
        <v>2740.55</v>
      </c>
      <c r="G73">
        <v>52.732568932452601</v>
      </c>
      <c r="H73">
        <v>-4.8462005926466896</v>
      </c>
      <c r="I73">
        <v>18.132451154523999</v>
      </c>
      <c r="J73">
        <v>-4.1565950749868801</v>
      </c>
      <c r="K73">
        <v>2702.8477665738701</v>
      </c>
      <c r="L73">
        <v>2312.3115881408598</v>
      </c>
      <c r="M73">
        <v>28.706959219219598</v>
      </c>
      <c r="N73">
        <v>1.01605977038124</v>
      </c>
      <c r="O73">
        <v>7.9345386874897201</v>
      </c>
      <c r="P73">
        <v>83.308250560181904</v>
      </c>
      <c r="Q73">
        <v>0.26150718476080598</v>
      </c>
    </row>
    <row r="74" spans="1:17" x14ac:dyDescent="0.3">
      <c r="A74" t="s">
        <v>205</v>
      </c>
      <c r="B74" t="s">
        <v>206</v>
      </c>
      <c r="C74" t="s">
        <v>3129</v>
      </c>
      <c r="D74" t="s">
        <v>54</v>
      </c>
      <c r="E74">
        <v>125847.8307507</v>
      </c>
      <c r="F74">
        <v>1530.95</v>
      </c>
      <c r="G74">
        <v>-1.7367066940587901</v>
      </c>
      <c r="H74">
        <v>-3.79555482476131</v>
      </c>
      <c r="I74">
        <v>16.901807542368001</v>
      </c>
      <c r="J74">
        <v>-5.1725600904384699</v>
      </c>
      <c r="K74">
        <v>1496.72743602686</v>
      </c>
      <c r="L74">
        <v>1328.8912251517399</v>
      </c>
      <c r="M74">
        <v>27.335111078333199</v>
      </c>
      <c r="N74">
        <v>0.80831176434440499</v>
      </c>
      <c r="O74">
        <v>7.9068552206146503</v>
      </c>
      <c r="P74">
        <v>51.399327531645497</v>
      </c>
      <c r="Q74">
        <v>0.13025855992750399</v>
      </c>
    </row>
    <row r="75" spans="1:17" x14ac:dyDescent="0.3">
      <c r="A75" t="s">
        <v>207</v>
      </c>
      <c r="B75" t="s">
        <v>208</v>
      </c>
      <c r="C75" t="s">
        <v>3129</v>
      </c>
      <c r="D75" t="s">
        <v>54</v>
      </c>
      <c r="E75">
        <v>125441.29814832</v>
      </c>
      <c r="F75">
        <v>3329.3</v>
      </c>
      <c r="G75">
        <v>55.567441815554702</v>
      </c>
      <c r="H75">
        <v>-0.36363674527997703</v>
      </c>
      <c r="I75">
        <v>19.231167361473801</v>
      </c>
      <c r="J75">
        <v>-4.9579960609751996</v>
      </c>
      <c r="K75">
        <v>3250.3735556241099</v>
      </c>
      <c r="L75">
        <v>2710.44734330663</v>
      </c>
      <c r="M75">
        <v>31.9469903581926</v>
      </c>
      <c r="N75">
        <v>0.89677804774765302</v>
      </c>
      <c r="O75">
        <v>9.7002372871173907</v>
      </c>
      <c r="P75">
        <v>89.073458840900699</v>
      </c>
      <c r="Q75">
        <v>0.122433199131151</v>
      </c>
    </row>
    <row r="76" spans="1:17" hidden="1" x14ac:dyDescent="0.3">
      <c r="A76" t="s">
        <v>209</v>
      </c>
      <c r="B76" t="s">
        <v>210</v>
      </c>
      <c r="C76" t="s">
        <v>3144</v>
      </c>
      <c r="D76" t="s">
        <v>54</v>
      </c>
      <c r="E76">
        <v>125421.88931706001</v>
      </c>
      <c r="F76">
        <v>149.63</v>
      </c>
      <c r="G76">
        <v>-36.585866654948497</v>
      </c>
      <c r="H76">
        <v>-9.9611646074886799</v>
      </c>
      <c r="I76">
        <v>-19.669069004993201</v>
      </c>
      <c r="J76">
        <v>-10.158194198363599</v>
      </c>
      <c r="O76">
        <v>25.9774109470026</v>
      </c>
      <c r="P76">
        <v>14.790947449175301</v>
      </c>
    </row>
    <row r="77" spans="1:17" x14ac:dyDescent="0.3">
      <c r="A77" t="s">
        <v>211</v>
      </c>
      <c r="B77" t="s">
        <v>212</v>
      </c>
      <c r="C77" t="s">
        <v>3134</v>
      </c>
      <c r="D77" t="s">
        <v>57</v>
      </c>
      <c r="E77">
        <v>122022.91263560001</v>
      </c>
      <c r="F77">
        <v>722.55</v>
      </c>
      <c r="G77">
        <v>47.935395432462897</v>
      </c>
      <c r="H77">
        <v>-6.0896265055718901</v>
      </c>
      <c r="I77">
        <v>4.7934928687239697</v>
      </c>
      <c r="J77">
        <v>-5.2900786669081601</v>
      </c>
      <c r="K77">
        <v>722.37352870624397</v>
      </c>
      <c r="L77">
        <v>617.74108596623</v>
      </c>
      <c r="M77">
        <v>25.3103107989797</v>
      </c>
      <c r="N77">
        <v>1.1363746935565799</v>
      </c>
      <c r="O77">
        <v>11.3971351463566</v>
      </c>
      <c r="P77">
        <v>107.92805755395599</v>
      </c>
      <c r="Q77">
        <v>6.192787374013E-2</v>
      </c>
    </row>
    <row r="78" spans="1:17" x14ac:dyDescent="0.3">
      <c r="A78" t="s">
        <v>213</v>
      </c>
      <c r="B78" t="s">
        <v>214</v>
      </c>
      <c r="C78" t="s">
        <v>3129</v>
      </c>
      <c r="D78" t="s">
        <v>34</v>
      </c>
      <c r="E78">
        <v>121652.80449178</v>
      </c>
      <c r="F78">
        <v>102.49</v>
      </c>
      <c r="G78">
        <v>12.456619556862799</v>
      </c>
      <c r="H78">
        <v>-6.6607226185384096</v>
      </c>
      <c r="I78">
        <v>-33.235783554552</v>
      </c>
      <c r="J78">
        <v>0.22916698335105801</v>
      </c>
      <c r="K78">
        <v>111.744746876992</v>
      </c>
      <c r="L78">
        <v>110.60994895124099</v>
      </c>
      <c r="M78">
        <v>41.495100984084203</v>
      </c>
      <c r="N78">
        <v>2.0181027914359202</v>
      </c>
      <c r="O78">
        <v>39.4282369011611</v>
      </c>
      <c r="P78">
        <v>52.175204157386702</v>
      </c>
      <c r="Q78">
        <v>0.119020070144482</v>
      </c>
    </row>
    <row r="79" spans="1:17" x14ac:dyDescent="0.3">
      <c r="A79" t="s">
        <v>215</v>
      </c>
      <c r="B79" t="s">
        <v>216</v>
      </c>
      <c r="C79" t="s">
        <v>3138</v>
      </c>
      <c r="D79" t="s">
        <v>217</v>
      </c>
      <c r="E79">
        <v>121274.35949615001</v>
      </c>
      <c r="F79">
        <v>1948.45</v>
      </c>
      <c r="G79">
        <v>13.4573192396042</v>
      </c>
      <c r="H79">
        <v>1.1601023640452099</v>
      </c>
      <c r="I79">
        <v>16.9832716746192</v>
      </c>
      <c r="J79">
        <v>-2.19374050563572</v>
      </c>
      <c r="K79">
        <v>1931.1494515337399</v>
      </c>
      <c r="L79">
        <v>1721.65947784591</v>
      </c>
      <c r="M79">
        <v>29.784463400271999</v>
      </c>
      <c r="N79">
        <v>1.1092494224428699</v>
      </c>
      <c r="O79">
        <v>8.0859144448150992</v>
      </c>
      <c r="P79">
        <v>58.044368739100399</v>
      </c>
      <c r="Q79">
        <v>2.2421265515005999E-2</v>
      </c>
    </row>
    <row r="80" spans="1:17" x14ac:dyDescent="0.3">
      <c r="A80" t="s">
        <v>218</v>
      </c>
      <c r="B80" t="s">
        <v>219</v>
      </c>
      <c r="C80" t="s">
        <v>3133</v>
      </c>
      <c r="D80" t="s">
        <v>51</v>
      </c>
      <c r="E80">
        <v>117560.7158112</v>
      </c>
      <c r="F80">
        <v>3517.45</v>
      </c>
      <c r="G80">
        <v>58.7737669166386</v>
      </c>
      <c r="H80">
        <v>-1.14460226272962</v>
      </c>
      <c r="I80">
        <v>25.073256883545898</v>
      </c>
      <c r="J80">
        <v>3.9703804891445502</v>
      </c>
      <c r="K80">
        <v>3335.6936100745202</v>
      </c>
      <c r="L80">
        <v>2863.4295297629401</v>
      </c>
      <c r="M80">
        <v>58.792495083003701</v>
      </c>
      <c r="N80">
        <v>1.09904416843171</v>
      </c>
      <c r="O80">
        <v>1.6076987590442</v>
      </c>
      <c r="P80">
        <v>92.996076925187197</v>
      </c>
      <c r="Q80">
        <v>0.11209383003930901</v>
      </c>
    </row>
    <row r="81" spans="1:17" x14ac:dyDescent="0.3">
      <c r="A81" t="s">
        <v>220</v>
      </c>
      <c r="B81" t="s">
        <v>221</v>
      </c>
      <c r="C81" t="s">
        <v>3142</v>
      </c>
      <c r="D81" t="s">
        <v>135</v>
      </c>
      <c r="E81">
        <v>116766.586148225</v>
      </c>
      <c r="F81">
        <v>1166.9000000000001</v>
      </c>
      <c r="G81">
        <v>22.8708185709595</v>
      </c>
      <c r="H81">
        <v>-1.95613380354024</v>
      </c>
      <c r="I81">
        <v>-12.6563287423534</v>
      </c>
      <c r="J81">
        <v>-2.0656781184186901</v>
      </c>
      <c r="K81">
        <v>1277.6757087016799</v>
      </c>
      <c r="L81">
        <v>1198.0966565399999</v>
      </c>
      <c r="M81">
        <v>25.712299257957199</v>
      </c>
      <c r="N81">
        <v>1.4466723673481701</v>
      </c>
      <c r="O81">
        <v>41.396006512983099</v>
      </c>
      <c r="P81">
        <v>66.296137950691104</v>
      </c>
      <c r="Q81">
        <v>7.2885936059744E-2</v>
      </c>
    </row>
    <row r="82" spans="1:17" x14ac:dyDescent="0.3">
      <c r="A82" t="s">
        <v>222</v>
      </c>
      <c r="B82" t="s">
        <v>223</v>
      </c>
      <c r="C82" t="s">
        <v>3134</v>
      </c>
      <c r="D82" t="s">
        <v>224</v>
      </c>
      <c r="E82">
        <v>115653.48635855</v>
      </c>
      <c r="F82">
        <v>1007.3</v>
      </c>
      <c r="G82">
        <v>2.0526896618463502</v>
      </c>
      <c r="H82">
        <v>-6.3461101819431596</v>
      </c>
      <c r="I82">
        <v>-16.7256235826985</v>
      </c>
      <c r="J82">
        <v>-5.8070411106807702</v>
      </c>
      <c r="K82">
        <v>1025.8917005165399</v>
      </c>
      <c r="L82">
        <v>1047.3002596860899</v>
      </c>
      <c r="M82">
        <v>32.594910116509197</v>
      </c>
      <c r="N82">
        <v>0.87292200709434797</v>
      </c>
      <c r="O82">
        <v>33.823091432542398</v>
      </c>
      <c r="P82">
        <v>46.836734693877503</v>
      </c>
      <c r="Q82">
        <v>-2.9758510523381E-2</v>
      </c>
    </row>
    <row r="83" spans="1:17" x14ac:dyDescent="0.3">
      <c r="A83" t="s">
        <v>225</v>
      </c>
      <c r="B83" t="s">
        <v>226</v>
      </c>
      <c r="C83" t="s">
        <v>3129</v>
      </c>
      <c r="D83" t="s">
        <v>227</v>
      </c>
      <c r="E83">
        <v>115393.00644085</v>
      </c>
      <c r="F83">
        <v>10332.75</v>
      </c>
      <c r="G83">
        <v>24.1160167733509</v>
      </c>
      <c r="H83">
        <v>-3.9958159370189099</v>
      </c>
      <c r="I83">
        <v>15.07245509607</v>
      </c>
      <c r="J83">
        <v>2.3558570735539899</v>
      </c>
      <c r="K83">
        <v>10181.6667891329</v>
      </c>
      <c r="L83">
        <v>9002.2890396797993</v>
      </c>
      <c r="M83">
        <v>38.315761136826801</v>
      </c>
      <c r="N83">
        <v>0.80773942745375105</v>
      </c>
      <c r="O83">
        <v>9.8449105997919304</v>
      </c>
      <c r="P83">
        <v>55.897795681890102</v>
      </c>
      <c r="Q83">
        <v>9.6545534596729002E-2</v>
      </c>
    </row>
    <row r="84" spans="1:17" x14ac:dyDescent="0.3">
      <c r="A84" t="s">
        <v>228</v>
      </c>
      <c r="B84" t="s">
        <v>229</v>
      </c>
      <c r="C84" t="s">
        <v>3131</v>
      </c>
      <c r="D84" t="s">
        <v>230</v>
      </c>
      <c r="E84">
        <v>111842.17695288001</v>
      </c>
      <c r="F84">
        <v>1119.05</v>
      </c>
      <c r="G84">
        <v>1.3796478355403701</v>
      </c>
      <c r="H84">
        <v>-6.1852075012600096</v>
      </c>
      <c r="I84">
        <v>-10.7399533150223</v>
      </c>
      <c r="J84">
        <v>-4.2640670308682997</v>
      </c>
      <c r="K84">
        <v>1180.47258327078</v>
      </c>
      <c r="L84">
        <v>1110.05371448761</v>
      </c>
      <c r="M84">
        <v>20.4982801368885</v>
      </c>
      <c r="N84">
        <v>1.1421677995385999</v>
      </c>
      <c r="O84">
        <v>12.007542006446901</v>
      </c>
      <c r="P84">
        <v>30.705978488960302</v>
      </c>
      <c r="Q84">
        <v>1.8928261377752002E-2</v>
      </c>
    </row>
    <row r="85" spans="1:17" x14ac:dyDescent="0.3">
      <c r="A85" t="s">
        <v>231</v>
      </c>
      <c r="B85" t="s">
        <v>232</v>
      </c>
      <c r="C85" t="s">
        <v>3131</v>
      </c>
      <c r="D85" t="s">
        <v>233</v>
      </c>
      <c r="E85">
        <v>111382.872874155</v>
      </c>
      <c r="F85">
        <v>1519</v>
      </c>
      <c r="G85">
        <v>22.4582153678422</v>
      </c>
      <c r="H85">
        <v>1.67538046417764</v>
      </c>
      <c r="I85">
        <v>22.804092591245201</v>
      </c>
      <c r="J85">
        <v>-2.2200365917448299</v>
      </c>
      <c r="K85">
        <v>1489.12537624942</v>
      </c>
      <c r="L85">
        <v>1287.8898474432699</v>
      </c>
      <c r="M85">
        <v>37.699669724359197</v>
      </c>
      <c r="N85">
        <v>0.96281200507308295</v>
      </c>
      <c r="O85">
        <v>8.4595128373930102</v>
      </c>
      <c r="P85">
        <v>52.839965789605998</v>
      </c>
      <c r="Q85">
        <v>5.5676050689088999E-2</v>
      </c>
    </row>
    <row r="86" spans="1:17" x14ac:dyDescent="0.3">
      <c r="A86" t="s">
        <v>234</v>
      </c>
      <c r="B86" t="s">
        <v>235</v>
      </c>
      <c r="C86" t="s">
        <v>3133</v>
      </c>
      <c r="D86" t="s">
        <v>51</v>
      </c>
      <c r="E86">
        <v>110505.0576214</v>
      </c>
      <c r="F86">
        <v>6656.05</v>
      </c>
      <c r="G86">
        <v>-6.9780774881777496</v>
      </c>
      <c r="H86">
        <v>-1.6964918180216999</v>
      </c>
      <c r="I86">
        <v>-2.55577835419624</v>
      </c>
      <c r="J86">
        <v>0.96840346577930503</v>
      </c>
      <c r="K86">
        <v>6688.7502890564401</v>
      </c>
      <c r="L86">
        <v>6290.2380772889801</v>
      </c>
      <c r="M86">
        <v>37.871415613197897</v>
      </c>
      <c r="N86">
        <v>1.1042755186123301</v>
      </c>
      <c r="O86">
        <v>6.7818000165262999</v>
      </c>
      <c r="P86">
        <v>27.8644907838748</v>
      </c>
      <c r="Q86">
        <v>1.0885700412723E-2</v>
      </c>
    </row>
    <row r="87" spans="1:17" x14ac:dyDescent="0.3">
      <c r="A87" t="s">
        <v>236</v>
      </c>
      <c r="B87" t="s">
        <v>237</v>
      </c>
      <c r="C87" t="s">
        <v>3135</v>
      </c>
      <c r="D87" t="s">
        <v>80</v>
      </c>
      <c r="E87">
        <v>110406.02344603</v>
      </c>
      <c r="F87">
        <v>5529.85</v>
      </c>
      <c r="G87">
        <v>59.858316026661001</v>
      </c>
      <c r="H87">
        <v>-4.6012181456637302</v>
      </c>
      <c r="I87">
        <v>9.9884036783591501</v>
      </c>
      <c r="J87">
        <v>-1.2768895162287199</v>
      </c>
      <c r="K87">
        <v>5631.9858197116801</v>
      </c>
      <c r="L87">
        <v>4968.86758756991</v>
      </c>
      <c r="M87">
        <v>25.1846305267856</v>
      </c>
      <c r="N87">
        <v>1.1877825723470501</v>
      </c>
      <c r="O87">
        <v>12.9551434487372</v>
      </c>
      <c r="P87">
        <v>89.122591015578195</v>
      </c>
      <c r="Q87">
        <v>8.3720074837974001E-2</v>
      </c>
    </row>
    <row r="88" spans="1:17" x14ac:dyDescent="0.3">
      <c r="A88" t="s">
        <v>238</v>
      </c>
      <c r="B88" t="s">
        <v>239</v>
      </c>
      <c r="C88" t="s">
        <v>3141</v>
      </c>
      <c r="D88" t="s">
        <v>161</v>
      </c>
      <c r="E88">
        <v>109860.08175625</v>
      </c>
      <c r="F88">
        <v>780.4</v>
      </c>
      <c r="G88">
        <v>61.573809966071103</v>
      </c>
      <c r="H88">
        <v>11.627551407202301</v>
      </c>
      <c r="I88">
        <v>44.303236691688099</v>
      </c>
      <c r="J88">
        <v>2.7557440831375</v>
      </c>
      <c r="K88">
        <v>724.10231273861496</v>
      </c>
      <c r="L88">
        <v>616.73566477169697</v>
      </c>
      <c r="M88">
        <v>33.633406368790702</v>
      </c>
      <c r="N88">
        <v>1.2367665160521</v>
      </c>
      <c r="O88">
        <v>4.3567401332649904</v>
      </c>
      <c r="P88">
        <v>117.26057906458701</v>
      </c>
      <c r="Q88">
        <v>0.22236391538348099</v>
      </c>
    </row>
    <row r="89" spans="1:17" x14ac:dyDescent="0.3">
      <c r="A89" t="s">
        <v>240</v>
      </c>
      <c r="B89" t="s">
        <v>241</v>
      </c>
      <c r="C89" t="s">
        <v>3129</v>
      </c>
      <c r="D89" t="s">
        <v>43</v>
      </c>
      <c r="E89">
        <v>109161.276756575</v>
      </c>
      <c r="F89">
        <v>742.6</v>
      </c>
      <c r="G89">
        <v>9.2868427859110092</v>
      </c>
      <c r="H89">
        <v>-2.1876145149695199</v>
      </c>
      <c r="I89">
        <v>7.7628313569850196</v>
      </c>
      <c r="J89">
        <v>-1.17913772737094</v>
      </c>
      <c r="K89">
        <v>736.67435683010797</v>
      </c>
      <c r="L89">
        <v>642.86841186606898</v>
      </c>
      <c r="M89">
        <v>39.954080764555201</v>
      </c>
      <c r="N89">
        <v>0.70741625535858599</v>
      </c>
      <c r="O89">
        <v>7.2986803124158204</v>
      </c>
      <c r="P89">
        <v>60.233034847340598</v>
      </c>
      <c r="Q89">
        <v>-1.5319951940076E-2</v>
      </c>
    </row>
    <row r="90" spans="1:17" x14ac:dyDescent="0.3">
      <c r="A90" t="s">
        <v>242</v>
      </c>
      <c r="B90" t="s">
        <v>243</v>
      </c>
      <c r="C90" t="s">
        <v>3135</v>
      </c>
      <c r="D90" t="s">
        <v>190</v>
      </c>
      <c r="E90">
        <v>108343.41185800001</v>
      </c>
      <c r="F90">
        <v>37967.65</v>
      </c>
      <c r="G90">
        <v>69.8957182741145</v>
      </c>
      <c r="H90">
        <v>13.388322455147399</v>
      </c>
      <c r="I90">
        <v>11.778235942342</v>
      </c>
      <c r="J90">
        <v>0.248636232915911</v>
      </c>
      <c r="K90">
        <v>34641.286800102003</v>
      </c>
      <c r="L90">
        <v>30443.973300335401</v>
      </c>
      <c r="M90">
        <v>56.815500580957902</v>
      </c>
      <c r="N90">
        <v>1.1857708913381899</v>
      </c>
      <c r="O90">
        <v>0.55902854140301705</v>
      </c>
      <c r="P90">
        <v>99.291649388755602</v>
      </c>
      <c r="Q90">
        <v>0.11919546611482899</v>
      </c>
    </row>
    <row r="91" spans="1:17" x14ac:dyDescent="0.3">
      <c r="A91" t="s">
        <v>244</v>
      </c>
      <c r="B91" t="s">
        <v>245</v>
      </c>
      <c r="C91" t="s">
        <v>3141</v>
      </c>
      <c r="D91" t="s">
        <v>217</v>
      </c>
      <c r="E91">
        <v>108053.38530749999</v>
      </c>
      <c r="F91">
        <v>7262.75</v>
      </c>
      <c r="G91">
        <v>12.9652400248599</v>
      </c>
      <c r="H91">
        <v>6.5738648737178202</v>
      </c>
      <c r="I91">
        <v>27.161703368264</v>
      </c>
      <c r="J91">
        <v>4.5434734849012903</v>
      </c>
      <c r="K91">
        <v>6778.7622907884697</v>
      </c>
      <c r="L91">
        <v>6053.1008244770401</v>
      </c>
      <c r="M91">
        <v>65.991276139377305</v>
      </c>
      <c r="N91">
        <v>1.36212965586062</v>
      </c>
      <c r="O91">
        <v>2.3028467178410401</v>
      </c>
      <c r="P91">
        <v>91.0747171796895</v>
      </c>
      <c r="Q91">
        <v>0.13463251102872401</v>
      </c>
    </row>
    <row r="92" spans="1:17" x14ac:dyDescent="0.3">
      <c r="A92" t="s">
        <v>246</v>
      </c>
      <c r="B92" t="s">
        <v>247</v>
      </c>
      <c r="C92" t="s">
        <v>3129</v>
      </c>
      <c r="D92" t="s">
        <v>24</v>
      </c>
      <c r="E92">
        <v>107723.05917408</v>
      </c>
      <c r="F92">
        <v>1359.55</v>
      </c>
      <c r="G92">
        <v>-32.100787590883698</v>
      </c>
      <c r="H92">
        <v>-4.3648661993157303</v>
      </c>
      <c r="I92">
        <v>-23.667272289471899</v>
      </c>
      <c r="J92">
        <v>-3.5032860680184199</v>
      </c>
      <c r="K92">
        <v>1423.9063310982799</v>
      </c>
      <c r="L92">
        <v>1439.5024943835101</v>
      </c>
      <c r="M92">
        <v>24.662200486924199</v>
      </c>
      <c r="N92">
        <v>0.89143292348437098</v>
      </c>
      <c r="O92">
        <v>24.636828362325701</v>
      </c>
      <c r="P92">
        <v>2.28332831778512</v>
      </c>
      <c r="Q92">
        <v>-8.6831903101589995E-3</v>
      </c>
    </row>
    <row r="93" spans="1:17" x14ac:dyDescent="0.3">
      <c r="A93" t="s">
        <v>248</v>
      </c>
      <c r="B93" t="s">
        <v>249</v>
      </c>
      <c r="C93" t="s">
        <v>3133</v>
      </c>
      <c r="D93" t="s">
        <v>51</v>
      </c>
      <c r="E93">
        <v>106394.15093264999</v>
      </c>
      <c r="F93">
        <v>1054.6500000000001</v>
      </c>
      <c r="G93">
        <v>48.153436556809801</v>
      </c>
      <c r="H93">
        <v>-4.8467917920727297</v>
      </c>
      <c r="I93">
        <v>-4.9574252098237501</v>
      </c>
      <c r="J93">
        <v>1.74634815626485</v>
      </c>
      <c r="K93">
        <v>1107.13571076364</v>
      </c>
      <c r="L93">
        <v>994.55946864824205</v>
      </c>
      <c r="M93">
        <v>34.899948332339399</v>
      </c>
      <c r="N93">
        <v>0.67284123253055195</v>
      </c>
      <c r="O93">
        <v>25.567723889441901</v>
      </c>
      <c r="P93">
        <v>85.759577278731797</v>
      </c>
      <c r="Q93">
        <v>7.4909232478491003E-2</v>
      </c>
    </row>
    <row r="94" spans="1:17" x14ac:dyDescent="0.3">
      <c r="A94" t="s">
        <v>250</v>
      </c>
      <c r="B94" t="s">
        <v>251</v>
      </c>
      <c r="C94" t="s">
        <v>3139</v>
      </c>
      <c r="D94" t="s">
        <v>125</v>
      </c>
      <c r="E94">
        <v>106068.61272909</v>
      </c>
      <c r="F94">
        <v>8270.0499999999993</v>
      </c>
      <c r="G94">
        <v>68.999694960829501</v>
      </c>
      <c r="H94">
        <v>7.6312706537711001</v>
      </c>
      <c r="I94">
        <v>22.489755205888599</v>
      </c>
      <c r="J94">
        <v>0.67858389354274995</v>
      </c>
      <c r="K94">
        <v>7601.9512575263998</v>
      </c>
      <c r="L94">
        <v>6415.8403810763202</v>
      </c>
      <c r="M94">
        <v>65.043107664689302</v>
      </c>
      <c r="N94">
        <v>0.96286413466292198</v>
      </c>
      <c r="O94">
        <v>0.46976741373994102</v>
      </c>
      <c r="P94">
        <v>108.20609005425401</v>
      </c>
      <c r="Q94">
        <v>7.0669966203730002E-3</v>
      </c>
    </row>
    <row r="95" spans="1:17" x14ac:dyDescent="0.3">
      <c r="A95" t="s">
        <v>252</v>
      </c>
      <c r="B95" t="s">
        <v>253</v>
      </c>
      <c r="C95" t="s">
        <v>3129</v>
      </c>
      <c r="D95" t="s">
        <v>43</v>
      </c>
      <c r="E95">
        <v>105201.24814318</v>
      </c>
      <c r="F95">
        <v>2100.15</v>
      </c>
      <c r="G95">
        <v>34.459676450823302</v>
      </c>
      <c r="H95">
        <v>-8.0015831208621506</v>
      </c>
      <c r="I95">
        <v>12.4116170866474</v>
      </c>
      <c r="J95">
        <v>0.162520056226341</v>
      </c>
      <c r="K95">
        <v>2095.7615251195798</v>
      </c>
      <c r="L95">
        <v>1810.25509136604</v>
      </c>
      <c r="M95">
        <v>35.201875030016097</v>
      </c>
      <c r="N95">
        <v>0.86897125491348204</v>
      </c>
      <c r="O95">
        <v>9.6064566816655894</v>
      </c>
      <c r="P95">
        <v>62.531439848314797</v>
      </c>
      <c r="Q95">
        <v>1.4716612827278E-2</v>
      </c>
    </row>
    <row r="96" spans="1:17" x14ac:dyDescent="0.3">
      <c r="A96" t="s">
        <v>254</v>
      </c>
      <c r="B96" t="s">
        <v>255</v>
      </c>
      <c r="C96" t="s">
        <v>3129</v>
      </c>
      <c r="D96" t="s">
        <v>34</v>
      </c>
      <c r="E96">
        <v>105173.021792384</v>
      </c>
      <c r="F96">
        <v>54.71</v>
      </c>
      <c r="G96">
        <v>-5.8619391582727296</v>
      </c>
      <c r="H96">
        <v>-9.7277344218551107</v>
      </c>
      <c r="I96">
        <v>-26.3784762005094</v>
      </c>
      <c r="J96">
        <v>-5.9630559541792101</v>
      </c>
      <c r="K96">
        <v>59.700104748961998</v>
      </c>
      <c r="L96">
        <v>57.755146316607899</v>
      </c>
      <c r="M96">
        <v>27.8629999111219</v>
      </c>
      <c r="N96">
        <v>0.534186554339805</v>
      </c>
      <c r="O96">
        <v>53.079875708279999</v>
      </c>
      <c r="P96">
        <v>49.276944065484301</v>
      </c>
      <c r="Q96">
        <v>9.1641341098616005E-2</v>
      </c>
    </row>
    <row r="97" spans="1:17" x14ac:dyDescent="0.3">
      <c r="A97" t="s">
        <v>256</v>
      </c>
      <c r="B97" t="s">
        <v>257</v>
      </c>
      <c r="C97" t="s">
        <v>3133</v>
      </c>
      <c r="D97" t="s">
        <v>51</v>
      </c>
      <c r="E97">
        <v>104634.22630076999</v>
      </c>
      <c r="F97">
        <v>2603.5500000000002</v>
      </c>
      <c r="G97">
        <v>19.980571552132201</v>
      </c>
      <c r="H97">
        <v>2.6069703139459701</v>
      </c>
      <c r="I97">
        <v>3.6160949844491697E-2</v>
      </c>
      <c r="J97">
        <v>3.6311032067535698</v>
      </c>
      <c r="K97">
        <v>2421.2943221086698</v>
      </c>
      <c r="L97">
        <v>2188.8185343780501</v>
      </c>
      <c r="M97">
        <v>56.902137987108702</v>
      </c>
      <c r="N97">
        <v>0.59361891950607704</v>
      </c>
      <c r="O97">
        <v>6.7772848610550804</v>
      </c>
      <c r="P97">
        <v>54.6923739639345</v>
      </c>
    </row>
    <row r="98" spans="1:17" x14ac:dyDescent="0.3">
      <c r="A98" t="s">
        <v>258</v>
      </c>
      <c r="B98" t="s">
        <v>259</v>
      </c>
      <c r="C98" t="s">
        <v>3136</v>
      </c>
      <c r="D98" t="s">
        <v>117</v>
      </c>
      <c r="E98">
        <v>103312.79637198</v>
      </c>
      <c r="F98">
        <v>982.9</v>
      </c>
      <c r="G98">
        <v>18.010490979484601</v>
      </c>
      <c r="H98">
        <v>4.1929063620558802</v>
      </c>
      <c r="I98">
        <v>-2.5265904095938199</v>
      </c>
      <c r="J98">
        <v>-1.6666061573658899</v>
      </c>
      <c r="K98">
        <v>995.31267313117996</v>
      </c>
      <c r="L98">
        <v>909.71707989258903</v>
      </c>
      <c r="M98">
        <v>48.829090692323398</v>
      </c>
      <c r="N98">
        <v>1.36287566030342</v>
      </c>
      <c r="O98">
        <v>11.6085054430766</v>
      </c>
      <c r="P98">
        <v>68.999312242090696</v>
      </c>
      <c r="Q98">
        <v>0.111637091887165</v>
      </c>
    </row>
    <row r="99" spans="1:17" x14ac:dyDescent="0.3">
      <c r="A99" t="s">
        <v>260</v>
      </c>
      <c r="B99" t="s">
        <v>261</v>
      </c>
      <c r="C99" t="s">
        <v>3132</v>
      </c>
      <c r="D99" t="s">
        <v>143</v>
      </c>
      <c r="E99">
        <v>102874.891734</v>
      </c>
      <c r="F99">
        <v>487.05</v>
      </c>
      <c r="G99">
        <v>174.77579648810999</v>
      </c>
      <c r="H99">
        <v>-21.5202145622345</v>
      </c>
      <c r="I99">
        <v>73.995060557092401</v>
      </c>
      <c r="J99">
        <v>-11.943963582549401</v>
      </c>
      <c r="K99">
        <v>530.65292648866</v>
      </c>
      <c r="L99">
        <v>403.367678694848</v>
      </c>
      <c r="M99">
        <v>23.993267042058701</v>
      </c>
      <c r="N99">
        <v>0.233567536441187</v>
      </c>
      <c r="O99">
        <v>32.840570783287099</v>
      </c>
      <c r="P99">
        <v>242.63102356665399</v>
      </c>
      <c r="Q99">
        <v>0.21319747173245501</v>
      </c>
    </row>
    <row r="100" spans="1:17" x14ac:dyDescent="0.3">
      <c r="A100" t="s">
        <v>262</v>
      </c>
      <c r="B100" t="s">
        <v>263</v>
      </c>
      <c r="C100" t="s">
        <v>3141</v>
      </c>
      <c r="D100" t="s">
        <v>264</v>
      </c>
      <c r="E100">
        <v>101888.938540406</v>
      </c>
      <c r="F100">
        <v>73.64</v>
      </c>
      <c r="G100">
        <v>139.058398784253</v>
      </c>
      <c r="H100">
        <v>-5.5036327496751198</v>
      </c>
      <c r="I100">
        <v>67.091865642688305</v>
      </c>
      <c r="J100">
        <v>-8.7514226632494196</v>
      </c>
      <c r="K100">
        <v>74.545697527738099</v>
      </c>
      <c r="L100">
        <v>55.702636329626301</v>
      </c>
      <c r="M100">
        <v>23.78519265641</v>
      </c>
      <c r="N100">
        <v>0.68050935276352698</v>
      </c>
      <c r="O100">
        <v>16.838674633351399</v>
      </c>
      <c r="P100">
        <v>179.99999999999901</v>
      </c>
      <c r="Q100">
        <v>0.21041396828035799</v>
      </c>
    </row>
    <row r="101" spans="1:17" x14ac:dyDescent="0.3">
      <c r="A101" t="s">
        <v>265</v>
      </c>
      <c r="B101" t="s">
        <v>266</v>
      </c>
      <c r="C101" t="s">
        <v>3131</v>
      </c>
      <c r="D101" t="s">
        <v>195</v>
      </c>
      <c r="E101">
        <v>101723.987044169</v>
      </c>
      <c r="F101">
        <v>3743.9</v>
      </c>
      <c r="G101">
        <v>59.8821754598181</v>
      </c>
      <c r="H101">
        <v>-0.341095297825595</v>
      </c>
      <c r="I101">
        <v>28.471007886059699</v>
      </c>
      <c r="J101">
        <v>0.225310552508839</v>
      </c>
      <c r="K101">
        <v>3554.7551332610001</v>
      </c>
      <c r="L101">
        <v>2987.3072118600098</v>
      </c>
      <c r="M101">
        <v>53.1299951655161</v>
      </c>
      <c r="N101">
        <v>1.4959308661950801</v>
      </c>
      <c r="O101">
        <v>3.9023478191190799</v>
      </c>
      <c r="P101">
        <v>89.852941176470594</v>
      </c>
      <c r="Q101">
        <v>0.118701204602495</v>
      </c>
    </row>
    <row r="102" spans="1:17" x14ac:dyDescent="0.3">
      <c r="A102" t="s">
        <v>267</v>
      </c>
      <c r="B102" t="s">
        <v>268</v>
      </c>
      <c r="C102" t="s">
        <v>3131</v>
      </c>
      <c r="D102" t="s">
        <v>195</v>
      </c>
      <c r="E102">
        <v>101455.965005345</v>
      </c>
      <c r="F102">
        <v>567.35</v>
      </c>
      <c r="G102">
        <v>-22.545288282390398</v>
      </c>
      <c r="H102">
        <v>-13.128618240032999</v>
      </c>
      <c r="I102">
        <v>2.42811212948037</v>
      </c>
      <c r="J102">
        <v>-6.2424942964182204</v>
      </c>
      <c r="K102">
        <v>627.26293695762899</v>
      </c>
      <c r="L102">
        <v>591.29042081872399</v>
      </c>
      <c r="M102">
        <v>12.9343367838189</v>
      </c>
      <c r="N102">
        <v>1.6773154813778799</v>
      </c>
      <c r="O102">
        <v>18.445404071560699</v>
      </c>
      <c r="P102">
        <v>15.9750613246116</v>
      </c>
      <c r="Q102">
        <v>-8.3038470979209994E-2</v>
      </c>
    </row>
    <row r="103" spans="1:17" x14ac:dyDescent="0.3">
      <c r="A103" t="s">
        <v>269</v>
      </c>
      <c r="B103" t="s">
        <v>270</v>
      </c>
      <c r="C103" t="s">
        <v>3141</v>
      </c>
      <c r="D103" t="s">
        <v>271</v>
      </c>
      <c r="E103">
        <v>100443.42</v>
      </c>
      <c r="F103">
        <v>3708.3</v>
      </c>
      <c r="G103">
        <v>90.960857612888006</v>
      </c>
      <c r="H103">
        <v>-4.1467026059837897</v>
      </c>
      <c r="I103">
        <v>13.744201779283401</v>
      </c>
      <c r="J103">
        <v>-3.02054775283943</v>
      </c>
      <c r="K103">
        <v>3758.9771889051099</v>
      </c>
      <c r="L103">
        <v>3268.3554579871802</v>
      </c>
      <c r="M103">
        <v>33.737065198669299</v>
      </c>
      <c r="N103">
        <v>0.62110121586670197</v>
      </c>
      <c r="O103">
        <v>12.5016854084081</v>
      </c>
      <c r="P103">
        <v>123.51948404207199</v>
      </c>
      <c r="Q103">
        <v>0.22370875578854299</v>
      </c>
    </row>
    <row r="104" spans="1:17" x14ac:dyDescent="0.3">
      <c r="A104" t="s">
        <v>272</v>
      </c>
      <c r="B104" t="s">
        <v>273</v>
      </c>
      <c r="C104" t="s">
        <v>3133</v>
      </c>
      <c r="D104" t="s">
        <v>51</v>
      </c>
      <c r="E104">
        <v>100271.7035604</v>
      </c>
      <c r="F104">
        <v>2216.9499999999998</v>
      </c>
      <c r="G104">
        <v>65.599788144382302</v>
      </c>
      <c r="H104">
        <v>-2.5202369770970598</v>
      </c>
      <c r="I104">
        <v>27.173998142912499</v>
      </c>
      <c r="J104">
        <v>2.0750629216406602</v>
      </c>
      <c r="K104">
        <v>2115.1051134371</v>
      </c>
      <c r="L104">
        <v>1751.3649335109601</v>
      </c>
      <c r="M104">
        <v>48.951743920139101</v>
      </c>
      <c r="N104">
        <v>0.77462512092376601</v>
      </c>
      <c r="O104">
        <v>4.2874219084778602</v>
      </c>
      <c r="P104">
        <v>97.413178984861901</v>
      </c>
      <c r="Q104">
        <v>0.11165941219120901</v>
      </c>
    </row>
    <row r="105" spans="1:17" x14ac:dyDescent="0.3">
      <c r="A105" t="s">
        <v>274</v>
      </c>
      <c r="B105" t="s">
        <v>275</v>
      </c>
      <c r="C105" t="s">
        <v>3143</v>
      </c>
      <c r="D105" t="s">
        <v>276</v>
      </c>
      <c r="E105">
        <v>99085.705324449998</v>
      </c>
      <c r="F105">
        <v>11273.4</v>
      </c>
      <c r="G105">
        <v>91.057937905617905</v>
      </c>
      <c r="H105">
        <v>-2.91513221012623</v>
      </c>
      <c r="I105">
        <v>18.854105432794299</v>
      </c>
      <c r="J105">
        <v>-3.0535756878049298</v>
      </c>
      <c r="K105">
        <v>10898.284796341901</v>
      </c>
      <c r="L105">
        <v>9223.8478651440491</v>
      </c>
      <c r="M105">
        <v>36.418774645474201</v>
      </c>
      <c r="N105">
        <v>0.90145169781811296</v>
      </c>
      <c r="O105">
        <v>17.9590895382049</v>
      </c>
      <c r="P105">
        <v>125.655293893931</v>
      </c>
      <c r="Q105">
        <v>0.16465863463519201</v>
      </c>
    </row>
    <row r="106" spans="1:17" x14ac:dyDescent="0.3">
      <c r="A106" t="s">
        <v>277</v>
      </c>
      <c r="B106" t="s">
        <v>278</v>
      </c>
      <c r="C106" t="s">
        <v>3130</v>
      </c>
      <c r="D106" t="s">
        <v>279</v>
      </c>
      <c r="E106">
        <v>98182.159499679998</v>
      </c>
      <c r="F106">
        <v>370</v>
      </c>
      <c r="G106">
        <v>79.144905501764995</v>
      </c>
      <c r="H106">
        <v>-14.8028110697341</v>
      </c>
      <c r="I106">
        <v>2.51978598788856</v>
      </c>
      <c r="J106">
        <v>-4.2046848844262703</v>
      </c>
      <c r="K106">
        <v>403.87889303918502</v>
      </c>
      <c r="L106">
        <v>340.21211665758398</v>
      </c>
      <c r="M106">
        <v>20.7401070929991</v>
      </c>
      <c r="N106">
        <v>0.71720426686878802</v>
      </c>
      <c r="O106">
        <v>24.418918918918902</v>
      </c>
      <c r="P106">
        <v>121.955608878224</v>
      </c>
      <c r="Q106">
        <v>1.0350974660696E-2</v>
      </c>
    </row>
    <row r="107" spans="1:17" x14ac:dyDescent="0.3">
      <c r="A107" t="s">
        <v>280</v>
      </c>
      <c r="B107" t="s">
        <v>281</v>
      </c>
      <c r="C107" t="s">
        <v>3129</v>
      </c>
      <c r="D107" t="s">
        <v>34</v>
      </c>
      <c r="E107">
        <v>97618.348860119993</v>
      </c>
      <c r="F107">
        <v>104.95</v>
      </c>
      <c r="G107">
        <v>16.3586813293422</v>
      </c>
      <c r="H107">
        <v>-5.9952340892294098E-3</v>
      </c>
      <c r="I107">
        <v>-24.673453778518301</v>
      </c>
      <c r="J107">
        <v>-3.7695885119466301</v>
      </c>
      <c r="K107">
        <v>109.160366634059</v>
      </c>
      <c r="L107">
        <v>105.81260337174599</v>
      </c>
      <c r="M107">
        <v>44.754918584643598</v>
      </c>
      <c r="N107">
        <v>1.21565981022952</v>
      </c>
      <c r="O107">
        <v>22.820390662220099</v>
      </c>
      <c r="P107">
        <v>53.390821397252203</v>
      </c>
      <c r="Q107">
        <v>0.14484784236821399</v>
      </c>
    </row>
    <row r="108" spans="1:17" x14ac:dyDescent="0.3">
      <c r="A108" t="s">
        <v>282</v>
      </c>
      <c r="B108" t="s">
        <v>283</v>
      </c>
      <c r="C108" t="s">
        <v>3133</v>
      </c>
      <c r="D108" t="s">
        <v>284</v>
      </c>
      <c r="E108">
        <v>97393.975265519999</v>
      </c>
      <c r="F108">
        <v>6924.3</v>
      </c>
      <c r="G108">
        <v>9.9174844916891498</v>
      </c>
      <c r="H108">
        <v>-2.8829640686126301</v>
      </c>
      <c r="I108">
        <v>-0.57943371987623604</v>
      </c>
      <c r="J108">
        <v>-3.2670476362212502</v>
      </c>
      <c r="K108">
        <v>6841.2209035089099</v>
      </c>
      <c r="L108">
        <v>6287.0470811647501</v>
      </c>
      <c r="M108">
        <v>24.391618526618998</v>
      </c>
      <c r="N108">
        <v>1.0747886790454899</v>
      </c>
      <c r="O108">
        <v>5.6706093034674998</v>
      </c>
      <c r="P108">
        <v>46.5150232754972</v>
      </c>
      <c r="Q108">
        <v>3.6901510238601998E-2</v>
      </c>
    </row>
    <row r="109" spans="1:17" x14ac:dyDescent="0.3">
      <c r="A109" t="s">
        <v>285</v>
      </c>
      <c r="B109" t="s">
        <v>286</v>
      </c>
      <c r="C109" t="s">
        <v>3128</v>
      </c>
      <c r="D109" t="s">
        <v>287</v>
      </c>
      <c r="E109">
        <v>94995.400294079998</v>
      </c>
      <c r="F109">
        <v>11199.1</v>
      </c>
      <c r="G109">
        <v>146.328503085329</v>
      </c>
      <c r="H109">
        <v>0.64699958335771501</v>
      </c>
      <c r="I109">
        <v>20.4293268959531</v>
      </c>
      <c r="J109">
        <v>-1.54048944792551</v>
      </c>
      <c r="K109">
        <v>10999.429771892101</v>
      </c>
      <c r="L109">
        <v>8864.3224983361797</v>
      </c>
      <c r="M109">
        <v>35.918495316031098</v>
      </c>
      <c r="N109">
        <v>0.53155769299587197</v>
      </c>
      <c r="O109">
        <v>12.678697395326401</v>
      </c>
      <c r="P109">
        <v>189.47218775847799</v>
      </c>
      <c r="Q109">
        <v>8.8606293897372998E-2</v>
      </c>
    </row>
    <row r="110" spans="1:17" x14ac:dyDescent="0.3">
      <c r="A110" t="s">
        <v>288</v>
      </c>
      <c r="B110" t="s">
        <v>289</v>
      </c>
      <c r="C110" t="s">
        <v>3140</v>
      </c>
      <c r="D110" t="s">
        <v>48</v>
      </c>
      <c r="E110">
        <v>94967.429712287994</v>
      </c>
      <c r="F110">
        <v>87.2</v>
      </c>
      <c r="G110">
        <v>20.382964513882602</v>
      </c>
      <c r="H110">
        <v>-6.1029815125409801</v>
      </c>
      <c r="I110">
        <v>-8.6036257745558693</v>
      </c>
      <c r="J110">
        <v>-6.68127252152936</v>
      </c>
      <c r="K110">
        <v>93.436231243622501</v>
      </c>
      <c r="L110">
        <v>85.738086763848997</v>
      </c>
      <c r="M110">
        <v>33.245087799021</v>
      </c>
      <c r="N110">
        <v>0.81124010732535201</v>
      </c>
      <c r="O110">
        <v>18.9793577981651</v>
      </c>
      <c r="P110">
        <v>67.692307692307693</v>
      </c>
      <c r="Q110">
        <v>0.11455377553648</v>
      </c>
    </row>
    <row r="111" spans="1:17" x14ac:dyDescent="0.3">
      <c r="A111" t="s">
        <v>290</v>
      </c>
      <c r="B111" t="s">
        <v>291</v>
      </c>
      <c r="C111" t="s">
        <v>3139</v>
      </c>
      <c r="D111" t="s">
        <v>292</v>
      </c>
      <c r="E111">
        <v>94152.924654914998</v>
      </c>
      <c r="F111">
        <v>684.65</v>
      </c>
      <c r="G111">
        <v>37.506661514835898</v>
      </c>
      <c r="H111">
        <v>-0.86937443687499405</v>
      </c>
      <c r="I111">
        <v>2.7926698510936099</v>
      </c>
      <c r="J111">
        <v>-2.10382987247473</v>
      </c>
      <c r="K111">
        <v>662.58211736534201</v>
      </c>
      <c r="L111">
        <v>583.59718280101299</v>
      </c>
      <c r="M111">
        <v>27.221642996173902</v>
      </c>
      <c r="N111">
        <v>0.83051239593840098</v>
      </c>
      <c r="O111">
        <v>5.2289490980793101</v>
      </c>
      <c r="P111">
        <v>84.243810548977294</v>
      </c>
      <c r="Q111">
        <v>0.174859108467465</v>
      </c>
    </row>
    <row r="112" spans="1:17" x14ac:dyDescent="0.3">
      <c r="A112" t="s">
        <v>293</v>
      </c>
      <c r="B112" t="s">
        <v>294</v>
      </c>
      <c r="C112" t="s">
        <v>3137</v>
      </c>
      <c r="D112" t="s">
        <v>77</v>
      </c>
      <c r="E112">
        <v>93933.340958159999</v>
      </c>
      <c r="F112">
        <v>25582.9</v>
      </c>
      <c r="G112">
        <v>-27.8424213193539</v>
      </c>
      <c r="H112">
        <v>-1.2007840458751999</v>
      </c>
      <c r="I112">
        <v>-11.7883121390835</v>
      </c>
      <c r="J112">
        <v>-0.81507298927919303</v>
      </c>
      <c r="K112">
        <v>25840.713654912401</v>
      </c>
      <c r="L112">
        <v>26020.7908286292</v>
      </c>
      <c r="M112">
        <v>52.748511809039599</v>
      </c>
      <c r="N112">
        <v>0.663071811479095</v>
      </c>
      <c r="O112">
        <v>20.149592110354899</v>
      </c>
      <c r="P112">
        <v>7.9447257383966399</v>
      </c>
      <c r="Q112">
        <v>-5.6383651907116E-2</v>
      </c>
    </row>
    <row r="113" spans="1:17" x14ac:dyDescent="0.3">
      <c r="A113" t="s">
        <v>295</v>
      </c>
      <c r="B113" t="s">
        <v>296</v>
      </c>
      <c r="C113" t="s">
        <v>3134</v>
      </c>
      <c r="D113" t="s">
        <v>103</v>
      </c>
      <c r="E113">
        <v>93589.589278184998</v>
      </c>
      <c r="F113">
        <v>90.64</v>
      </c>
      <c r="G113">
        <v>47.036977167895301</v>
      </c>
      <c r="H113">
        <v>-6.1325784534282297</v>
      </c>
      <c r="I113">
        <v>-12.205568816317101</v>
      </c>
      <c r="J113">
        <v>-2.21893923637192</v>
      </c>
      <c r="K113">
        <v>96.117893394059905</v>
      </c>
      <c r="L113">
        <v>89.647669249942595</v>
      </c>
      <c r="M113">
        <v>40.906909592732902</v>
      </c>
      <c r="N113">
        <v>0.60706916216016205</v>
      </c>
      <c r="O113">
        <v>30.626654898499499</v>
      </c>
      <c r="P113">
        <v>87.272727272727195</v>
      </c>
      <c r="Q113">
        <v>0.13471129610242899</v>
      </c>
    </row>
    <row r="114" spans="1:17" x14ac:dyDescent="0.3">
      <c r="A114" t="s">
        <v>297</v>
      </c>
      <c r="B114" t="s">
        <v>298</v>
      </c>
      <c r="C114" t="s">
        <v>3141</v>
      </c>
      <c r="D114" t="s">
        <v>161</v>
      </c>
      <c r="E114">
        <v>93180.015379799996</v>
      </c>
      <c r="F114">
        <v>265.5</v>
      </c>
      <c r="G114">
        <v>75.694883911211207</v>
      </c>
      <c r="H114">
        <v>-2.6337010469260398</v>
      </c>
      <c r="I114">
        <v>-6.82496447755865</v>
      </c>
      <c r="J114">
        <v>-5.5785435582831902</v>
      </c>
      <c r="K114">
        <v>280.94513642363597</v>
      </c>
      <c r="L114">
        <v>255.59948095312799</v>
      </c>
      <c r="M114">
        <v>39.101914378545999</v>
      </c>
      <c r="N114">
        <v>1.07464939339767</v>
      </c>
      <c r="O114">
        <v>26.3088512241054</v>
      </c>
      <c r="P114">
        <v>133.92070484581501</v>
      </c>
      <c r="Q114">
        <v>0.156370303171215</v>
      </c>
    </row>
    <row r="115" spans="1:17" x14ac:dyDescent="0.3">
      <c r="A115" t="s">
        <v>299</v>
      </c>
      <c r="B115" t="s">
        <v>300</v>
      </c>
      <c r="C115" t="s">
        <v>3127</v>
      </c>
      <c r="D115" t="s">
        <v>63</v>
      </c>
      <c r="E115">
        <v>93163.961229524997</v>
      </c>
      <c r="F115">
        <v>565.6</v>
      </c>
      <c r="G115">
        <v>145.30759811321499</v>
      </c>
      <c r="H115">
        <v>-13.2256942353436</v>
      </c>
      <c r="I115">
        <v>25.4770143065079</v>
      </c>
      <c r="J115">
        <v>-2.1251466869797899</v>
      </c>
      <c r="K115">
        <v>594.267680002774</v>
      </c>
      <c r="L115">
        <v>471.80586562491698</v>
      </c>
      <c r="M115">
        <v>46.210872855688898</v>
      </c>
      <c r="N115">
        <v>0.52837640469490499</v>
      </c>
      <c r="O115">
        <v>35.767326732673197</v>
      </c>
      <c r="P115">
        <v>189.35879945429701</v>
      </c>
      <c r="Q115">
        <v>0.127519336030958</v>
      </c>
    </row>
    <row r="116" spans="1:17" x14ac:dyDescent="0.3">
      <c r="A116" t="s">
        <v>301</v>
      </c>
      <c r="B116" t="s">
        <v>302</v>
      </c>
      <c r="C116" t="s">
        <v>3134</v>
      </c>
      <c r="D116" t="s">
        <v>86</v>
      </c>
      <c r="E116">
        <v>90870.215350879997</v>
      </c>
      <c r="F116">
        <v>1816.65</v>
      </c>
      <c r="G116">
        <v>123.78649879055099</v>
      </c>
      <c r="H116">
        <v>4.4632993079294003</v>
      </c>
      <c r="I116">
        <v>5.4743151038843303</v>
      </c>
      <c r="J116">
        <v>-0.600593315472156</v>
      </c>
      <c r="K116">
        <v>1754.4363098563399</v>
      </c>
      <c r="L116">
        <v>1439.7276876441699</v>
      </c>
      <c r="M116">
        <v>59.0994426559133</v>
      </c>
      <c r="N116">
        <v>0.57264520162045396</v>
      </c>
      <c r="O116">
        <v>8.4358572096991704</v>
      </c>
      <c r="P116">
        <v>162.54064600043299</v>
      </c>
      <c r="Q116">
        <v>0.16376584414978201</v>
      </c>
    </row>
    <row r="117" spans="1:17" x14ac:dyDescent="0.3">
      <c r="A117" t="s">
        <v>303</v>
      </c>
      <c r="B117" t="s">
        <v>304</v>
      </c>
      <c r="C117" t="s">
        <v>3129</v>
      </c>
      <c r="D117" t="s">
        <v>34</v>
      </c>
      <c r="E117">
        <v>90733.088459999999</v>
      </c>
      <c r="F117">
        <v>114.56</v>
      </c>
      <c r="G117">
        <v>-11.9612033129222</v>
      </c>
      <c r="H117">
        <v>-5.8672461677723602</v>
      </c>
      <c r="I117">
        <v>-36.444240070486899</v>
      </c>
      <c r="J117">
        <v>-4.2313189639391702</v>
      </c>
      <c r="K117">
        <v>124.84530436623101</v>
      </c>
      <c r="L117">
        <v>127.946966279981</v>
      </c>
      <c r="M117">
        <v>28.317186527114401</v>
      </c>
      <c r="N117">
        <v>1.06299234365909</v>
      </c>
      <c r="O117">
        <v>50.576117318435699</v>
      </c>
      <c r="P117">
        <v>25.545205479452001</v>
      </c>
      <c r="Q117">
        <v>0.131137236170113</v>
      </c>
    </row>
    <row r="118" spans="1:17" x14ac:dyDescent="0.3">
      <c r="A118" t="s">
        <v>305</v>
      </c>
      <c r="B118" t="s">
        <v>306</v>
      </c>
      <c r="C118" t="s">
        <v>3129</v>
      </c>
      <c r="D118" t="s">
        <v>227</v>
      </c>
      <c r="E118">
        <v>90134.333922949998</v>
      </c>
      <c r="F118">
        <v>4189.45</v>
      </c>
      <c r="G118">
        <v>28.4825007126827</v>
      </c>
      <c r="H118">
        <v>-6.7717636746641503</v>
      </c>
      <c r="I118">
        <v>4.1009843638061101</v>
      </c>
      <c r="J118">
        <v>-1.56348547001335</v>
      </c>
      <c r="K118">
        <v>4296.6264704092901</v>
      </c>
      <c r="L118">
        <v>3842.06039752382</v>
      </c>
      <c r="M118">
        <v>31.038375158080701</v>
      </c>
      <c r="N118">
        <v>0.70055395381036001</v>
      </c>
      <c r="O118">
        <v>8.5154375872727996</v>
      </c>
      <c r="P118">
        <v>56.7086855689384</v>
      </c>
      <c r="Q118">
        <v>3.1060968399987E-2</v>
      </c>
    </row>
    <row r="119" spans="1:17" x14ac:dyDescent="0.3">
      <c r="A119" t="s">
        <v>307</v>
      </c>
      <c r="B119" t="s">
        <v>308</v>
      </c>
      <c r="C119" t="s">
        <v>3129</v>
      </c>
      <c r="D119" t="s">
        <v>309</v>
      </c>
      <c r="E119">
        <v>90115.882628674997</v>
      </c>
      <c r="F119">
        <v>82.62</v>
      </c>
      <c r="G119">
        <v>-3.4954342409205701</v>
      </c>
      <c r="H119">
        <v>-9.7438764718954598</v>
      </c>
      <c r="I119">
        <v>-17.937810107291401</v>
      </c>
      <c r="J119">
        <v>-5.4894167369701101</v>
      </c>
      <c r="K119">
        <v>90.011968494397905</v>
      </c>
      <c r="L119">
        <v>84.580166856182203</v>
      </c>
      <c r="M119">
        <v>27.273041954377401</v>
      </c>
      <c r="N119">
        <v>0.31140143868230902</v>
      </c>
      <c r="O119">
        <v>30.597918179617501</v>
      </c>
      <c r="P119">
        <v>38.857142857142797</v>
      </c>
      <c r="Q119">
        <v>5.7477954677487002E-2</v>
      </c>
    </row>
    <row r="120" spans="1:17" x14ac:dyDescent="0.3">
      <c r="A120" t="s">
        <v>310</v>
      </c>
      <c r="B120" t="s">
        <v>311</v>
      </c>
      <c r="C120" t="s">
        <v>3133</v>
      </c>
      <c r="D120" t="s">
        <v>284</v>
      </c>
      <c r="E120">
        <v>90053.452729654993</v>
      </c>
      <c r="F120">
        <v>955.85</v>
      </c>
      <c r="G120">
        <v>40.8351589368825</v>
      </c>
      <c r="H120">
        <v>2.1682800239485398</v>
      </c>
      <c r="I120">
        <v>6.1350228550488701</v>
      </c>
      <c r="J120">
        <v>-4.1430455085545601</v>
      </c>
      <c r="K120">
        <v>926.98350714984701</v>
      </c>
      <c r="L120">
        <v>830.69570016700402</v>
      </c>
      <c r="M120">
        <v>34.253149113260598</v>
      </c>
      <c r="N120">
        <v>1.9946734572471301</v>
      </c>
      <c r="O120">
        <v>16.963958780143301</v>
      </c>
      <c r="P120">
        <v>77.452891487979201</v>
      </c>
      <c r="Q120">
        <v>0.110489032990601</v>
      </c>
    </row>
    <row r="121" spans="1:17" x14ac:dyDescent="0.3">
      <c r="A121" t="s">
        <v>312</v>
      </c>
      <c r="B121" t="s">
        <v>313</v>
      </c>
      <c r="C121" t="s">
        <v>3131</v>
      </c>
      <c r="D121" t="s">
        <v>195</v>
      </c>
      <c r="E121">
        <v>89363.142741460004</v>
      </c>
      <c r="F121">
        <v>697.9</v>
      </c>
      <c r="G121">
        <v>-1.11143626236923</v>
      </c>
      <c r="H121">
        <v>1.4273566957694499</v>
      </c>
      <c r="I121">
        <v>24.116217384917299</v>
      </c>
      <c r="J121">
        <v>0.84795401828937</v>
      </c>
      <c r="K121">
        <v>674.02670672834097</v>
      </c>
      <c r="L121">
        <v>611.17636187552296</v>
      </c>
      <c r="M121">
        <v>47.542741633544502</v>
      </c>
      <c r="N121">
        <v>1.26282666725105</v>
      </c>
      <c r="O121">
        <v>3.14514973491903</v>
      </c>
      <c r="P121">
        <v>43.512235245733002</v>
      </c>
      <c r="Q121">
        <v>-1.2381582475724E-2</v>
      </c>
    </row>
    <row r="122" spans="1:17" x14ac:dyDescent="0.3">
      <c r="A122" t="s">
        <v>314</v>
      </c>
      <c r="B122" t="s">
        <v>315</v>
      </c>
      <c r="C122" t="s">
        <v>3127</v>
      </c>
      <c r="D122" t="s">
        <v>18</v>
      </c>
      <c r="E122">
        <v>86581.098216729995</v>
      </c>
      <c r="F122">
        <v>390.25</v>
      </c>
      <c r="G122">
        <v>105.297818829213</v>
      </c>
      <c r="H122">
        <v>-9.2182644410349308</v>
      </c>
      <c r="I122">
        <v>16.104280825128999</v>
      </c>
      <c r="J122">
        <v>-7.9812836739421504</v>
      </c>
      <c r="K122">
        <v>402.21913092557099</v>
      </c>
      <c r="L122">
        <v>343.51574063765202</v>
      </c>
      <c r="M122">
        <v>38.868885447571103</v>
      </c>
      <c r="N122">
        <v>0.848498169984505</v>
      </c>
      <c r="O122">
        <v>17.1428571428571</v>
      </c>
      <c r="P122">
        <v>144.72198996655499</v>
      </c>
      <c r="Q122">
        <v>6.9663252701089001E-2</v>
      </c>
    </row>
    <row r="123" spans="1:17" x14ac:dyDescent="0.3">
      <c r="A123" t="s">
        <v>316</v>
      </c>
      <c r="B123" t="s">
        <v>317</v>
      </c>
      <c r="C123" t="s">
        <v>3133</v>
      </c>
      <c r="D123" t="s">
        <v>51</v>
      </c>
      <c r="E123">
        <v>85148.421939915002</v>
      </c>
      <c r="F123">
        <v>1491.25</v>
      </c>
      <c r="G123">
        <v>36.396079570184902</v>
      </c>
      <c r="H123">
        <v>-5.10385733278728</v>
      </c>
      <c r="I123">
        <v>22.763690187016</v>
      </c>
      <c r="J123">
        <v>4.0262776272376204</v>
      </c>
      <c r="K123">
        <v>1473.40268023621</v>
      </c>
      <c r="L123">
        <v>1256.5716827362701</v>
      </c>
      <c r="M123">
        <v>38.617180519441099</v>
      </c>
      <c r="N123">
        <v>0.87856322085796601</v>
      </c>
      <c r="O123">
        <v>6.75607711651298</v>
      </c>
      <c r="P123">
        <v>78.667705026058798</v>
      </c>
      <c r="Q123">
        <v>8.2557555745604E-2</v>
      </c>
    </row>
    <row r="124" spans="1:17" x14ac:dyDescent="0.3">
      <c r="A124" t="s">
        <v>318</v>
      </c>
      <c r="B124" t="s">
        <v>319</v>
      </c>
      <c r="C124" t="s">
        <v>3127</v>
      </c>
      <c r="D124" t="s">
        <v>176</v>
      </c>
      <c r="E124">
        <v>83959.501736220001</v>
      </c>
      <c r="F124">
        <v>759.95</v>
      </c>
      <c r="G124">
        <v>1.46890878024368</v>
      </c>
      <c r="H124">
        <v>-10.8077731134864</v>
      </c>
      <c r="I124">
        <v>-31.749242272630301</v>
      </c>
      <c r="J124">
        <v>-2.9944150656069599</v>
      </c>
      <c r="K124">
        <v>825.42446873500705</v>
      </c>
      <c r="L124">
        <v>904.40655718301196</v>
      </c>
      <c r="M124">
        <v>28.731830388979599</v>
      </c>
      <c r="N124">
        <v>0.29589861807595402</v>
      </c>
      <c r="O124">
        <v>65.721429041384297</v>
      </c>
      <c r="P124">
        <v>45.584291187739403</v>
      </c>
      <c r="Q124">
        <v>-1.6207679536824001E-2</v>
      </c>
    </row>
    <row r="125" spans="1:17" x14ac:dyDescent="0.3">
      <c r="A125" t="s">
        <v>320</v>
      </c>
      <c r="B125" t="s">
        <v>321</v>
      </c>
      <c r="C125" t="s">
        <v>3141</v>
      </c>
      <c r="D125" t="s">
        <v>322</v>
      </c>
      <c r="E125">
        <v>82195.734150000004</v>
      </c>
      <c r="F125">
        <v>4080.85</v>
      </c>
      <c r="G125">
        <v>69.553265374829095</v>
      </c>
      <c r="H125">
        <v>-13.089048811156101</v>
      </c>
      <c r="I125">
        <v>70.783727323509893</v>
      </c>
      <c r="J125">
        <v>-4.6332223444767804</v>
      </c>
      <c r="K125">
        <v>4324.4948175268501</v>
      </c>
      <c r="L125">
        <v>3476.2220781742399</v>
      </c>
      <c r="M125">
        <v>33.286212624277098</v>
      </c>
      <c r="N125">
        <v>0.43956925569613797</v>
      </c>
      <c r="O125">
        <v>43.5975348273031</v>
      </c>
      <c r="P125">
        <v>134.26234213547599</v>
      </c>
      <c r="Q125">
        <v>0.249717289129153</v>
      </c>
    </row>
    <row r="126" spans="1:17" x14ac:dyDescent="0.3">
      <c r="A126" t="s">
        <v>323</v>
      </c>
      <c r="B126" t="s">
        <v>324</v>
      </c>
      <c r="C126" t="s">
        <v>3138</v>
      </c>
      <c r="D126" t="s">
        <v>325</v>
      </c>
      <c r="E126">
        <v>81581.213623000003</v>
      </c>
      <c r="F126">
        <v>14519</v>
      </c>
      <c r="G126">
        <v>137.38503990707201</v>
      </c>
      <c r="H126">
        <v>11.0431485409021</v>
      </c>
      <c r="I126">
        <v>79.802330463742194</v>
      </c>
      <c r="J126">
        <v>0.31913447983955701</v>
      </c>
      <c r="K126">
        <v>13003.053832658999</v>
      </c>
      <c r="L126">
        <v>10063.714295423501</v>
      </c>
      <c r="M126">
        <v>45.301559998469898</v>
      </c>
      <c r="N126">
        <v>0.793711216761671</v>
      </c>
      <c r="O126">
        <v>0.51966388869757396</v>
      </c>
      <c r="P126">
        <v>188.762927605409</v>
      </c>
      <c r="Q126">
        <v>0.113197761434807</v>
      </c>
    </row>
    <row r="127" spans="1:17" x14ac:dyDescent="0.3">
      <c r="A127" t="s">
        <v>326</v>
      </c>
      <c r="B127" t="s">
        <v>327</v>
      </c>
      <c r="C127" t="s">
        <v>3142</v>
      </c>
      <c r="D127" t="s">
        <v>135</v>
      </c>
      <c r="E127">
        <v>80567.106641439997</v>
      </c>
      <c r="F127">
        <v>2951.9</v>
      </c>
      <c r="G127">
        <v>53.755256098666102</v>
      </c>
      <c r="H127">
        <v>-0.78246548873081601</v>
      </c>
      <c r="I127">
        <v>3.68069581464716</v>
      </c>
      <c r="J127">
        <v>-8.2133204164426399</v>
      </c>
      <c r="K127">
        <v>3001.0698707725601</v>
      </c>
      <c r="L127">
        <v>2681.1369783041901</v>
      </c>
      <c r="M127">
        <v>35.3039354824406</v>
      </c>
      <c r="N127">
        <v>1.3464076894763</v>
      </c>
      <c r="O127">
        <v>15.271520037941601</v>
      </c>
      <c r="P127">
        <v>90.592716942148698</v>
      </c>
      <c r="Q127">
        <v>8.9610592766379994E-3</v>
      </c>
    </row>
    <row r="128" spans="1:17" x14ac:dyDescent="0.3">
      <c r="A128" t="s">
        <v>328</v>
      </c>
      <c r="B128" t="s">
        <v>329</v>
      </c>
      <c r="C128" t="s">
        <v>3135</v>
      </c>
      <c r="D128" t="s">
        <v>330</v>
      </c>
      <c r="E128">
        <v>78884.117523840003</v>
      </c>
      <c r="F128">
        <v>4055.75</v>
      </c>
      <c r="G128">
        <v>11.0563653513353</v>
      </c>
      <c r="H128">
        <v>1.5004673545901901</v>
      </c>
      <c r="I128">
        <v>3.9006074767051802</v>
      </c>
      <c r="J128">
        <v>-2.7844275410641801</v>
      </c>
      <c r="K128">
        <v>4093.0962481085398</v>
      </c>
      <c r="L128">
        <v>3842.25520677852</v>
      </c>
      <c r="M128">
        <v>42.650517679123901</v>
      </c>
      <c r="N128">
        <v>0.93145307263134902</v>
      </c>
      <c r="O128">
        <v>15.4336435924304</v>
      </c>
      <c r="P128">
        <v>40.861335417209297</v>
      </c>
      <c r="Q128">
        <v>0.12703951108755099</v>
      </c>
    </row>
    <row r="129" spans="1:17" x14ac:dyDescent="0.3">
      <c r="A129" t="s">
        <v>331</v>
      </c>
      <c r="B129" t="s">
        <v>332</v>
      </c>
      <c r="C129" t="s">
        <v>3128</v>
      </c>
      <c r="D129" t="s">
        <v>287</v>
      </c>
      <c r="E129">
        <v>78659.119353429996</v>
      </c>
      <c r="F129">
        <v>5308.65</v>
      </c>
      <c r="G129">
        <v>62.464535090284201</v>
      </c>
      <c r="H129">
        <v>-0.33808827453894402</v>
      </c>
      <c r="I129">
        <v>25.6328133877646</v>
      </c>
      <c r="J129">
        <v>-1.4758472467252901</v>
      </c>
      <c r="K129">
        <v>5068.9123874582301</v>
      </c>
      <c r="L129">
        <v>4271.6643017979604</v>
      </c>
      <c r="M129">
        <v>33.761079834844899</v>
      </c>
      <c r="N129">
        <v>0.92644716042463704</v>
      </c>
      <c r="O129">
        <v>5.2235502434705596</v>
      </c>
      <c r="P129">
        <v>90.383373977908406</v>
      </c>
      <c r="Q129">
        <v>0.118357315243554</v>
      </c>
    </row>
    <row r="130" spans="1:17" x14ac:dyDescent="0.3">
      <c r="A130" t="s">
        <v>333</v>
      </c>
      <c r="B130" t="s">
        <v>334</v>
      </c>
      <c r="C130" t="s">
        <v>3129</v>
      </c>
      <c r="D130" t="s">
        <v>125</v>
      </c>
      <c r="E130">
        <v>77725.583762630005</v>
      </c>
      <c r="F130">
        <v>1661.55</v>
      </c>
      <c r="G130">
        <v>92.191707261470995</v>
      </c>
      <c r="H130">
        <v>-1.3379928013212801</v>
      </c>
      <c r="I130">
        <v>18.924433025622101</v>
      </c>
      <c r="J130">
        <v>7.3378380520750701</v>
      </c>
      <c r="K130">
        <v>1670.8855568655399</v>
      </c>
      <c r="L130">
        <v>1340.7957303706301</v>
      </c>
      <c r="M130">
        <v>45.412878854514297</v>
      </c>
      <c r="N130">
        <v>2.2908909857658002</v>
      </c>
      <c r="O130">
        <v>18.353344768439101</v>
      </c>
      <c r="P130">
        <v>151.25510358385</v>
      </c>
      <c r="Q130">
        <v>2.5510031745823E-2</v>
      </c>
    </row>
    <row r="131" spans="1:17" x14ac:dyDescent="0.3">
      <c r="A131" t="s">
        <v>335</v>
      </c>
      <c r="B131" t="s">
        <v>336</v>
      </c>
      <c r="C131" t="s">
        <v>3129</v>
      </c>
      <c r="D131" t="s">
        <v>54</v>
      </c>
      <c r="E131">
        <v>77496.582199184995</v>
      </c>
      <c r="F131">
        <v>1884.05</v>
      </c>
      <c r="G131">
        <v>31.0395108916289</v>
      </c>
      <c r="H131">
        <v>-5.7411242645739096</v>
      </c>
      <c r="I131">
        <v>2.18042727183545</v>
      </c>
      <c r="J131">
        <v>-1.5329975624435099</v>
      </c>
      <c r="K131">
        <v>1931.9851325668001</v>
      </c>
      <c r="L131">
        <v>1703.7139520170799</v>
      </c>
      <c r="M131">
        <v>33.032213740978001</v>
      </c>
      <c r="N131">
        <v>1.04817750521608</v>
      </c>
      <c r="O131">
        <v>10.334120644356499</v>
      </c>
      <c r="P131">
        <v>59.347908825643799</v>
      </c>
      <c r="Q131">
        <v>9.1051886562799997E-4</v>
      </c>
    </row>
    <row r="132" spans="1:17" x14ac:dyDescent="0.3">
      <c r="A132" t="s">
        <v>337</v>
      </c>
      <c r="B132" t="s">
        <v>338</v>
      </c>
      <c r="C132" t="s">
        <v>3142</v>
      </c>
      <c r="D132" t="s">
        <v>135</v>
      </c>
      <c r="E132">
        <v>75412.249018560004</v>
      </c>
      <c r="F132">
        <v>1816.45</v>
      </c>
      <c r="G132">
        <v>143.63905368943401</v>
      </c>
      <c r="H132">
        <v>-3.3003956995729702</v>
      </c>
      <c r="I132">
        <v>32.0624845643352</v>
      </c>
      <c r="J132">
        <v>-1.5551640573536201</v>
      </c>
      <c r="K132">
        <v>1798.58861447398</v>
      </c>
      <c r="L132">
        <v>1516.5840224343699</v>
      </c>
      <c r="M132">
        <v>32.263677167300699</v>
      </c>
      <c r="N132">
        <v>0.65229811849929997</v>
      </c>
      <c r="O132">
        <v>14.222797214346601</v>
      </c>
      <c r="P132">
        <v>173.623559539052</v>
      </c>
      <c r="Q132">
        <v>0.15136882265000001</v>
      </c>
    </row>
    <row r="133" spans="1:17" x14ac:dyDescent="0.3">
      <c r="A133" t="s">
        <v>339</v>
      </c>
      <c r="B133" t="s">
        <v>340</v>
      </c>
      <c r="C133" t="s">
        <v>3133</v>
      </c>
      <c r="D133" t="s">
        <v>51</v>
      </c>
      <c r="E133">
        <v>74060.354475</v>
      </c>
      <c r="F133">
        <v>6250.85</v>
      </c>
      <c r="G133">
        <v>48.732719980080198</v>
      </c>
      <c r="H133">
        <v>-3.1932541797975098</v>
      </c>
      <c r="I133">
        <v>17.5184729895633</v>
      </c>
      <c r="J133">
        <v>4.7444741611059902</v>
      </c>
      <c r="K133">
        <v>5937.9262368710497</v>
      </c>
      <c r="L133">
        <v>5252.2227931351499</v>
      </c>
      <c r="M133">
        <v>55.032901101978702</v>
      </c>
      <c r="N133">
        <v>0.85015402936825801</v>
      </c>
      <c r="O133">
        <v>3.0243886831390698</v>
      </c>
      <c r="P133">
        <v>79.104883884185</v>
      </c>
      <c r="Q133">
        <v>4.0296964183654999E-2</v>
      </c>
    </row>
    <row r="134" spans="1:17" x14ac:dyDescent="0.3">
      <c r="A134" t="s">
        <v>341</v>
      </c>
      <c r="B134" t="s">
        <v>342</v>
      </c>
      <c r="C134" t="s">
        <v>3138</v>
      </c>
      <c r="D134" t="s">
        <v>83</v>
      </c>
      <c r="E134">
        <v>73521.706044254999</v>
      </c>
      <c r="F134">
        <v>709.95</v>
      </c>
      <c r="G134">
        <v>155.29644903930699</v>
      </c>
      <c r="H134">
        <v>7.4661025210717504</v>
      </c>
      <c r="I134">
        <v>53.4366004476366</v>
      </c>
      <c r="J134">
        <v>-0.91479186578960203</v>
      </c>
      <c r="K134">
        <v>647.45748636400197</v>
      </c>
      <c r="L134">
        <v>485.148285419731</v>
      </c>
      <c r="M134">
        <v>47.622768004241102</v>
      </c>
      <c r="N134">
        <v>1.4480241637497799</v>
      </c>
      <c r="O134">
        <v>10.747235720825399</v>
      </c>
      <c r="P134">
        <v>193.97515527950301</v>
      </c>
      <c r="Q134">
        <v>0.240380426786617</v>
      </c>
    </row>
    <row r="135" spans="1:17" x14ac:dyDescent="0.3">
      <c r="A135" t="s">
        <v>343</v>
      </c>
      <c r="B135" t="s">
        <v>344</v>
      </c>
      <c r="C135" t="s">
        <v>3129</v>
      </c>
      <c r="D135" t="s">
        <v>345</v>
      </c>
      <c r="E135">
        <v>70693.464624810003</v>
      </c>
      <c r="F135">
        <v>732.25</v>
      </c>
      <c r="G135">
        <v>-33.770108614865599</v>
      </c>
      <c r="H135">
        <v>-9.2733703703488608</v>
      </c>
      <c r="I135">
        <v>-9.1165332785877702</v>
      </c>
      <c r="J135">
        <v>-2.7429734096032101</v>
      </c>
      <c r="K135">
        <v>754.20217628732905</v>
      </c>
      <c r="L135">
        <v>744.80630278016201</v>
      </c>
      <c r="M135">
        <v>27.560496900430199</v>
      </c>
      <c r="N135">
        <v>0.98308796926557596</v>
      </c>
      <c r="O135">
        <v>11.6285421645612</v>
      </c>
      <c r="P135">
        <v>13.0102631375877</v>
      </c>
      <c r="Q135">
        <v>-0.14082088628591</v>
      </c>
    </row>
    <row r="136" spans="1:17" x14ac:dyDescent="0.3">
      <c r="A136" t="s">
        <v>346</v>
      </c>
      <c r="B136" t="s">
        <v>347</v>
      </c>
      <c r="C136" t="s">
        <v>3129</v>
      </c>
      <c r="D136" t="s">
        <v>34</v>
      </c>
      <c r="E136">
        <v>70493.359945634904</v>
      </c>
      <c r="F136">
        <v>528.9</v>
      </c>
      <c r="G136">
        <v>3.88861530037659</v>
      </c>
      <c r="H136">
        <v>-1.01282983337156</v>
      </c>
      <c r="I136">
        <v>-11.935607106514601</v>
      </c>
      <c r="J136">
        <v>1.64081734435417</v>
      </c>
      <c r="K136">
        <v>536.69304633372997</v>
      </c>
      <c r="L136">
        <v>511.96164060835798</v>
      </c>
      <c r="M136">
        <v>47.941976946421498</v>
      </c>
      <c r="N136">
        <v>0.88204208315079002</v>
      </c>
      <c r="O136">
        <v>19.6256381168463</v>
      </c>
      <c r="P136">
        <v>35.303146584804203</v>
      </c>
      <c r="Q136">
        <v>0.16168329274427601</v>
      </c>
    </row>
    <row r="137" spans="1:17" hidden="1" x14ac:dyDescent="0.3">
      <c r="A137" t="s">
        <v>348</v>
      </c>
      <c r="B137" t="s">
        <v>349</v>
      </c>
      <c r="C137" t="s">
        <v>3130</v>
      </c>
      <c r="D137" t="s">
        <v>27</v>
      </c>
      <c r="E137">
        <v>70350</v>
      </c>
      <c r="F137">
        <v>1472.35</v>
      </c>
      <c r="G137">
        <v>43.115366256981503</v>
      </c>
      <c r="H137">
        <v>15.3436310176333</v>
      </c>
      <c r="I137">
        <v>70.680141283058703</v>
      </c>
      <c r="J137">
        <v>-1.8964123883161401E-2</v>
      </c>
      <c r="K137">
        <v>1279.22097311743</v>
      </c>
      <c r="M137">
        <v>53.4649898512601</v>
      </c>
      <c r="N137">
        <v>1.1064698767547201</v>
      </c>
      <c r="O137">
        <v>6.4964172920841001</v>
      </c>
      <c r="P137">
        <v>95.013245033112497</v>
      </c>
    </row>
    <row r="138" spans="1:17" x14ac:dyDescent="0.3">
      <c r="A138" t="s">
        <v>350</v>
      </c>
      <c r="B138" t="s">
        <v>351</v>
      </c>
      <c r="C138" t="s">
        <v>3139</v>
      </c>
      <c r="D138" t="s">
        <v>125</v>
      </c>
      <c r="E138">
        <v>69820</v>
      </c>
      <c r="F138">
        <v>875.1</v>
      </c>
      <c r="G138">
        <v>-5.2389871750818902</v>
      </c>
      <c r="H138">
        <v>-8.4666286302733607</v>
      </c>
      <c r="I138">
        <v>-24.1201768512922</v>
      </c>
      <c r="J138">
        <v>-4.7360378009910802</v>
      </c>
      <c r="K138">
        <v>928.93490848215697</v>
      </c>
      <c r="L138">
        <v>922.78524691135203</v>
      </c>
      <c r="M138">
        <v>29.166088045600201</v>
      </c>
      <c r="N138">
        <v>1.0469661524138201</v>
      </c>
      <c r="O138">
        <v>30.1451262712832</v>
      </c>
      <c r="P138">
        <v>37.691763039886702</v>
      </c>
      <c r="Q138">
        <v>-5.7596438465058998E-2</v>
      </c>
    </row>
    <row r="139" spans="1:17" x14ac:dyDescent="0.3">
      <c r="A139" t="s">
        <v>352</v>
      </c>
      <c r="B139" t="s">
        <v>353</v>
      </c>
      <c r="C139" t="s">
        <v>3143</v>
      </c>
      <c r="D139" t="s">
        <v>167</v>
      </c>
      <c r="E139">
        <v>69670.208743875002</v>
      </c>
      <c r="F139">
        <v>2328.4</v>
      </c>
      <c r="G139">
        <v>-21.7413460317476</v>
      </c>
      <c r="H139">
        <v>-7.8868682129390599</v>
      </c>
      <c r="I139">
        <v>-21.047381742679999</v>
      </c>
      <c r="J139">
        <v>-4.1990169117273197</v>
      </c>
      <c r="K139">
        <v>2457.9036652597001</v>
      </c>
      <c r="L139">
        <v>2428.45792569694</v>
      </c>
      <c r="M139">
        <v>26.234705469449601</v>
      </c>
      <c r="N139">
        <v>1.2789524995375601</v>
      </c>
      <c r="O139">
        <v>15.6996220580656</v>
      </c>
      <c r="P139">
        <v>11.821347100492201</v>
      </c>
      <c r="Q139">
        <v>-5.5855473923338998E-2</v>
      </c>
    </row>
    <row r="140" spans="1:17" x14ac:dyDescent="0.3">
      <c r="A140" t="s">
        <v>354</v>
      </c>
      <c r="B140" t="s">
        <v>355</v>
      </c>
      <c r="C140" t="s">
        <v>3143</v>
      </c>
      <c r="D140" t="s">
        <v>167</v>
      </c>
      <c r="E140">
        <v>69589.02012365</v>
      </c>
      <c r="F140">
        <v>4570.7</v>
      </c>
      <c r="G140">
        <v>6.2642045908368296</v>
      </c>
      <c r="H140">
        <v>-2.5498095933474398</v>
      </c>
      <c r="I140">
        <v>5.0765444138378104</v>
      </c>
      <c r="J140">
        <v>-0.95680652299771995</v>
      </c>
      <c r="K140">
        <v>4468.1961485581196</v>
      </c>
      <c r="L140">
        <v>3998.1019492397099</v>
      </c>
      <c r="M140">
        <v>40.252985260497603</v>
      </c>
      <c r="N140">
        <v>0.53760400696833599</v>
      </c>
      <c r="O140">
        <v>5.1053449143457303</v>
      </c>
      <c r="P140">
        <v>41.947204968944</v>
      </c>
      <c r="Q140">
        <v>2.1405450291414E-2</v>
      </c>
    </row>
    <row r="141" spans="1:17" x14ac:dyDescent="0.3">
      <c r="A141" t="s">
        <v>356</v>
      </c>
      <c r="B141" t="s">
        <v>357</v>
      </c>
      <c r="C141" t="s">
        <v>3136</v>
      </c>
      <c r="D141" t="s">
        <v>358</v>
      </c>
      <c r="E141">
        <v>69326.411987600004</v>
      </c>
      <c r="F141">
        <v>218.99</v>
      </c>
      <c r="G141">
        <v>25.7086771060989</v>
      </c>
      <c r="H141">
        <v>7.7700282385946702</v>
      </c>
      <c r="I141">
        <v>-12.6341495291099</v>
      </c>
      <c r="J141">
        <v>-2.8417767712230901</v>
      </c>
      <c r="K141">
        <v>227.36622942787201</v>
      </c>
      <c r="L141">
        <v>221.27854005863401</v>
      </c>
      <c r="M141">
        <v>62.803954280270602</v>
      </c>
      <c r="N141">
        <v>1.9890984875248301</v>
      </c>
      <c r="O141">
        <v>30.7593954061829</v>
      </c>
      <c r="P141">
        <v>55.698542481336602</v>
      </c>
      <c r="Q141">
        <v>9.8928747500266007E-2</v>
      </c>
    </row>
    <row r="142" spans="1:17" x14ac:dyDescent="0.3">
      <c r="A142" t="s">
        <v>359</v>
      </c>
      <c r="B142" t="s">
        <v>360</v>
      </c>
      <c r="C142" t="s">
        <v>3129</v>
      </c>
      <c r="D142" t="s">
        <v>24</v>
      </c>
      <c r="E142">
        <v>68806.413145700004</v>
      </c>
      <c r="F142">
        <v>21.54</v>
      </c>
      <c r="G142">
        <v>0.18490616197816501</v>
      </c>
      <c r="H142">
        <v>-8.0923240908728005</v>
      </c>
      <c r="I142">
        <v>-23.3236144595387</v>
      </c>
      <c r="J142">
        <v>-2.5149317692632498</v>
      </c>
      <c r="K142">
        <v>23.3192042630474</v>
      </c>
      <c r="L142">
        <v>23.061683144852498</v>
      </c>
      <c r="M142">
        <v>19.218808408962602</v>
      </c>
      <c r="N142">
        <v>0.52260371992536503</v>
      </c>
      <c r="O142">
        <v>52.506963788300801</v>
      </c>
      <c r="P142">
        <v>37.197452229299302</v>
      </c>
      <c r="Q142">
        <v>5.0091742806142002E-2</v>
      </c>
    </row>
    <row r="143" spans="1:17" x14ac:dyDescent="0.3">
      <c r="A143" t="s">
        <v>361</v>
      </c>
      <c r="B143" t="s">
        <v>362</v>
      </c>
      <c r="C143" t="s">
        <v>3135</v>
      </c>
      <c r="D143" t="s">
        <v>117</v>
      </c>
      <c r="E143">
        <v>68618.452584159997</v>
      </c>
      <c r="F143">
        <v>1481.35</v>
      </c>
      <c r="G143">
        <v>9.3410799448159203</v>
      </c>
      <c r="H143">
        <v>-7.1425657138540801</v>
      </c>
      <c r="I143">
        <v>15.8365587006344</v>
      </c>
      <c r="J143">
        <v>-2.9200026996134301</v>
      </c>
      <c r="K143">
        <v>1563.30169556185</v>
      </c>
      <c r="L143">
        <v>1422.78164119594</v>
      </c>
      <c r="M143">
        <v>21.045667214902899</v>
      </c>
      <c r="N143">
        <v>0.91059802124158595</v>
      </c>
      <c r="O143">
        <v>21.8145610422925</v>
      </c>
      <c r="P143">
        <v>47.795071335927297</v>
      </c>
      <c r="Q143">
        <v>8.3431571294282997E-2</v>
      </c>
    </row>
    <row r="144" spans="1:17" x14ac:dyDescent="0.3">
      <c r="A144" t="s">
        <v>363</v>
      </c>
      <c r="B144" t="s">
        <v>364</v>
      </c>
      <c r="C144" t="s">
        <v>3140</v>
      </c>
      <c r="D144" t="s">
        <v>95</v>
      </c>
      <c r="E144">
        <v>68321.072071054994</v>
      </c>
      <c r="F144">
        <v>322.64999999999998</v>
      </c>
      <c r="G144">
        <v>70.856395698397606</v>
      </c>
      <c r="H144">
        <v>1.1812396225749899</v>
      </c>
      <c r="I144">
        <v>20.352989538717999</v>
      </c>
      <c r="J144">
        <v>-5.8935176747232596</v>
      </c>
      <c r="K144">
        <v>326.36687078057099</v>
      </c>
      <c r="L144">
        <v>276.520652475048</v>
      </c>
      <c r="M144">
        <v>42.524173928596099</v>
      </c>
      <c r="N144">
        <v>0.94429874120042401</v>
      </c>
      <c r="O144">
        <v>11.870447853711401</v>
      </c>
      <c r="P144">
        <v>100.15508684863499</v>
      </c>
    </row>
    <row r="145" spans="1:17" x14ac:dyDescent="0.3">
      <c r="A145" t="s">
        <v>365</v>
      </c>
      <c r="B145" t="s">
        <v>366</v>
      </c>
      <c r="C145" t="s">
        <v>3130</v>
      </c>
      <c r="D145" t="s">
        <v>27</v>
      </c>
      <c r="E145">
        <v>68236.120490560003</v>
      </c>
      <c r="F145">
        <v>9.5</v>
      </c>
      <c r="G145">
        <v>-40.114751837044601</v>
      </c>
      <c r="H145">
        <v>-32.340597866250803</v>
      </c>
      <c r="I145">
        <v>-38.110571482237198</v>
      </c>
      <c r="J145">
        <v>-8.7152161215828006</v>
      </c>
      <c r="K145">
        <v>13.029246777712901</v>
      </c>
      <c r="L145">
        <v>13.8006015089668</v>
      </c>
      <c r="M145">
        <v>18.863907808143601</v>
      </c>
      <c r="N145">
        <v>0.96310295558367898</v>
      </c>
      <c r="O145">
        <v>101.894736842105</v>
      </c>
      <c r="P145">
        <v>6.7415730337078497</v>
      </c>
      <c r="Q145">
        <v>-8.0567211159449995E-3</v>
      </c>
    </row>
    <row r="146" spans="1:17" x14ac:dyDescent="0.3">
      <c r="A146" t="s">
        <v>367</v>
      </c>
      <c r="B146" t="s">
        <v>368</v>
      </c>
      <c r="C146" t="s">
        <v>3143</v>
      </c>
      <c r="D146" t="s">
        <v>276</v>
      </c>
      <c r="E146">
        <v>68195.823237489996</v>
      </c>
      <c r="F146">
        <v>8149.55</v>
      </c>
      <c r="G146">
        <v>9.6516380385731306</v>
      </c>
      <c r="H146">
        <v>7.5360282794646798</v>
      </c>
      <c r="I146">
        <v>7.1755205730507798</v>
      </c>
      <c r="J146">
        <v>-3.2609454755301699</v>
      </c>
      <c r="K146">
        <v>8000.7889811549903</v>
      </c>
      <c r="L146">
        <v>7362.4220732527801</v>
      </c>
      <c r="M146">
        <v>38.218415886837001</v>
      </c>
      <c r="N146">
        <v>0.62870523261268996</v>
      </c>
      <c r="O146">
        <v>21.909185169733199</v>
      </c>
      <c r="P146">
        <v>53.043192488262903</v>
      </c>
      <c r="Q146">
        <v>0.12524847849394299</v>
      </c>
    </row>
    <row r="147" spans="1:17" x14ac:dyDescent="0.3">
      <c r="A147" t="s">
        <v>369</v>
      </c>
      <c r="B147" t="s">
        <v>370</v>
      </c>
      <c r="C147" t="s">
        <v>3129</v>
      </c>
      <c r="D147" t="s">
        <v>43</v>
      </c>
      <c r="E147">
        <v>67465.452000000005</v>
      </c>
      <c r="F147">
        <v>368.95</v>
      </c>
      <c r="G147">
        <v>43.144989248193703</v>
      </c>
      <c r="H147">
        <v>-7.4846706789783397</v>
      </c>
      <c r="I147">
        <v>-0.74310346726304</v>
      </c>
      <c r="J147">
        <v>-4.3215381301550204</v>
      </c>
      <c r="K147">
        <v>392.64020670765001</v>
      </c>
      <c r="L147">
        <v>357.36239931275702</v>
      </c>
      <c r="M147">
        <v>34.483543373256303</v>
      </c>
      <c r="N147">
        <v>0.38896840202548</v>
      </c>
      <c r="O147">
        <v>26.792248272123601</v>
      </c>
      <c r="P147">
        <v>73.623529411764693</v>
      </c>
      <c r="Q147">
        <v>0.110530169557601</v>
      </c>
    </row>
    <row r="148" spans="1:17" x14ac:dyDescent="0.3">
      <c r="A148" t="s">
        <v>371</v>
      </c>
      <c r="B148" t="s">
        <v>372</v>
      </c>
      <c r="C148" t="s">
        <v>3138</v>
      </c>
      <c r="D148" t="s">
        <v>100</v>
      </c>
      <c r="E148">
        <v>67260.603047055003</v>
      </c>
      <c r="F148">
        <v>573.1</v>
      </c>
      <c r="G148">
        <v>-25.440580100706701</v>
      </c>
      <c r="H148">
        <v>-5.6419754936634696</v>
      </c>
      <c r="I148">
        <v>-8.0146317755560297</v>
      </c>
      <c r="J148">
        <v>-5.6969776502253398</v>
      </c>
      <c r="K148">
        <v>582.47719990563303</v>
      </c>
      <c r="L148">
        <v>554.17025150745803</v>
      </c>
      <c r="M148">
        <v>21.129988469059299</v>
      </c>
      <c r="N148">
        <v>1.2134221500597699</v>
      </c>
      <c r="O148">
        <v>9.8412144477403505</v>
      </c>
      <c r="P148">
        <v>30.5466970387243</v>
      </c>
      <c r="Q148">
        <v>-8.1993077434834999E-2</v>
      </c>
    </row>
    <row r="149" spans="1:17" x14ac:dyDescent="0.3">
      <c r="A149" t="s">
        <v>373</v>
      </c>
      <c r="B149" t="s">
        <v>374</v>
      </c>
      <c r="C149" t="s">
        <v>3141</v>
      </c>
      <c r="D149" t="s">
        <v>375</v>
      </c>
      <c r="E149">
        <v>67117.187301900005</v>
      </c>
      <c r="F149">
        <v>5437.35</v>
      </c>
      <c r="G149">
        <v>8.2632097816846404</v>
      </c>
      <c r="H149">
        <v>0.76240718774207705</v>
      </c>
      <c r="I149">
        <v>15.8158682186428</v>
      </c>
      <c r="J149">
        <v>4.9659050180407398</v>
      </c>
      <c r="K149">
        <v>5366.7934421534001</v>
      </c>
      <c r="L149">
        <v>4971.8016932618903</v>
      </c>
      <c r="M149">
        <v>46.962562420738799</v>
      </c>
      <c r="N149">
        <v>0.97213552847449103</v>
      </c>
      <c r="O149">
        <v>18.8078751597745</v>
      </c>
      <c r="P149">
        <v>50.995556789780601</v>
      </c>
      <c r="Q149">
        <v>7.7220550564866999E-2</v>
      </c>
    </row>
    <row r="150" spans="1:17" x14ac:dyDescent="0.3">
      <c r="A150" t="s">
        <v>376</v>
      </c>
      <c r="B150" t="s">
        <v>377</v>
      </c>
      <c r="C150" t="s">
        <v>3141</v>
      </c>
      <c r="D150" t="s">
        <v>202</v>
      </c>
      <c r="E150">
        <v>66184.134373763998</v>
      </c>
      <c r="F150">
        <v>222.47</v>
      </c>
      <c r="G150">
        <v>2.2983005853049399</v>
      </c>
      <c r="H150">
        <v>-10.889962024760599</v>
      </c>
      <c r="I150">
        <v>15.1934865733636</v>
      </c>
      <c r="J150">
        <v>-2.9908273106123602</v>
      </c>
      <c r="K150">
        <v>239.73216576215401</v>
      </c>
      <c r="L150">
        <v>215.28731578363201</v>
      </c>
      <c r="M150">
        <v>23.450778033161502</v>
      </c>
      <c r="N150">
        <v>0.91632433417296599</v>
      </c>
      <c r="O150">
        <v>18.9598597563716</v>
      </c>
      <c r="P150">
        <v>41.2059663598857</v>
      </c>
      <c r="Q150">
        <v>5.6230257749042001E-2</v>
      </c>
    </row>
    <row r="151" spans="1:17" x14ac:dyDescent="0.3">
      <c r="A151" t="s">
        <v>378</v>
      </c>
      <c r="B151" t="s">
        <v>379</v>
      </c>
      <c r="C151" t="s">
        <v>3142</v>
      </c>
      <c r="D151" t="s">
        <v>135</v>
      </c>
      <c r="E151">
        <v>65753.828539080001</v>
      </c>
      <c r="F151">
        <v>1759.6</v>
      </c>
      <c r="G151">
        <v>30.739342331467299</v>
      </c>
      <c r="H151">
        <v>0.15659740848454401</v>
      </c>
      <c r="I151">
        <v>4.4724985895108702</v>
      </c>
      <c r="J151">
        <v>-5.24139721970616</v>
      </c>
      <c r="K151">
        <v>1799.6771163696201</v>
      </c>
      <c r="L151">
        <v>1619.5616208451299</v>
      </c>
      <c r="M151">
        <v>35.193797418074801</v>
      </c>
      <c r="N151">
        <v>0.89795098825684305</v>
      </c>
      <c r="O151">
        <v>11.9572630143214</v>
      </c>
      <c r="P151">
        <v>67.405575111787599</v>
      </c>
      <c r="Q151">
        <v>8.2671106208830003E-2</v>
      </c>
    </row>
    <row r="152" spans="1:17" x14ac:dyDescent="0.3">
      <c r="A152" t="s">
        <v>380</v>
      </c>
      <c r="B152" t="s">
        <v>381</v>
      </c>
      <c r="C152" t="s">
        <v>3136</v>
      </c>
      <c r="D152" t="s">
        <v>117</v>
      </c>
      <c r="E152">
        <v>64104.3826758</v>
      </c>
      <c r="F152">
        <v>751.75</v>
      </c>
      <c r="G152">
        <v>36.082174908008298</v>
      </c>
      <c r="H152">
        <v>2.1369102394973201</v>
      </c>
      <c r="I152">
        <v>-3.4497650438804399</v>
      </c>
      <c r="J152">
        <v>-0.80312214307051999</v>
      </c>
      <c r="K152">
        <v>753.09870381499195</v>
      </c>
      <c r="L152">
        <v>684.38282429721005</v>
      </c>
      <c r="M152">
        <v>56.089056654381302</v>
      </c>
      <c r="N152">
        <v>0.75119561360168097</v>
      </c>
      <c r="O152">
        <v>12.8034585966079</v>
      </c>
      <c r="P152">
        <v>75.992040266885098</v>
      </c>
      <c r="Q152">
        <v>0.176875491764797</v>
      </c>
    </row>
    <row r="153" spans="1:17" x14ac:dyDescent="0.3">
      <c r="A153" t="s">
        <v>382</v>
      </c>
      <c r="B153" t="s">
        <v>383</v>
      </c>
      <c r="C153" t="s">
        <v>3135</v>
      </c>
      <c r="D153" t="s">
        <v>190</v>
      </c>
      <c r="E153">
        <v>60489.52029</v>
      </c>
      <c r="F153">
        <v>3802.3</v>
      </c>
      <c r="G153">
        <v>-5.1280874494661104</v>
      </c>
      <c r="H153">
        <v>-3.1768227837846701</v>
      </c>
      <c r="I153">
        <v>7.3443072706479402</v>
      </c>
      <c r="J153">
        <v>-0.42293898404868102</v>
      </c>
      <c r="K153">
        <v>3939.5474764116202</v>
      </c>
      <c r="L153">
        <v>3734.0654597176799</v>
      </c>
      <c r="M153">
        <v>46.1872110085041</v>
      </c>
      <c r="N153">
        <v>0.495355365572197</v>
      </c>
      <c r="O153">
        <v>30.210661967756302</v>
      </c>
      <c r="P153">
        <v>45.559298675445902</v>
      </c>
      <c r="Q153">
        <v>0.11276271159112</v>
      </c>
    </row>
    <row r="154" spans="1:17" x14ac:dyDescent="0.3">
      <c r="A154" t="s">
        <v>384</v>
      </c>
      <c r="B154" t="s">
        <v>385</v>
      </c>
      <c r="C154" t="s">
        <v>3138</v>
      </c>
      <c r="D154" t="s">
        <v>325</v>
      </c>
      <c r="E154">
        <v>59876.902550400002</v>
      </c>
      <c r="F154">
        <v>1800.9</v>
      </c>
      <c r="G154">
        <v>83.879478317818197</v>
      </c>
      <c r="H154">
        <v>-2.0146186222511</v>
      </c>
      <c r="I154">
        <v>27.450727266633699</v>
      </c>
      <c r="J154">
        <v>-2.0242463272703701</v>
      </c>
      <c r="K154">
        <v>1744.1012690607799</v>
      </c>
      <c r="L154">
        <v>1415.6637510696501</v>
      </c>
      <c r="M154">
        <v>34.154574019996403</v>
      </c>
      <c r="N154">
        <v>0.77989367961035705</v>
      </c>
      <c r="O154">
        <v>7.9960019990004998</v>
      </c>
      <c r="P154">
        <v>123.242841204908</v>
      </c>
      <c r="Q154">
        <v>2.7148130848285001E-2</v>
      </c>
    </row>
    <row r="155" spans="1:17" x14ac:dyDescent="0.3">
      <c r="A155" t="s">
        <v>386</v>
      </c>
      <c r="B155" t="s">
        <v>387</v>
      </c>
      <c r="C155" t="s">
        <v>3142</v>
      </c>
      <c r="D155" t="s">
        <v>135</v>
      </c>
      <c r="E155">
        <v>59783.026277659999</v>
      </c>
      <c r="F155">
        <v>1656.4</v>
      </c>
      <c r="G155">
        <v>56.727729693439102</v>
      </c>
      <c r="H155">
        <v>-9.1823340543239294</v>
      </c>
      <c r="I155">
        <v>3.97518245494014</v>
      </c>
      <c r="J155">
        <v>-5.3749769475424296</v>
      </c>
      <c r="K155">
        <v>1761.3844831256099</v>
      </c>
      <c r="L155">
        <v>1559.3892675744501</v>
      </c>
      <c r="M155">
        <v>34.089015756377499</v>
      </c>
      <c r="N155">
        <v>1.33608063843184</v>
      </c>
      <c r="O155">
        <v>24.8792562183047</v>
      </c>
      <c r="P155">
        <v>91.707415873383297</v>
      </c>
      <c r="Q155">
        <v>0.165421392416088</v>
      </c>
    </row>
    <row r="156" spans="1:17" x14ac:dyDescent="0.3">
      <c r="A156" t="s">
        <v>388</v>
      </c>
      <c r="B156" t="s">
        <v>389</v>
      </c>
      <c r="C156" t="s">
        <v>3135</v>
      </c>
      <c r="D156" t="s">
        <v>190</v>
      </c>
      <c r="E156">
        <v>59776.19790295</v>
      </c>
      <c r="F156">
        <v>994</v>
      </c>
      <c r="G156">
        <v>39.395951526869602</v>
      </c>
      <c r="H156">
        <v>-10.3234897375134</v>
      </c>
      <c r="I156">
        <v>20.936532913011199</v>
      </c>
      <c r="J156">
        <v>-5.6320986107291899</v>
      </c>
      <c r="K156">
        <v>1068.44903122343</v>
      </c>
      <c r="L156">
        <v>899.67093035410699</v>
      </c>
      <c r="M156">
        <v>30.742793653401101</v>
      </c>
      <c r="N156">
        <v>0.84233191243799199</v>
      </c>
      <c r="O156">
        <v>26.257545271629699</v>
      </c>
      <c r="P156">
        <v>81.188479766678796</v>
      </c>
      <c r="Q156">
        <v>0.114025514208084</v>
      </c>
    </row>
    <row r="157" spans="1:17" x14ac:dyDescent="0.3">
      <c r="A157" t="s">
        <v>390</v>
      </c>
      <c r="B157" t="s">
        <v>391</v>
      </c>
      <c r="C157" t="s">
        <v>3133</v>
      </c>
      <c r="D157" t="s">
        <v>51</v>
      </c>
      <c r="E157">
        <v>59720.207052409998</v>
      </c>
      <c r="F157">
        <v>28551.25</v>
      </c>
      <c r="G157">
        <v>-2.9323903457301199</v>
      </c>
      <c r="H157">
        <v>-6.1588129609518703</v>
      </c>
      <c r="I157">
        <v>-2.2068818388667699</v>
      </c>
      <c r="J157">
        <v>-0.78279558800718896</v>
      </c>
      <c r="K157">
        <v>28603.806032276101</v>
      </c>
      <c r="L157">
        <v>27062.879590523498</v>
      </c>
      <c r="M157">
        <v>33.279267573129999</v>
      </c>
      <c r="N157">
        <v>0.67042814102957204</v>
      </c>
      <c r="O157">
        <v>6.8989974169256998</v>
      </c>
      <c r="P157">
        <v>29.778409090909001</v>
      </c>
      <c r="Q157">
        <v>1.7658742862890001E-3</v>
      </c>
    </row>
    <row r="158" spans="1:17" x14ac:dyDescent="0.3">
      <c r="A158" t="s">
        <v>392</v>
      </c>
      <c r="B158" t="s">
        <v>393</v>
      </c>
      <c r="C158" t="s">
        <v>3129</v>
      </c>
      <c r="D158" t="s">
        <v>143</v>
      </c>
      <c r="E158">
        <v>59576.992473195998</v>
      </c>
      <c r="F158">
        <v>224.39</v>
      </c>
      <c r="G158">
        <v>246.712618193536</v>
      </c>
      <c r="H158">
        <v>-6.8956110254874998</v>
      </c>
      <c r="I158">
        <v>18.383890886520799</v>
      </c>
      <c r="J158">
        <v>-6.7738903867347098</v>
      </c>
      <c r="K158">
        <v>231.29851373307901</v>
      </c>
      <c r="L158">
        <v>183.07277300598599</v>
      </c>
      <c r="M158">
        <v>35.3347548347624</v>
      </c>
      <c r="N158">
        <v>0.27656252644235302</v>
      </c>
      <c r="O158">
        <v>38.152324078613098</v>
      </c>
      <c r="P158">
        <v>379.46581196581201</v>
      </c>
    </row>
    <row r="159" spans="1:17" x14ac:dyDescent="0.3">
      <c r="A159" t="s">
        <v>394</v>
      </c>
      <c r="B159" t="s">
        <v>395</v>
      </c>
      <c r="C159" t="s">
        <v>3141</v>
      </c>
      <c r="D159" t="s">
        <v>161</v>
      </c>
      <c r="E159">
        <v>59400.03659625</v>
      </c>
      <c r="F159">
        <v>14055.25</v>
      </c>
      <c r="G159">
        <v>229.62456696877999</v>
      </c>
      <c r="H159">
        <v>18.2475935624459</v>
      </c>
      <c r="I159">
        <v>76.039165334583103</v>
      </c>
      <c r="J159">
        <v>-3.7422290677123602</v>
      </c>
      <c r="K159">
        <v>12602.878782408399</v>
      </c>
      <c r="L159">
        <v>9892.4005479306797</v>
      </c>
      <c r="M159">
        <v>66.765975142140903</v>
      </c>
      <c r="N159">
        <v>1.0109761715777701</v>
      </c>
      <c r="O159">
        <v>5.6541150104053797</v>
      </c>
      <c r="P159">
        <v>260.77029697887502</v>
      </c>
      <c r="Q159">
        <v>0.181978781891632</v>
      </c>
    </row>
    <row r="160" spans="1:17" x14ac:dyDescent="0.3">
      <c r="A160" t="s">
        <v>396</v>
      </c>
      <c r="B160" t="s">
        <v>397</v>
      </c>
      <c r="C160" t="s">
        <v>3129</v>
      </c>
      <c r="D160" t="s">
        <v>398</v>
      </c>
      <c r="E160">
        <v>59352.051191603001</v>
      </c>
      <c r="F160">
        <v>223.83</v>
      </c>
      <c r="G160">
        <v>0.55909639646801401</v>
      </c>
      <c r="H160">
        <v>3.4820304471599099</v>
      </c>
      <c r="I160">
        <v>-0.17424729540414399</v>
      </c>
      <c r="J160">
        <v>-2.5551356572161499</v>
      </c>
      <c r="K160">
        <v>225.455968219315</v>
      </c>
      <c r="L160">
        <v>209.889754636422</v>
      </c>
      <c r="M160">
        <v>41.452361074183202</v>
      </c>
      <c r="N160">
        <v>0.93136733578728503</v>
      </c>
      <c r="O160">
        <v>10.3069293660367</v>
      </c>
      <c r="P160">
        <v>44.406451612903197</v>
      </c>
      <c r="Q160">
        <v>9.0118615368891999E-2</v>
      </c>
    </row>
    <row r="161" spans="1:17" x14ac:dyDescent="0.3">
      <c r="A161" t="s">
        <v>399</v>
      </c>
      <c r="B161" t="s">
        <v>400</v>
      </c>
      <c r="C161" t="s">
        <v>3130</v>
      </c>
      <c r="D161" t="s">
        <v>27</v>
      </c>
      <c r="E161">
        <v>59338.425000000003</v>
      </c>
      <c r="F161">
        <v>2004.15</v>
      </c>
      <c r="G161">
        <v>-16.375708914869598</v>
      </c>
      <c r="H161">
        <v>2.0332868091304399</v>
      </c>
      <c r="I161">
        <v>-12.506974977941301</v>
      </c>
      <c r="J161">
        <v>-4.6433922185673904</v>
      </c>
      <c r="K161">
        <v>1984.4050743947801</v>
      </c>
      <c r="L161">
        <v>1858.18502022647</v>
      </c>
      <c r="M161">
        <v>50.853896966023697</v>
      </c>
      <c r="N161">
        <v>1.58057170997011</v>
      </c>
      <c r="O161">
        <v>8.5248110171394202</v>
      </c>
      <c r="P161">
        <v>29.852922119994801</v>
      </c>
      <c r="Q161">
        <v>2.83760111064E-2</v>
      </c>
    </row>
    <row r="162" spans="1:17" x14ac:dyDescent="0.3">
      <c r="A162" t="s">
        <v>401</v>
      </c>
      <c r="B162" t="s">
        <v>402</v>
      </c>
      <c r="C162" t="s">
        <v>3131</v>
      </c>
      <c r="D162" t="s">
        <v>403</v>
      </c>
      <c r="E162">
        <v>59081.17995813</v>
      </c>
      <c r="F162">
        <v>1690.1</v>
      </c>
      <c r="G162">
        <v>8.2843057135876705</v>
      </c>
      <c r="H162">
        <v>-15.022831274155299</v>
      </c>
      <c r="I162">
        <v>13.1733446063429</v>
      </c>
      <c r="J162">
        <v>0.39856183876655998</v>
      </c>
      <c r="K162">
        <v>1754.04098708214</v>
      </c>
      <c r="L162">
        <v>1592.1760311109699</v>
      </c>
      <c r="M162">
        <v>17.694203397530298</v>
      </c>
      <c r="N162">
        <v>0.59428412862884505</v>
      </c>
      <c r="O162">
        <v>17.8746819714809</v>
      </c>
      <c r="P162">
        <v>44.459164921577802</v>
      </c>
      <c r="Q162">
        <v>4.3825327792750002E-2</v>
      </c>
    </row>
    <row r="163" spans="1:17" x14ac:dyDescent="0.3">
      <c r="A163" t="s">
        <v>404</v>
      </c>
      <c r="B163" t="s">
        <v>405</v>
      </c>
      <c r="C163" t="s">
        <v>3143</v>
      </c>
      <c r="D163" t="s">
        <v>406</v>
      </c>
      <c r="E163">
        <v>58957.96291101</v>
      </c>
      <c r="F163">
        <v>875.45</v>
      </c>
      <c r="G163">
        <v>43.532133362788102</v>
      </c>
      <c r="H163">
        <v>-13.621883170362899</v>
      </c>
      <c r="I163">
        <v>17.132612290266</v>
      </c>
      <c r="J163">
        <v>-9.1312657402072901</v>
      </c>
      <c r="K163">
        <v>959.80291790761703</v>
      </c>
      <c r="L163">
        <v>837.96595555883505</v>
      </c>
      <c r="M163">
        <v>23.506305169899498</v>
      </c>
      <c r="N163">
        <v>0.31338434771985801</v>
      </c>
      <c r="O163">
        <v>35.587412188017503</v>
      </c>
      <c r="P163">
        <v>73.013833992094803</v>
      </c>
      <c r="Q163">
        <v>0.144003395056189</v>
      </c>
    </row>
    <row r="164" spans="1:17" x14ac:dyDescent="0.3">
      <c r="A164" t="s">
        <v>407</v>
      </c>
      <c r="B164" t="s">
        <v>408</v>
      </c>
      <c r="C164" t="s">
        <v>3129</v>
      </c>
      <c r="D164" t="s">
        <v>54</v>
      </c>
      <c r="E164">
        <v>58762.056539999998</v>
      </c>
      <c r="F164">
        <v>5369.35</v>
      </c>
      <c r="G164">
        <v>41.473294036965697</v>
      </c>
      <c r="H164">
        <v>9.42841192209114</v>
      </c>
      <c r="I164">
        <v>6.76061563119125</v>
      </c>
      <c r="J164">
        <v>5.0618063291240301</v>
      </c>
      <c r="K164">
        <v>4815.3042251499701</v>
      </c>
      <c r="L164">
        <v>4273.9383969670198</v>
      </c>
      <c r="M164">
        <v>67.187747918976896</v>
      </c>
      <c r="N164">
        <v>0.96779185175072802</v>
      </c>
      <c r="O164">
        <v>3.1009340050471601</v>
      </c>
      <c r="P164">
        <v>82.463383967105003</v>
      </c>
      <c r="Q164">
        <v>9.6643432701793E-2</v>
      </c>
    </row>
    <row r="165" spans="1:17" x14ac:dyDescent="0.3">
      <c r="A165" t="s">
        <v>409</v>
      </c>
      <c r="B165" t="s">
        <v>410</v>
      </c>
      <c r="C165" t="s">
        <v>3141</v>
      </c>
      <c r="D165" t="s">
        <v>271</v>
      </c>
      <c r="E165">
        <v>58487.243060175002</v>
      </c>
      <c r="F165">
        <v>5085.3</v>
      </c>
      <c r="G165">
        <v>46.449094924084299</v>
      </c>
      <c r="H165">
        <v>17.339390284536101</v>
      </c>
      <c r="I165">
        <v>1.57696899010101</v>
      </c>
      <c r="J165">
        <v>1.85047730429386</v>
      </c>
      <c r="K165">
        <v>4877.2215154727101</v>
      </c>
      <c r="L165">
        <v>4368.5896699278001</v>
      </c>
      <c r="M165">
        <v>58.508724244755498</v>
      </c>
      <c r="N165">
        <v>0.60941234783964005</v>
      </c>
      <c r="O165">
        <v>14.839832458262</v>
      </c>
      <c r="P165">
        <v>103.39166083391601</v>
      </c>
      <c r="Q165">
        <v>0.14966341421082799</v>
      </c>
    </row>
    <row r="166" spans="1:17" x14ac:dyDescent="0.3">
      <c r="A166" t="s">
        <v>411</v>
      </c>
      <c r="B166" t="s">
        <v>412</v>
      </c>
      <c r="C166" t="s">
        <v>3136</v>
      </c>
      <c r="D166" t="s">
        <v>117</v>
      </c>
      <c r="E166">
        <v>57418.432042389002</v>
      </c>
      <c r="F166">
        <v>131.37</v>
      </c>
      <c r="G166">
        <v>24.865938015964399</v>
      </c>
      <c r="H166">
        <v>2.6175386188217602</v>
      </c>
      <c r="I166">
        <v>-20.558975589636699</v>
      </c>
      <c r="J166">
        <v>-3.2300141455345801</v>
      </c>
      <c r="K166">
        <v>136.14801654936801</v>
      </c>
      <c r="L166">
        <v>133.41456394649899</v>
      </c>
      <c r="M166">
        <v>61.301102328592997</v>
      </c>
      <c r="N166">
        <v>1.4734153485007699</v>
      </c>
      <c r="O166">
        <v>33.477963005252299</v>
      </c>
      <c r="P166">
        <v>60.599022004889903</v>
      </c>
      <c r="Q166">
        <v>4.5302728420880001E-3</v>
      </c>
    </row>
    <row r="167" spans="1:17" x14ac:dyDescent="0.3">
      <c r="A167" t="s">
        <v>413</v>
      </c>
      <c r="B167" t="s">
        <v>414</v>
      </c>
      <c r="C167" t="s">
        <v>3135</v>
      </c>
      <c r="D167" t="s">
        <v>415</v>
      </c>
      <c r="E167">
        <v>56580.558620124997</v>
      </c>
      <c r="F167">
        <v>132140.20000000001</v>
      </c>
      <c r="G167">
        <v>-4.0825383528183101</v>
      </c>
      <c r="H167">
        <v>-2.79818772214914</v>
      </c>
      <c r="I167">
        <v>-10.7821117758875</v>
      </c>
      <c r="J167">
        <v>-2.54609086564234</v>
      </c>
      <c r="K167">
        <v>135582.97055233101</v>
      </c>
      <c r="L167">
        <v>130043.47708121099</v>
      </c>
      <c r="M167">
        <v>34.672483368316797</v>
      </c>
      <c r="N167">
        <v>0.83166514517733303</v>
      </c>
      <c r="O167">
        <v>14.6093316038571</v>
      </c>
      <c r="P167">
        <v>24.1860814811334</v>
      </c>
      <c r="Q167">
        <v>3.9906041669800003E-2</v>
      </c>
    </row>
    <row r="168" spans="1:17" x14ac:dyDescent="0.3">
      <c r="A168" t="s">
        <v>416</v>
      </c>
      <c r="B168" t="s">
        <v>417</v>
      </c>
      <c r="C168" t="s">
        <v>3129</v>
      </c>
      <c r="D168" t="s">
        <v>34</v>
      </c>
      <c r="E168">
        <v>55858.236598272</v>
      </c>
      <c r="F168">
        <v>45.43</v>
      </c>
      <c r="G168">
        <v>-14.820220090292</v>
      </c>
      <c r="H168">
        <v>-9.1864191230880206</v>
      </c>
      <c r="I168">
        <v>-28.938146880522702</v>
      </c>
      <c r="J168">
        <v>-5.0476528334620703</v>
      </c>
      <c r="K168">
        <v>50.030198806235198</v>
      </c>
      <c r="L168">
        <v>49.528333009176201</v>
      </c>
      <c r="M168">
        <v>28.714052975030999</v>
      </c>
      <c r="N168">
        <v>0.56586814181766798</v>
      </c>
      <c r="O168">
        <v>55.513977547875797</v>
      </c>
      <c r="P168">
        <v>30.7338129496402</v>
      </c>
      <c r="Q168">
        <v>0.10687850432158701</v>
      </c>
    </row>
    <row r="169" spans="1:17" x14ac:dyDescent="0.3">
      <c r="A169" t="s">
        <v>418</v>
      </c>
      <c r="B169" t="s">
        <v>419</v>
      </c>
      <c r="C169" t="s">
        <v>3131</v>
      </c>
      <c r="D169" t="s">
        <v>233</v>
      </c>
      <c r="E169">
        <v>55659.927915990003</v>
      </c>
      <c r="F169">
        <v>2117.15</v>
      </c>
      <c r="G169">
        <v>8.0969319190265399</v>
      </c>
      <c r="H169">
        <v>1.7156206029946399</v>
      </c>
      <c r="I169">
        <v>4.9121775149220896</v>
      </c>
      <c r="J169">
        <v>-2.2100517068454</v>
      </c>
      <c r="K169">
        <v>2068.4899662376001</v>
      </c>
      <c r="L169">
        <v>1922.2256277444901</v>
      </c>
      <c r="M169">
        <v>43.316191573615001</v>
      </c>
      <c r="N169">
        <v>0.83753238080675796</v>
      </c>
      <c r="O169">
        <v>4.1447228585598399</v>
      </c>
      <c r="P169">
        <v>37.388059701492502</v>
      </c>
      <c r="Q169">
        <v>-1.3081005667300001E-4</v>
      </c>
    </row>
    <row r="170" spans="1:17" x14ac:dyDescent="0.3">
      <c r="A170" t="s">
        <v>420</v>
      </c>
      <c r="B170" t="s">
        <v>421</v>
      </c>
      <c r="C170" t="s">
        <v>3129</v>
      </c>
      <c r="D170" t="s">
        <v>422</v>
      </c>
      <c r="E170">
        <v>55614.638922585</v>
      </c>
      <c r="F170">
        <v>4242.6499999999996</v>
      </c>
      <c r="G170">
        <v>179.29021552966299</v>
      </c>
      <c r="H170">
        <v>36.449318544013401</v>
      </c>
      <c r="I170">
        <v>41.077356379594598</v>
      </c>
      <c r="J170">
        <v>5.6555847134311001</v>
      </c>
      <c r="K170">
        <v>3227.6544994081901</v>
      </c>
      <c r="L170">
        <v>2591.1898729099298</v>
      </c>
      <c r="M170">
        <v>73.702043240205299</v>
      </c>
      <c r="N170">
        <v>2.0204743653502701</v>
      </c>
      <c r="O170">
        <v>0.76249513865156404</v>
      </c>
      <c r="P170">
        <v>211.948090143744</v>
      </c>
      <c r="Q170">
        <v>0.200438663062943</v>
      </c>
    </row>
    <row r="171" spans="1:17" x14ac:dyDescent="0.3">
      <c r="A171" t="s">
        <v>423</v>
      </c>
      <c r="B171" t="s">
        <v>424</v>
      </c>
      <c r="C171" t="s">
        <v>3135</v>
      </c>
      <c r="D171" t="s">
        <v>415</v>
      </c>
      <c r="E171">
        <v>55280.017066449996</v>
      </c>
      <c r="F171">
        <v>3004.35</v>
      </c>
      <c r="G171">
        <v>-9.1403701088326699</v>
      </c>
      <c r="H171">
        <v>-6.2084205556748699</v>
      </c>
      <c r="I171">
        <v>12.686934358218</v>
      </c>
      <c r="J171">
        <v>-6.1255252183572004</v>
      </c>
      <c r="K171">
        <v>3006.6374848780301</v>
      </c>
      <c r="L171">
        <v>2814.0354556085299</v>
      </c>
      <c r="M171">
        <v>24.3291137810454</v>
      </c>
      <c r="N171">
        <v>1.06355036901816</v>
      </c>
      <c r="O171">
        <v>12.3371111887762</v>
      </c>
      <c r="P171">
        <v>36.9473060443066</v>
      </c>
      <c r="Q171">
        <v>-1.7719803258007E-2</v>
      </c>
    </row>
    <row r="172" spans="1:17" x14ac:dyDescent="0.3">
      <c r="A172" t="s">
        <v>425</v>
      </c>
      <c r="B172" t="s">
        <v>426</v>
      </c>
      <c r="C172" t="s">
        <v>3139</v>
      </c>
      <c r="D172" t="s">
        <v>427</v>
      </c>
      <c r="E172">
        <v>54949.5707150909</v>
      </c>
      <c r="F172">
        <v>193.59</v>
      </c>
      <c r="G172">
        <v>4.37838380613975</v>
      </c>
      <c r="H172">
        <v>-11.4294404695576</v>
      </c>
      <c r="I172">
        <v>-2.3840346119834201</v>
      </c>
      <c r="J172">
        <v>2.0432577882123302</v>
      </c>
      <c r="K172">
        <v>198.058345950903</v>
      </c>
      <c r="L172">
        <v>180.58859256374899</v>
      </c>
      <c r="M172">
        <v>30.126275386181899</v>
      </c>
      <c r="N172">
        <v>0.46009364070315101</v>
      </c>
      <c r="O172">
        <v>18.7044785371145</v>
      </c>
      <c r="P172">
        <v>41.824175824175803</v>
      </c>
      <c r="Q172">
        <v>-7.6733847517056003E-2</v>
      </c>
    </row>
    <row r="173" spans="1:17" x14ac:dyDescent="0.3">
      <c r="A173" t="s">
        <v>428</v>
      </c>
      <c r="B173" t="s">
        <v>429</v>
      </c>
      <c r="C173" t="s">
        <v>3131</v>
      </c>
      <c r="D173" t="s">
        <v>195</v>
      </c>
      <c r="E173">
        <v>54385.528612800001</v>
      </c>
      <c r="F173">
        <v>16705.25</v>
      </c>
      <c r="G173">
        <v>-32.714919362087997</v>
      </c>
      <c r="H173">
        <v>2.0537372092942601</v>
      </c>
      <c r="I173">
        <v>-7.6225524530361302</v>
      </c>
      <c r="J173">
        <v>2.9925070859228602</v>
      </c>
      <c r="K173">
        <v>16634.793442897098</v>
      </c>
      <c r="L173">
        <v>16491.482316658199</v>
      </c>
      <c r="M173">
        <v>63.641632258127103</v>
      </c>
      <c r="N173">
        <v>0.78934043398434495</v>
      </c>
      <c r="O173">
        <v>15.233235060834099</v>
      </c>
      <c r="P173">
        <v>8.8616132521798008</v>
      </c>
      <c r="Q173">
        <v>-2.2102478710061001E-2</v>
      </c>
    </row>
    <row r="174" spans="1:17" x14ac:dyDescent="0.3">
      <c r="A174" t="s">
        <v>430</v>
      </c>
      <c r="B174" t="s">
        <v>431</v>
      </c>
      <c r="C174" t="s">
        <v>3128</v>
      </c>
      <c r="D174" t="s">
        <v>21</v>
      </c>
      <c r="E174">
        <v>53862.506380779902</v>
      </c>
      <c r="F174">
        <v>2901.1</v>
      </c>
      <c r="G174">
        <v>-10.054553523635301</v>
      </c>
      <c r="H174">
        <v>-5.2952910940289701</v>
      </c>
      <c r="I174">
        <v>7.8556823797695197</v>
      </c>
      <c r="J174">
        <v>-2.3624465135508399</v>
      </c>
      <c r="K174">
        <v>2938.5075696251802</v>
      </c>
      <c r="L174">
        <v>2654.2959332350201</v>
      </c>
      <c r="M174">
        <v>26.3265660653719</v>
      </c>
      <c r="N174">
        <v>0.87568725937004799</v>
      </c>
      <c r="O174">
        <v>9.8824583778566808</v>
      </c>
      <c r="P174">
        <v>40.210719636556902</v>
      </c>
      <c r="Q174">
        <v>-5.5624077254711003E-2</v>
      </c>
    </row>
    <row r="175" spans="1:17" x14ac:dyDescent="0.3">
      <c r="A175" t="s">
        <v>432</v>
      </c>
      <c r="B175" t="s">
        <v>433</v>
      </c>
      <c r="C175" t="s">
        <v>3129</v>
      </c>
      <c r="D175" t="s">
        <v>24</v>
      </c>
      <c r="E175">
        <v>53748.463891353</v>
      </c>
      <c r="F175">
        <v>73.13</v>
      </c>
      <c r="G175">
        <v>-46.060276494599798</v>
      </c>
      <c r="H175">
        <v>-2.38932787279481</v>
      </c>
      <c r="I175">
        <v>-21.711493247417501</v>
      </c>
      <c r="J175">
        <v>-0.65567009604978299</v>
      </c>
      <c r="K175">
        <v>74.061825332285693</v>
      </c>
      <c r="L175">
        <v>77.360027241616905</v>
      </c>
      <c r="M175">
        <v>34.403559448867902</v>
      </c>
      <c r="N175">
        <v>1.0477577001018501</v>
      </c>
      <c r="O175">
        <v>27.6493914945986</v>
      </c>
      <c r="P175">
        <v>3.8630876295980601</v>
      </c>
      <c r="Q175">
        <v>3.6933801147547997E-2</v>
      </c>
    </row>
    <row r="176" spans="1:17" x14ac:dyDescent="0.3">
      <c r="A176" t="s">
        <v>434</v>
      </c>
      <c r="B176" t="s">
        <v>435</v>
      </c>
      <c r="C176" t="s">
        <v>3140</v>
      </c>
      <c r="D176" t="s">
        <v>436</v>
      </c>
      <c r="E176">
        <v>53681.878530540002</v>
      </c>
      <c r="F176">
        <v>891.7</v>
      </c>
      <c r="G176">
        <v>-1.6437779743982699</v>
      </c>
      <c r="H176">
        <v>-7.8162708956874001</v>
      </c>
      <c r="I176">
        <v>-12.510059477003599</v>
      </c>
      <c r="J176">
        <v>-2.96963814738641</v>
      </c>
      <c r="K176">
        <v>948.29420481012301</v>
      </c>
      <c r="L176">
        <v>941.02103349759</v>
      </c>
      <c r="M176">
        <v>30.477574031487102</v>
      </c>
      <c r="N176">
        <v>0.76390198278198196</v>
      </c>
      <c r="O176">
        <v>32.331501626107404</v>
      </c>
      <c r="P176">
        <v>32.653972032133296</v>
      </c>
      <c r="Q176">
        <v>1.0051702298591E-2</v>
      </c>
    </row>
    <row r="177" spans="1:17" x14ac:dyDescent="0.3">
      <c r="A177" t="s">
        <v>437</v>
      </c>
      <c r="B177" t="s">
        <v>438</v>
      </c>
      <c r="C177" t="s">
        <v>3127</v>
      </c>
      <c r="D177" t="s">
        <v>439</v>
      </c>
      <c r="E177">
        <v>53677.503149079901</v>
      </c>
      <c r="F177">
        <v>353.4</v>
      </c>
      <c r="G177">
        <v>31.062618193536299</v>
      </c>
      <c r="H177">
        <v>-1.64783127415535</v>
      </c>
      <c r="I177">
        <v>15.411207065318299</v>
      </c>
      <c r="J177">
        <v>4.0732920646434199</v>
      </c>
      <c r="K177">
        <v>346.46238842016197</v>
      </c>
      <c r="L177">
        <v>310.52444741548402</v>
      </c>
      <c r="M177">
        <v>67.671060575379798</v>
      </c>
      <c r="N177">
        <v>1.3563092461873301</v>
      </c>
      <c r="O177">
        <v>8.7153367289190609</v>
      </c>
      <c r="P177">
        <v>84.350547730829405</v>
      </c>
      <c r="Q177">
        <v>4.9713402304981003E-2</v>
      </c>
    </row>
    <row r="178" spans="1:17" x14ac:dyDescent="0.3">
      <c r="A178" t="s">
        <v>440</v>
      </c>
      <c r="B178" t="s">
        <v>441</v>
      </c>
      <c r="C178" t="s">
        <v>3128</v>
      </c>
      <c r="D178" t="s">
        <v>287</v>
      </c>
      <c r="E178">
        <v>53676.563236279901</v>
      </c>
      <c r="F178">
        <v>5144.7</v>
      </c>
      <c r="G178">
        <v>-18.891650687885701</v>
      </c>
      <c r="H178">
        <v>-7.9315494388565702</v>
      </c>
      <c r="I178">
        <v>-20.118977255339999</v>
      </c>
      <c r="J178">
        <v>-1.5110508079132501</v>
      </c>
      <c r="K178">
        <v>5345.0838805646299</v>
      </c>
      <c r="L178">
        <v>5069.8256522845404</v>
      </c>
      <c r="M178">
        <v>14.112905503802899</v>
      </c>
      <c r="N178">
        <v>1.1374246364679901</v>
      </c>
      <c r="O178">
        <v>16.624876086069101</v>
      </c>
      <c r="P178">
        <v>25.144733641449701</v>
      </c>
      <c r="Q178">
        <v>-2.3388770859485E-2</v>
      </c>
    </row>
    <row r="179" spans="1:17" x14ac:dyDescent="0.3">
      <c r="A179" t="s">
        <v>442</v>
      </c>
      <c r="B179" t="s">
        <v>443</v>
      </c>
      <c r="C179" t="s">
        <v>3129</v>
      </c>
      <c r="D179" t="s">
        <v>54</v>
      </c>
      <c r="E179">
        <v>53456.613464549999</v>
      </c>
      <c r="F179">
        <v>727.35</v>
      </c>
      <c r="G179">
        <v>-24.9711370807252</v>
      </c>
      <c r="H179">
        <v>3.8202083467382502</v>
      </c>
      <c r="I179">
        <v>4.3881553923163104</v>
      </c>
      <c r="J179">
        <v>1.7586944679347201</v>
      </c>
      <c r="K179">
        <v>694.17648174343503</v>
      </c>
      <c r="L179">
        <v>667.86698506216999</v>
      </c>
      <c r="M179">
        <v>42.450457381084</v>
      </c>
      <c r="N179">
        <v>0.75325434627986299</v>
      </c>
      <c r="O179">
        <v>11.8306179968378</v>
      </c>
      <c r="P179">
        <v>31.361748239118601</v>
      </c>
      <c r="Q179">
        <v>-5.2361127930199997E-3</v>
      </c>
    </row>
    <row r="180" spans="1:17" x14ac:dyDescent="0.3">
      <c r="A180" t="s">
        <v>444</v>
      </c>
      <c r="B180" t="s">
        <v>445</v>
      </c>
      <c r="C180" t="s">
        <v>3141</v>
      </c>
      <c r="D180" t="s">
        <v>446</v>
      </c>
      <c r="E180">
        <v>50855.122208834997</v>
      </c>
      <c r="F180">
        <v>1899.1</v>
      </c>
      <c r="G180">
        <v>-25.250838696068801</v>
      </c>
      <c r="H180">
        <v>-1.2141423501463899</v>
      </c>
      <c r="I180">
        <v>-16.561938035080701</v>
      </c>
      <c r="J180">
        <v>-2.6175061624832798</v>
      </c>
      <c r="K180">
        <v>1990.4052939380699</v>
      </c>
      <c r="L180">
        <v>2018.31512968737</v>
      </c>
      <c r="M180">
        <v>29.972170081906501</v>
      </c>
      <c r="N180">
        <v>1.1256711895231499</v>
      </c>
      <c r="O180">
        <v>29.219103786003899</v>
      </c>
      <c r="P180">
        <v>9.1436781609195403</v>
      </c>
      <c r="Q180">
        <v>-1.0704786257200999E-2</v>
      </c>
    </row>
    <row r="181" spans="1:17" x14ac:dyDescent="0.3">
      <c r="A181" t="s">
        <v>447</v>
      </c>
      <c r="B181" t="s">
        <v>448</v>
      </c>
      <c r="C181" t="s">
        <v>3129</v>
      </c>
      <c r="D181" t="s">
        <v>34</v>
      </c>
      <c r="E181">
        <v>50271.320250712</v>
      </c>
      <c r="F181">
        <v>56.41</v>
      </c>
      <c r="G181">
        <v>-6.7365271056089497</v>
      </c>
      <c r="H181">
        <v>-6.4035955781690097</v>
      </c>
      <c r="I181">
        <v>-22.144378787730702</v>
      </c>
      <c r="J181">
        <v>-3.4522696042393002</v>
      </c>
      <c r="K181">
        <v>59.8506859216373</v>
      </c>
      <c r="L181">
        <v>57.956898965228703</v>
      </c>
      <c r="M181">
        <v>37.373354087487002</v>
      </c>
      <c r="N181">
        <v>0.519440193045139</v>
      </c>
      <c r="O181">
        <v>36.323346924304197</v>
      </c>
      <c r="P181">
        <v>38.090575275397697</v>
      </c>
      <c r="Q181">
        <v>0.101548666575901</v>
      </c>
    </row>
    <row r="182" spans="1:17" x14ac:dyDescent="0.3">
      <c r="A182" t="s">
        <v>449</v>
      </c>
      <c r="B182" t="s">
        <v>450</v>
      </c>
      <c r="C182" t="s">
        <v>3134</v>
      </c>
      <c r="D182" t="s">
        <v>103</v>
      </c>
      <c r="E182">
        <v>49778.715481724998</v>
      </c>
      <c r="F182">
        <v>120.54</v>
      </c>
      <c r="G182">
        <v>45.670461330791198</v>
      </c>
      <c r="H182">
        <v>-9.0400368482567401</v>
      </c>
      <c r="I182">
        <v>-21.131119562380601</v>
      </c>
      <c r="J182">
        <v>-7.9992387037499402</v>
      </c>
      <c r="K182">
        <v>132.170632665857</v>
      </c>
      <c r="L182">
        <v>122.11233789494899</v>
      </c>
      <c r="M182">
        <v>38.963325048622004</v>
      </c>
      <c r="N182">
        <v>0.61460302814148204</v>
      </c>
      <c r="O182">
        <v>41.4468226314916</v>
      </c>
      <c r="P182">
        <v>90.126182965299705</v>
      </c>
      <c r="Q182">
        <v>0.17685105282465099</v>
      </c>
    </row>
    <row r="183" spans="1:17" x14ac:dyDescent="0.3">
      <c r="A183" t="s">
        <v>451</v>
      </c>
      <c r="B183" t="s">
        <v>452</v>
      </c>
      <c r="C183" t="s">
        <v>3129</v>
      </c>
      <c r="D183" t="s">
        <v>34</v>
      </c>
      <c r="E183">
        <v>49514.815710616</v>
      </c>
      <c r="F183">
        <v>105.94</v>
      </c>
      <c r="G183">
        <v>-25.6983277955975</v>
      </c>
      <c r="H183">
        <v>-8.7634704242772692</v>
      </c>
      <c r="I183">
        <v>-36.886511109814002</v>
      </c>
      <c r="J183">
        <v>-1.9501388681271401</v>
      </c>
      <c r="K183">
        <v>114.70618550283299</v>
      </c>
      <c r="L183">
        <v>118.732714404033</v>
      </c>
      <c r="M183">
        <v>27.601505215261</v>
      </c>
      <c r="N183">
        <v>0.68383980308567505</v>
      </c>
      <c r="O183">
        <v>49.093826694355201</v>
      </c>
      <c r="P183">
        <v>22.615740740740701</v>
      </c>
      <c r="Q183">
        <v>6.9208610148504005E-2</v>
      </c>
    </row>
    <row r="184" spans="1:17" x14ac:dyDescent="0.3">
      <c r="A184" t="s">
        <v>453</v>
      </c>
      <c r="B184" t="s">
        <v>454</v>
      </c>
      <c r="C184" t="s">
        <v>3143</v>
      </c>
      <c r="D184" t="s">
        <v>406</v>
      </c>
      <c r="E184">
        <v>47711.160762809901</v>
      </c>
      <c r="F184">
        <v>1574.15</v>
      </c>
      <c r="G184">
        <v>8.1983037930773701</v>
      </c>
      <c r="H184">
        <v>-7.2936366682843898</v>
      </c>
      <c r="I184">
        <v>25.989246513449501</v>
      </c>
      <c r="J184">
        <v>-4.14977942489518</v>
      </c>
      <c r="K184">
        <v>1655.0849028821599</v>
      </c>
      <c r="L184">
        <v>1429.19374664221</v>
      </c>
      <c r="M184">
        <v>36.074309008718103</v>
      </c>
      <c r="N184">
        <v>0.93319812398028701</v>
      </c>
      <c r="O184">
        <v>13.6486357716862</v>
      </c>
      <c r="P184">
        <v>54.472302634806901</v>
      </c>
      <c r="Q184">
        <v>8.6050291714987001E-2</v>
      </c>
    </row>
    <row r="185" spans="1:17" x14ac:dyDescent="0.3">
      <c r="A185" t="s">
        <v>455</v>
      </c>
      <c r="B185" t="s">
        <v>456</v>
      </c>
      <c r="C185" t="s">
        <v>3128</v>
      </c>
      <c r="D185" t="s">
        <v>21</v>
      </c>
      <c r="E185">
        <v>47522.984982790003</v>
      </c>
      <c r="F185">
        <v>7321.95</v>
      </c>
      <c r="G185">
        <v>15.214324996422899</v>
      </c>
      <c r="H185">
        <v>8.6577916786530906</v>
      </c>
      <c r="I185">
        <v>18.5037432753548</v>
      </c>
      <c r="J185">
        <v>5.5737897625884703</v>
      </c>
      <c r="K185">
        <v>6567.9120062975298</v>
      </c>
      <c r="L185">
        <v>5898.8514204473904</v>
      </c>
      <c r="M185">
        <v>68.038399549740006</v>
      </c>
      <c r="N185">
        <v>0.984849660365822</v>
      </c>
      <c r="O185">
        <v>0.34280485389821502</v>
      </c>
      <c r="P185">
        <v>70.784302291678799</v>
      </c>
      <c r="Q185">
        <v>1.1139310694897001E-2</v>
      </c>
    </row>
    <row r="186" spans="1:17" x14ac:dyDescent="0.3">
      <c r="A186" t="s">
        <v>457</v>
      </c>
      <c r="B186" t="s">
        <v>458</v>
      </c>
      <c r="C186" t="s">
        <v>3129</v>
      </c>
      <c r="D186" t="s">
        <v>24</v>
      </c>
      <c r="E186">
        <v>47494.663263413997</v>
      </c>
      <c r="F186">
        <v>187.76</v>
      </c>
      <c r="G186">
        <v>2.2636070402651001</v>
      </c>
      <c r="H186">
        <v>-0.23352686944537199</v>
      </c>
      <c r="I186">
        <v>11.252300126738501</v>
      </c>
      <c r="J186">
        <v>-3.7196270923913999</v>
      </c>
      <c r="K186">
        <v>190.16863231687</v>
      </c>
      <c r="L186">
        <v>173.085424884357</v>
      </c>
      <c r="M186">
        <v>58.193249420914597</v>
      </c>
      <c r="N186">
        <v>1.1663412400003701</v>
      </c>
      <c r="O186">
        <v>10.0287601193012</v>
      </c>
      <c r="P186">
        <v>36.801457194899797</v>
      </c>
      <c r="Q186">
        <v>0.11375781783627199</v>
      </c>
    </row>
    <row r="187" spans="1:17" hidden="1" x14ac:dyDescent="0.3">
      <c r="A187" t="s">
        <v>459</v>
      </c>
      <c r="B187" t="s">
        <v>460</v>
      </c>
      <c r="C187" t="s">
        <v>3144</v>
      </c>
      <c r="D187" t="s">
        <v>103</v>
      </c>
      <c r="E187">
        <v>47214.107304320001</v>
      </c>
      <c r="F187">
        <v>1014.3</v>
      </c>
      <c r="G187">
        <v>-6.5063384282837102</v>
      </c>
      <c r="H187">
        <v>-12.831354676911699</v>
      </c>
      <c r="I187">
        <v>10.4104592216715</v>
      </c>
      <c r="J187">
        <v>-4.19905355492957</v>
      </c>
      <c r="M187">
        <v>43.532635838861701</v>
      </c>
      <c r="O187">
        <v>25.0073942620526</v>
      </c>
      <c r="P187">
        <v>26.4555541703029</v>
      </c>
    </row>
    <row r="188" spans="1:17" x14ac:dyDescent="0.3">
      <c r="A188" t="s">
        <v>461</v>
      </c>
      <c r="B188" t="s">
        <v>462</v>
      </c>
      <c r="C188" t="s">
        <v>3128</v>
      </c>
      <c r="D188" t="s">
        <v>287</v>
      </c>
      <c r="E188">
        <v>47183.659120149998</v>
      </c>
      <c r="F188">
        <v>7550.1</v>
      </c>
      <c r="G188">
        <v>-23.8361862744107</v>
      </c>
      <c r="H188">
        <v>-2.7473042649326902</v>
      </c>
      <c r="I188">
        <v>-15.053852484698099</v>
      </c>
      <c r="J188">
        <v>-0.83441863811499495</v>
      </c>
      <c r="K188">
        <v>7533.3434302444703</v>
      </c>
      <c r="L188">
        <v>7453.8817575643698</v>
      </c>
      <c r="M188">
        <v>37.0847204298599</v>
      </c>
      <c r="N188">
        <v>0.49264967006650501</v>
      </c>
      <c r="O188">
        <v>21.8526906928385</v>
      </c>
      <c r="P188">
        <v>17.764225106064298</v>
      </c>
      <c r="Q188">
        <v>-1.18988577572E-4</v>
      </c>
    </row>
    <row r="189" spans="1:17" x14ac:dyDescent="0.3">
      <c r="A189" t="s">
        <v>463</v>
      </c>
      <c r="B189" t="s">
        <v>464</v>
      </c>
      <c r="C189" t="s">
        <v>3133</v>
      </c>
      <c r="D189" t="s">
        <v>51</v>
      </c>
      <c r="E189">
        <v>46919.424698119998</v>
      </c>
      <c r="F189">
        <v>1734.55</v>
      </c>
      <c r="G189">
        <v>93.860085472135694</v>
      </c>
      <c r="H189">
        <v>-2.5798024702211499</v>
      </c>
      <c r="I189">
        <v>56.574193375329997</v>
      </c>
      <c r="J189">
        <v>3.5904097842529401</v>
      </c>
      <c r="K189">
        <v>1610.0393746818299</v>
      </c>
      <c r="L189">
        <v>1260.68847058189</v>
      </c>
      <c r="M189">
        <v>44.043165600194897</v>
      </c>
      <c r="N189">
        <v>0.84736007725678197</v>
      </c>
      <c r="O189">
        <v>2.0206970107520701</v>
      </c>
      <c r="P189">
        <v>140.20911231131399</v>
      </c>
      <c r="Q189">
        <v>0.155649064402649</v>
      </c>
    </row>
    <row r="190" spans="1:17" x14ac:dyDescent="0.3">
      <c r="A190" t="s">
        <v>465</v>
      </c>
      <c r="B190" t="s">
        <v>466</v>
      </c>
      <c r="C190" t="s">
        <v>3133</v>
      </c>
      <c r="D190" t="s">
        <v>51</v>
      </c>
      <c r="E190">
        <v>46609.52916459</v>
      </c>
      <c r="F190">
        <v>2704.7</v>
      </c>
      <c r="G190">
        <v>42.426352946829198</v>
      </c>
      <c r="H190">
        <v>-8.5411768261079697</v>
      </c>
      <c r="I190">
        <v>29.800502657323701</v>
      </c>
      <c r="J190">
        <v>-1.9622077832132701</v>
      </c>
      <c r="K190">
        <v>2744.20471536992</v>
      </c>
      <c r="L190">
        <v>2391.3087124685999</v>
      </c>
      <c r="M190">
        <v>49.731633590886702</v>
      </c>
      <c r="N190">
        <v>0.51913350243680201</v>
      </c>
      <c r="O190">
        <v>14.1716271675232</v>
      </c>
      <c r="P190">
        <v>95.278148803292197</v>
      </c>
      <c r="Q190">
        <v>7.0287449911154001E-2</v>
      </c>
    </row>
    <row r="191" spans="1:17" x14ac:dyDescent="0.3">
      <c r="A191" t="s">
        <v>467</v>
      </c>
      <c r="B191" t="s">
        <v>468</v>
      </c>
      <c r="C191" t="s">
        <v>607</v>
      </c>
      <c r="D191" t="s">
        <v>469</v>
      </c>
      <c r="E191">
        <v>46165.382561669998</v>
      </c>
      <c r="F191">
        <v>42267.1</v>
      </c>
      <c r="G191">
        <v>-20.167378795268998</v>
      </c>
      <c r="H191">
        <v>1.91316335995112</v>
      </c>
      <c r="I191">
        <v>10.3244057458268</v>
      </c>
      <c r="J191">
        <v>0.33402773266265501</v>
      </c>
      <c r="K191">
        <v>41558.914682555798</v>
      </c>
      <c r="L191">
        <v>39353.938498865602</v>
      </c>
      <c r="M191">
        <v>35.247776063416097</v>
      </c>
      <c r="N191">
        <v>1.0228511602530299</v>
      </c>
      <c r="O191">
        <v>4.3364697365089997</v>
      </c>
      <c r="P191">
        <v>27.810813712104999</v>
      </c>
      <c r="Q191">
        <v>-2.8713530890319999E-2</v>
      </c>
    </row>
    <row r="192" spans="1:17" x14ac:dyDescent="0.3">
      <c r="A192" t="s">
        <v>470</v>
      </c>
      <c r="B192" t="s">
        <v>471</v>
      </c>
      <c r="C192" t="s">
        <v>3128</v>
      </c>
      <c r="D192" t="s">
        <v>21</v>
      </c>
      <c r="E192">
        <v>45892.719712124999</v>
      </c>
      <c r="F192">
        <v>1714</v>
      </c>
      <c r="G192">
        <v>23.982373458861598</v>
      </c>
      <c r="H192">
        <v>-1.46180842465391</v>
      </c>
      <c r="I192">
        <v>4.4062177583923097</v>
      </c>
      <c r="J192">
        <v>6.8695617120947201</v>
      </c>
      <c r="K192">
        <v>1723.9299513400599</v>
      </c>
      <c r="L192">
        <v>1579.9357026976199</v>
      </c>
      <c r="M192">
        <v>49.747511539336202</v>
      </c>
      <c r="N192">
        <v>1.09856905562448</v>
      </c>
      <c r="O192">
        <v>12.5262543757292</v>
      </c>
      <c r="P192">
        <v>57.074780058651001</v>
      </c>
      <c r="Q192">
        <v>0.17820224582257299</v>
      </c>
    </row>
    <row r="193" spans="1:17" x14ac:dyDescent="0.3">
      <c r="A193" t="s">
        <v>472</v>
      </c>
      <c r="B193" t="s">
        <v>473</v>
      </c>
      <c r="C193" t="s">
        <v>3137</v>
      </c>
      <c r="D193" t="s">
        <v>77</v>
      </c>
      <c r="E193">
        <v>45702.725132624997</v>
      </c>
      <c r="F193">
        <v>2385.8000000000002</v>
      </c>
      <c r="G193">
        <v>-5.8528673574106502</v>
      </c>
      <c r="H193">
        <v>-3.6818243805927802</v>
      </c>
      <c r="I193">
        <v>-17.968779345831202</v>
      </c>
      <c r="J193">
        <v>-3.0880855857508198</v>
      </c>
      <c r="K193">
        <v>2452.2970510406599</v>
      </c>
      <c r="L193">
        <v>2418.11297544524</v>
      </c>
      <c r="M193">
        <v>39.219732335939</v>
      </c>
      <c r="N193">
        <v>0.86585390068506896</v>
      </c>
      <c r="O193">
        <v>19.205298013244999</v>
      </c>
      <c r="P193">
        <v>32.323904603438699</v>
      </c>
      <c r="Q193">
        <v>-2.0569497638546999E-2</v>
      </c>
    </row>
    <row r="194" spans="1:17" x14ac:dyDescent="0.3">
      <c r="A194" t="s">
        <v>474</v>
      </c>
      <c r="B194" t="s">
        <v>475</v>
      </c>
      <c r="C194" t="s">
        <v>3143</v>
      </c>
      <c r="D194" t="s">
        <v>406</v>
      </c>
      <c r="E194">
        <v>44983.915925130001</v>
      </c>
      <c r="F194">
        <v>576.79999999999995</v>
      </c>
      <c r="G194">
        <v>-32.705586850592901</v>
      </c>
      <c r="H194">
        <v>-4.9598108272924701</v>
      </c>
      <c r="I194">
        <v>7.58903312870439</v>
      </c>
      <c r="J194">
        <v>-2.6347961381696701</v>
      </c>
      <c r="K194">
        <v>586.39707609514903</v>
      </c>
      <c r="L194">
        <v>563.38392525544702</v>
      </c>
      <c r="M194">
        <v>44.189393778136598</v>
      </c>
      <c r="N194">
        <v>0.88553048515224597</v>
      </c>
      <c r="O194">
        <v>10.072815533980499</v>
      </c>
      <c r="P194">
        <v>28.807503349709599</v>
      </c>
      <c r="Q194">
        <v>-8.8527988769338997E-2</v>
      </c>
    </row>
    <row r="195" spans="1:17" x14ac:dyDescent="0.3">
      <c r="A195" t="s">
        <v>476</v>
      </c>
      <c r="B195" t="s">
        <v>477</v>
      </c>
      <c r="C195" t="s">
        <v>3129</v>
      </c>
      <c r="D195" t="s">
        <v>143</v>
      </c>
      <c r="E195">
        <v>44908.6227</v>
      </c>
      <c r="F195">
        <v>228.88</v>
      </c>
      <c r="G195">
        <v>134.75561571309299</v>
      </c>
      <c r="H195">
        <v>-17.636187303363901</v>
      </c>
      <c r="I195">
        <v>-0.89432877630756302</v>
      </c>
      <c r="J195">
        <v>-9.3217225707270899</v>
      </c>
      <c r="K195">
        <v>258.20231355045502</v>
      </c>
      <c r="L195">
        <v>226.47540960219999</v>
      </c>
      <c r="M195">
        <v>28.5266924821521</v>
      </c>
      <c r="N195">
        <v>0.42075466937688899</v>
      </c>
      <c r="O195">
        <v>54.535127577769998</v>
      </c>
      <c r="P195">
        <v>224.652482269503</v>
      </c>
      <c r="Q195">
        <v>0.15836353865367001</v>
      </c>
    </row>
    <row r="196" spans="1:17" x14ac:dyDescent="0.3">
      <c r="A196" t="s">
        <v>478</v>
      </c>
      <c r="B196" t="s">
        <v>479</v>
      </c>
      <c r="C196" t="s">
        <v>3141</v>
      </c>
      <c r="D196" t="s">
        <v>446</v>
      </c>
      <c r="E196">
        <v>44662.028084520003</v>
      </c>
      <c r="F196">
        <v>1544.8</v>
      </c>
      <c r="G196">
        <v>-29.147680236503501</v>
      </c>
      <c r="H196">
        <v>9.4268218704322901</v>
      </c>
      <c r="I196">
        <v>-13.0926947989143</v>
      </c>
      <c r="J196">
        <v>1.6314375641441501</v>
      </c>
      <c r="K196">
        <v>1490.8607909633999</v>
      </c>
      <c r="L196">
        <v>1503.94043376784</v>
      </c>
      <c r="M196">
        <v>79.541633454108194</v>
      </c>
      <c r="N196">
        <v>1.6477922866907899</v>
      </c>
      <c r="O196">
        <v>15.765794924909301</v>
      </c>
      <c r="P196">
        <v>18.375478927203002</v>
      </c>
      <c r="Q196">
        <v>6.8649051203358E-2</v>
      </c>
    </row>
    <row r="197" spans="1:17" x14ac:dyDescent="0.3">
      <c r="A197" t="s">
        <v>480</v>
      </c>
      <c r="B197" t="s">
        <v>481</v>
      </c>
      <c r="C197" t="s">
        <v>3143</v>
      </c>
      <c r="D197" t="s">
        <v>482</v>
      </c>
      <c r="E197">
        <v>44657.320500000002</v>
      </c>
      <c r="F197">
        <v>4126.6000000000004</v>
      </c>
      <c r="G197">
        <v>18.602239011993401</v>
      </c>
      <c r="H197">
        <v>1.5306675560521401</v>
      </c>
      <c r="I197">
        <v>16.000226850156398</v>
      </c>
      <c r="J197">
        <v>-3.0408608926340799</v>
      </c>
      <c r="K197">
        <v>3824.08528317223</v>
      </c>
      <c r="L197">
        <v>3449.7460568031402</v>
      </c>
      <c r="M197">
        <v>38.820957881604699</v>
      </c>
      <c r="N197">
        <v>0.53419199578646404</v>
      </c>
      <c r="O197">
        <v>9.3030582077254707</v>
      </c>
      <c r="P197">
        <v>66.663974151857801</v>
      </c>
      <c r="Q197">
        <v>7.3586621540600999E-2</v>
      </c>
    </row>
    <row r="198" spans="1:17" x14ac:dyDescent="0.3">
      <c r="A198" t="s">
        <v>483</v>
      </c>
      <c r="B198" t="s">
        <v>484</v>
      </c>
      <c r="C198" t="s">
        <v>3129</v>
      </c>
      <c r="D198" t="s">
        <v>485</v>
      </c>
      <c r="E198">
        <v>44255.984762824999</v>
      </c>
      <c r="F198">
        <v>750.6</v>
      </c>
      <c r="G198">
        <v>-55.259005020486299</v>
      </c>
      <c r="H198">
        <v>7.4533295881995398</v>
      </c>
      <c r="I198">
        <v>71.742152379153794</v>
      </c>
      <c r="J198">
        <v>-2.2575002165731801</v>
      </c>
      <c r="K198">
        <v>611.34976489581697</v>
      </c>
      <c r="L198">
        <v>553.22362452331299</v>
      </c>
      <c r="M198">
        <v>54.332914918064397</v>
      </c>
      <c r="N198">
        <v>1.5191477030141101</v>
      </c>
      <c r="O198">
        <v>33.000266453503798</v>
      </c>
      <c r="P198">
        <v>142.129032258064</v>
      </c>
      <c r="Q198">
        <v>-5.3166726248279998E-2</v>
      </c>
    </row>
    <row r="199" spans="1:17" x14ac:dyDescent="0.3">
      <c r="A199" t="s">
        <v>486</v>
      </c>
      <c r="B199" t="s">
        <v>487</v>
      </c>
      <c r="C199" t="s">
        <v>3133</v>
      </c>
      <c r="D199" t="s">
        <v>284</v>
      </c>
      <c r="E199">
        <v>43893.266724720001</v>
      </c>
      <c r="F199">
        <v>597.20000000000005</v>
      </c>
      <c r="G199">
        <v>53.397867525457897</v>
      </c>
      <c r="H199">
        <v>5.2200278242202502</v>
      </c>
      <c r="I199">
        <v>27.170549982812201</v>
      </c>
      <c r="J199">
        <v>-2.3061654014290598</v>
      </c>
      <c r="K199">
        <v>558.259925464361</v>
      </c>
      <c r="L199">
        <v>475.971204599158</v>
      </c>
      <c r="M199">
        <v>41.308500957689198</v>
      </c>
      <c r="N199">
        <v>0.94430667034820903</v>
      </c>
      <c r="O199">
        <v>5.2411252511721296</v>
      </c>
      <c r="P199">
        <v>90.312300828553205</v>
      </c>
      <c r="Q199">
        <v>9.5756296959994006E-2</v>
      </c>
    </row>
    <row r="200" spans="1:17" x14ac:dyDescent="0.3">
      <c r="A200" t="s">
        <v>488</v>
      </c>
      <c r="B200" t="s">
        <v>489</v>
      </c>
      <c r="C200" t="s">
        <v>3131</v>
      </c>
      <c r="D200" t="s">
        <v>120</v>
      </c>
      <c r="E200">
        <v>43727.686665225003</v>
      </c>
      <c r="F200">
        <v>339.1</v>
      </c>
      <c r="G200">
        <v>-26.662496774569199</v>
      </c>
      <c r="H200">
        <v>-9.3213006619104597</v>
      </c>
      <c r="I200">
        <v>-15.2080140106049</v>
      </c>
      <c r="J200">
        <v>-2.5633265787157402</v>
      </c>
      <c r="K200">
        <v>352.59491041866102</v>
      </c>
      <c r="L200">
        <v>356.44272612207601</v>
      </c>
      <c r="M200">
        <v>27.935092077661398</v>
      </c>
      <c r="N200">
        <v>0.31470990667612497</v>
      </c>
      <c r="O200">
        <v>21.055735771158901</v>
      </c>
      <c r="P200">
        <v>18.649405178446401</v>
      </c>
      <c r="Q200">
        <v>-1.2736945370606999E-2</v>
      </c>
    </row>
    <row r="201" spans="1:17" hidden="1" x14ac:dyDescent="0.3">
      <c r="A201" t="s">
        <v>490</v>
      </c>
      <c r="B201" t="s">
        <v>491</v>
      </c>
      <c r="C201" t="s">
        <v>3144</v>
      </c>
      <c r="D201" t="s">
        <v>80</v>
      </c>
      <c r="E201">
        <v>43689.270010925</v>
      </c>
      <c r="F201">
        <v>95.41</v>
      </c>
      <c r="G201">
        <v>-22.654487069621499</v>
      </c>
      <c r="H201">
        <v>-17.158219213114702</v>
      </c>
      <c r="I201">
        <v>-5.73768941966632</v>
      </c>
      <c r="J201">
        <v>-6.82687005649443</v>
      </c>
      <c r="M201">
        <v>30.873914179339799</v>
      </c>
      <c r="O201">
        <v>64.972225133633799</v>
      </c>
      <c r="P201">
        <v>25.539473684210499</v>
      </c>
    </row>
    <row r="202" spans="1:17" x14ac:dyDescent="0.3">
      <c r="A202" t="s">
        <v>492</v>
      </c>
      <c r="B202" t="s">
        <v>493</v>
      </c>
      <c r="C202" t="s">
        <v>3129</v>
      </c>
      <c r="D202" t="s">
        <v>54</v>
      </c>
      <c r="E202">
        <v>43612.155888191999</v>
      </c>
      <c r="F202">
        <v>171.99</v>
      </c>
      <c r="G202">
        <v>4.0193611960808804</v>
      </c>
      <c r="H202">
        <v>1.2079385378497101</v>
      </c>
      <c r="I202">
        <v>-8.4942787572388401</v>
      </c>
      <c r="J202">
        <v>-6.8548923809462403</v>
      </c>
      <c r="K202">
        <v>175.51456184538199</v>
      </c>
      <c r="L202">
        <v>164.82015993016401</v>
      </c>
      <c r="M202">
        <v>35.609702443224997</v>
      </c>
      <c r="N202">
        <v>1.2294755849299199</v>
      </c>
      <c r="O202">
        <v>12.9426129426129</v>
      </c>
      <c r="P202">
        <v>35.853080568720301</v>
      </c>
      <c r="Q202">
        <v>8.2715188368794004E-2</v>
      </c>
    </row>
    <row r="203" spans="1:17" x14ac:dyDescent="0.3">
      <c r="A203" t="s">
        <v>494</v>
      </c>
      <c r="B203" t="s">
        <v>495</v>
      </c>
      <c r="C203" t="s">
        <v>3141</v>
      </c>
      <c r="D203" t="s">
        <v>496</v>
      </c>
      <c r="E203">
        <v>43606.444904684999</v>
      </c>
      <c r="F203">
        <v>3855.4</v>
      </c>
      <c r="G203">
        <v>-6.8289850824720499</v>
      </c>
      <c r="H203">
        <v>3.8404966302963199</v>
      </c>
      <c r="I203">
        <v>15.1371721024765</v>
      </c>
      <c r="J203">
        <v>-7.1024920495109098</v>
      </c>
      <c r="K203">
        <v>3956.7753807762001</v>
      </c>
      <c r="L203">
        <v>3580.6804883609502</v>
      </c>
      <c r="M203">
        <v>39.245778113450001</v>
      </c>
      <c r="N203">
        <v>1.13273048141757</v>
      </c>
      <c r="O203">
        <v>14.644394874721099</v>
      </c>
      <c r="P203">
        <v>45.574686603232102</v>
      </c>
      <c r="Q203">
        <v>0.122401823160511</v>
      </c>
    </row>
    <row r="204" spans="1:17" x14ac:dyDescent="0.3">
      <c r="A204" t="s">
        <v>497</v>
      </c>
      <c r="B204" t="s">
        <v>498</v>
      </c>
      <c r="C204" t="s">
        <v>3129</v>
      </c>
      <c r="D204" t="s">
        <v>398</v>
      </c>
      <c r="E204">
        <v>43531.314222100002</v>
      </c>
      <c r="F204">
        <v>751.8</v>
      </c>
      <c r="G204">
        <v>207.43906281111799</v>
      </c>
      <c r="H204">
        <v>-7.8034073474917598</v>
      </c>
      <c r="I204">
        <v>48.862495481700201</v>
      </c>
      <c r="J204">
        <v>-2.17964537022333</v>
      </c>
      <c r="K204">
        <v>709.70078105523703</v>
      </c>
      <c r="L204">
        <v>558.39037899242396</v>
      </c>
      <c r="M204">
        <v>36.305682726533199</v>
      </c>
      <c r="N204">
        <v>0.76473745335186805</v>
      </c>
      <c r="O204">
        <v>10.2487363660548</v>
      </c>
      <c r="P204">
        <v>237.88764044943801</v>
      </c>
      <c r="Q204">
        <v>0.13323147220610601</v>
      </c>
    </row>
    <row r="205" spans="1:17" x14ac:dyDescent="0.3">
      <c r="A205" t="s">
        <v>499</v>
      </c>
      <c r="B205" t="s">
        <v>500</v>
      </c>
      <c r="C205" t="s">
        <v>3141</v>
      </c>
      <c r="D205" t="s">
        <v>322</v>
      </c>
      <c r="E205">
        <v>43289.942348999997</v>
      </c>
      <c r="F205">
        <v>1643.05</v>
      </c>
      <c r="G205">
        <v>190.749220987174</v>
      </c>
      <c r="H205">
        <v>-15.7452338715579</v>
      </c>
      <c r="I205">
        <v>33.621722187690601</v>
      </c>
      <c r="J205">
        <v>-5.7409140200458504</v>
      </c>
      <c r="K205">
        <v>1910.25625993315</v>
      </c>
      <c r="L205">
        <v>1595.58980970569</v>
      </c>
      <c r="M205">
        <v>29.739674440591699</v>
      </c>
      <c r="N205">
        <v>0.257559955004595</v>
      </c>
      <c r="O205">
        <v>81.336538754146204</v>
      </c>
      <c r="P205">
        <v>277.19237832874097</v>
      </c>
      <c r="Q205">
        <v>0.202939095429958</v>
      </c>
    </row>
    <row r="206" spans="1:17" x14ac:dyDescent="0.3">
      <c r="A206" t="s">
        <v>501</v>
      </c>
      <c r="B206" t="s">
        <v>502</v>
      </c>
      <c r="C206" t="s">
        <v>3135</v>
      </c>
      <c r="D206" t="s">
        <v>190</v>
      </c>
      <c r="E206">
        <v>43289.0546712</v>
      </c>
      <c r="F206">
        <v>673.45</v>
      </c>
      <c r="G206">
        <v>-5.9502323439043501</v>
      </c>
      <c r="H206">
        <v>-6.0469909380208904</v>
      </c>
      <c r="I206">
        <v>-6.0724061860325103</v>
      </c>
      <c r="J206">
        <v>-5.6663113743178499</v>
      </c>
      <c r="K206">
        <v>705.61693667923703</v>
      </c>
      <c r="L206">
        <v>657.45706413785103</v>
      </c>
      <c r="M206">
        <v>32.533728577055903</v>
      </c>
      <c r="N206">
        <v>0.95287460900465903</v>
      </c>
      <c r="O206">
        <v>14.1361645259484</v>
      </c>
      <c r="P206">
        <v>37.973775865601297</v>
      </c>
      <c r="Q206">
        <v>-8.6390032800759999E-3</v>
      </c>
    </row>
    <row r="207" spans="1:17" x14ac:dyDescent="0.3">
      <c r="A207" t="s">
        <v>503</v>
      </c>
      <c r="B207" t="s">
        <v>504</v>
      </c>
      <c r="C207" t="s">
        <v>3136</v>
      </c>
      <c r="D207" t="s">
        <v>117</v>
      </c>
      <c r="E207">
        <v>42899.882688004996</v>
      </c>
      <c r="F207">
        <v>928.3</v>
      </c>
      <c r="G207">
        <v>41.388441836947102</v>
      </c>
      <c r="H207">
        <v>18.584452190411501</v>
      </c>
      <c r="I207">
        <v>31.642258418379999</v>
      </c>
      <c r="J207">
        <v>-1.0270995189573999</v>
      </c>
      <c r="K207">
        <v>821.773919989967</v>
      </c>
      <c r="L207">
        <v>699.87599465499</v>
      </c>
      <c r="M207">
        <v>76.027211725536006</v>
      </c>
      <c r="N207">
        <v>1.2140958585668</v>
      </c>
      <c r="O207">
        <v>7.5622104922977398</v>
      </c>
      <c r="P207">
        <v>88.678861788617795</v>
      </c>
    </row>
    <row r="208" spans="1:17" x14ac:dyDescent="0.3">
      <c r="A208" t="s">
        <v>505</v>
      </c>
      <c r="B208" t="s">
        <v>506</v>
      </c>
      <c r="C208" t="s">
        <v>3128</v>
      </c>
      <c r="D208" t="s">
        <v>21</v>
      </c>
      <c r="E208">
        <v>42897.418704850003</v>
      </c>
      <c r="F208">
        <v>1044</v>
      </c>
      <c r="G208">
        <v>-47.7581484985174</v>
      </c>
      <c r="H208">
        <v>-8.6433469692226197</v>
      </c>
      <c r="I208">
        <v>-15.6084777947696</v>
      </c>
      <c r="J208">
        <v>-4.4804378969582901</v>
      </c>
      <c r="K208">
        <v>1059.6228682917599</v>
      </c>
      <c r="L208">
        <v>1081.3493795545401</v>
      </c>
      <c r="M208">
        <v>36.629135373915197</v>
      </c>
      <c r="N208">
        <v>0.55643417718844801</v>
      </c>
      <c r="O208">
        <v>34.099616858237503</v>
      </c>
      <c r="P208">
        <v>7.61777136377692</v>
      </c>
    </row>
    <row r="209" spans="1:17" x14ac:dyDescent="0.3">
      <c r="A209" t="s">
        <v>507</v>
      </c>
      <c r="B209" t="s">
        <v>508</v>
      </c>
      <c r="C209" t="s">
        <v>3135</v>
      </c>
      <c r="D209" t="s">
        <v>509</v>
      </c>
      <c r="E209">
        <v>42704</v>
      </c>
      <c r="F209">
        <v>493.8</v>
      </c>
      <c r="G209">
        <v>66.376343683732401</v>
      </c>
      <c r="H209">
        <v>9.6481546895072198E-2</v>
      </c>
      <c r="I209">
        <v>20.575420969657099</v>
      </c>
      <c r="J209">
        <v>-2.1886687101976801</v>
      </c>
      <c r="K209">
        <v>493.91324484205199</v>
      </c>
      <c r="L209">
        <v>439.50342073812499</v>
      </c>
      <c r="M209">
        <v>61.425098397000397</v>
      </c>
      <c r="N209">
        <v>1.45447049577906</v>
      </c>
      <c r="O209">
        <v>25.627784528149</v>
      </c>
      <c r="P209">
        <v>104.302854778651</v>
      </c>
      <c r="Q209">
        <v>0.140011330339536</v>
      </c>
    </row>
    <row r="210" spans="1:17" x14ac:dyDescent="0.3">
      <c r="A210" t="s">
        <v>510</v>
      </c>
      <c r="B210" t="s">
        <v>511</v>
      </c>
      <c r="C210" t="s">
        <v>3141</v>
      </c>
      <c r="D210" t="s">
        <v>140</v>
      </c>
      <c r="E210">
        <v>42636.476362900001</v>
      </c>
      <c r="F210">
        <v>48198.3</v>
      </c>
      <c r="G210">
        <v>-1.9308944184694701</v>
      </c>
      <c r="H210">
        <v>-4.5846837355611401</v>
      </c>
      <c r="I210">
        <v>2.1087637663780301</v>
      </c>
      <c r="J210">
        <v>7.8213987156493303E-2</v>
      </c>
      <c r="K210">
        <v>50500.1938936062</v>
      </c>
      <c r="L210">
        <v>47626.165161310797</v>
      </c>
      <c r="M210">
        <v>28.738981449855899</v>
      </c>
      <c r="N210">
        <v>0.72499139423579495</v>
      </c>
      <c r="O210">
        <v>24.473269804121699</v>
      </c>
      <c r="P210">
        <v>37.797225089128197</v>
      </c>
      <c r="Q210">
        <v>-3.6091142694282999E-2</v>
      </c>
    </row>
    <row r="211" spans="1:17" x14ac:dyDescent="0.3">
      <c r="A211" t="s">
        <v>512</v>
      </c>
      <c r="B211" t="s">
        <v>513</v>
      </c>
      <c r="C211" t="s">
        <v>3141</v>
      </c>
      <c r="D211" t="s">
        <v>161</v>
      </c>
      <c r="E211">
        <v>42528.049230825003</v>
      </c>
      <c r="F211">
        <v>1687.95</v>
      </c>
      <c r="G211">
        <v>303.27385825645302</v>
      </c>
      <c r="H211">
        <v>3.1850645861906202</v>
      </c>
      <c r="I211">
        <v>62.866873725715699</v>
      </c>
      <c r="J211">
        <v>1.3405509569768399</v>
      </c>
      <c r="K211">
        <v>1636.5299093061799</v>
      </c>
      <c r="L211">
        <v>1259.1381562479201</v>
      </c>
      <c r="M211">
        <v>52.202640763649299</v>
      </c>
      <c r="N211">
        <v>1.3071958885978501</v>
      </c>
      <c r="O211">
        <v>11.9642169495541</v>
      </c>
      <c r="P211">
        <v>383.65329512893902</v>
      </c>
      <c r="Q211">
        <v>0.23491295564582701</v>
      </c>
    </row>
    <row r="212" spans="1:17" x14ac:dyDescent="0.3">
      <c r="A212" t="s">
        <v>514</v>
      </c>
      <c r="B212" t="s">
        <v>515</v>
      </c>
      <c r="C212" t="s">
        <v>3127</v>
      </c>
      <c r="D212" t="s">
        <v>176</v>
      </c>
      <c r="E212">
        <v>42435.809255624998</v>
      </c>
      <c r="F212">
        <v>602.95000000000005</v>
      </c>
      <c r="G212">
        <v>15.321220534792101</v>
      </c>
      <c r="H212">
        <v>-10.764680124513401</v>
      </c>
      <c r="I212">
        <v>-3.7126016072807202</v>
      </c>
      <c r="J212">
        <v>-0.90157999221083396</v>
      </c>
      <c r="K212">
        <v>620.43021384761005</v>
      </c>
      <c r="L212">
        <v>579.94052867195001</v>
      </c>
      <c r="M212">
        <v>48.496938914687597</v>
      </c>
      <c r="N212">
        <v>0.60014894338628799</v>
      </c>
      <c r="O212">
        <v>14.429057135749201</v>
      </c>
      <c r="P212">
        <v>51.857448684044797</v>
      </c>
      <c r="Q212">
        <v>-3.3030561551845E-2</v>
      </c>
    </row>
    <row r="213" spans="1:17" x14ac:dyDescent="0.3">
      <c r="A213" t="s">
        <v>516</v>
      </c>
      <c r="B213" t="s">
        <v>517</v>
      </c>
      <c r="C213" t="s">
        <v>3138</v>
      </c>
      <c r="D213" t="s">
        <v>325</v>
      </c>
      <c r="E213">
        <v>42277.484634619999</v>
      </c>
      <c r="F213">
        <v>1910.9</v>
      </c>
      <c r="G213">
        <v>92.802992104243103</v>
      </c>
      <c r="H213">
        <v>10.3384072579547</v>
      </c>
      <c r="I213">
        <v>25.435743195892801</v>
      </c>
      <c r="J213">
        <v>-4.1984971808125602</v>
      </c>
      <c r="K213">
        <v>1846.41321398121</v>
      </c>
      <c r="L213">
        <v>1516.4990413237199</v>
      </c>
      <c r="M213">
        <v>56.459296739527502</v>
      </c>
      <c r="N213">
        <v>1.3202852363397299</v>
      </c>
      <c r="O213">
        <v>15.1054476948035</v>
      </c>
      <c r="P213">
        <v>134.75429975429901</v>
      </c>
      <c r="Q213">
        <v>0.19932832293988101</v>
      </c>
    </row>
    <row r="214" spans="1:17" x14ac:dyDescent="0.3">
      <c r="A214" t="s">
        <v>518</v>
      </c>
      <c r="B214" t="s">
        <v>519</v>
      </c>
      <c r="C214" t="s">
        <v>3129</v>
      </c>
      <c r="D214" t="s">
        <v>227</v>
      </c>
      <c r="E214">
        <v>41745.553658550001</v>
      </c>
      <c r="F214">
        <v>633.45000000000005</v>
      </c>
      <c r="G214">
        <v>60.724536381200203</v>
      </c>
      <c r="H214">
        <v>-8.8119875719069398</v>
      </c>
      <c r="I214">
        <v>12.2413989413562</v>
      </c>
      <c r="J214">
        <v>-0.68447755796673604</v>
      </c>
      <c r="K214">
        <v>663.871166828073</v>
      </c>
      <c r="L214">
        <v>580.11679811584395</v>
      </c>
      <c r="M214">
        <v>44.309699717253999</v>
      </c>
      <c r="N214">
        <v>0.92634475025955298</v>
      </c>
      <c r="O214">
        <v>16.7337595706054</v>
      </c>
      <c r="P214">
        <v>92.948522692659097</v>
      </c>
      <c r="Q214">
        <v>3.1767815824665001E-2</v>
      </c>
    </row>
    <row r="215" spans="1:17" x14ac:dyDescent="0.3">
      <c r="A215" t="s">
        <v>520</v>
      </c>
      <c r="B215" t="s">
        <v>521</v>
      </c>
      <c r="C215" t="s">
        <v>3133</v>
      </c>
      <c r="D215" t="s">
        <v>51</v>
      </c>
      <c r="E215">
        <v>41530.150115024997</v>
      </c>
      <c r="F215">
        <v>3394.9</v>
      </c>
      <c r="G215">
        <v>62.904521861064801</v>
      </c>
      <c r="H215">
        <v>9.9402742493816199E-2</v>
      </c>
      <c r="I215">
        <v>48.6205615548784</v>
      </c>
      <c r="J215">
        <v>7.3755659100488797</v>
      </c>
      <c r="K215">
        <v>3073.74275573055</v>
      </c>
      <c r="L215">
        <v>2516.8270297804202</v>
      </c>
      <c r="M215">
        <v>58.137254713640502</v>
      </c>
      <c r="N215">
        <v>0.90649483281376897</v>
      </c>
      <c r="O215">
        <v>2.65398097145719</v>
      </c>
      <c r="P215">
        <v>105.745280446047</v>
      </c>
      <c r="Q215">
        <v>8.9723856564922003E-2</v>
      </c>
    </row>
    <row r="216" spans="1:17" x14ac:dyDescent="0.3">
      <c r="A216" t="s">
        <v>522</v>
      </c>
      <c r="B216" t="s">
        <v>523</v>
      </c>
      <c r="C216" t="s">
        <v>3133</v>
      </c>
      <c r="D216" t="s">
        <v>524</v>
      </c>
      <c r="E216">
        <v>41466.879475050002</v>
      </c>
      <c r="F216">
        <v>342.7</v>
      </c>
      <c r="G216">
        <v>4.3092426256090404</v>
      </c>
      <c r="H216">
        <v>-9.1515987660821594</v>
      </c>
      <c r="I216">
        <v>14.8104360528901</v>
      </c>
      <c r="J216">
        <v>-3.6961742484893301</v>
      </c>
      <c r="K216">
        <v>358.828489446665</v>
      </c>
      <c r="L216">
        <v>320.99886319869898</v>
      </c>
      <c r="M216">
        <v>29.727291174004101</v>
      </c>
      <c r="N216">
        <v>0.82998471292196196</v>
      </c>
      <c r="O216">
        <v>15.4946016924423</v>
      </c>
      <c r="P216">
        <v>57.563218390804501</v>
      </c>
      <c r="Q216">
        <v>-3.2139608838161998E-2</v>
      </c>
    </row>
    <row r="217" spans="1:17" x14ac:dyDescent="0.3">
      <c r="A217" t="s">
        <v>525</v>
      </c>
      <c r="B217" t="s">
        <v>526</v>
      </c>
      <c r="C217" t="s">
        <v>3139</v>
      </c>
      <c r="D217" t="s">
        <v>527</v>
      </c>
      <c r="E217">
        <v>41366.650500659998</v>
      </c>
      <c r="F217">
        <v>615.4</v>
      </c>
      <c r="G217">
        <v>-12.649742891706</v>
      </c>
      <c r="H217">
        <v>-4.4362404534630198</v>
      </c>
      <c r="I217">
        <v>25.585998569358502</v>
      </c>
      <c r="J217">
        <v>-5.7793022296019396</v>
      </c>
      <c r="K217">
        <v>641.50979713482297</v>
      </c>
      <c r="L217">
        <v>566.26793752446702</v>
      </c>
      <c r="M217">
        <v>21.125955680087099</v>
      </c>
      <c r="N217">
        <v>0.89371995298459295</v>
      </c>
      <c r="O217">
        <v>16.257718557036</v>
      </c>
      <c r="P217">
        <v>46.1584134900842</v>
      </c>
      <c r="Q217">
        <v>-7.2391622793685995E-2</v>
      </c>
    </row>
    <row r="218" spans="1:17" x14ac:dyDescent="0.3">
      <c r="A218" t="s">
        <v>528</v>
      </c>
      <c r="B218" t="s">
        <v>529</v>
      </c>
      <c r="C218" t="s">
        <v>3129</v>
      </c>
      <c r="D218" t="s">
        <v>34</v>
      </c>
      <c r="E218">
        <v>40824.119028834997</v>
      </c>
      <c r="F218">
        <v>57.04</v>
      </c>
      <c r="G218">
        <v>-1.3546003495100001</v>
      </c>
      <c r="H218">
        <v>-7.3946582614632996</v>
      </c>
      <c r="I218">
        <v>-21.919808962709901</v>
      </c>
      <c r="J218">
        <v>-3.2705690848187499</v>
      </c>
      <c r="K218">
        <v>61.02157742979</v>
      </c>
      <c r="L218">
        <v>58.807355130319799</v>
      </c>
      <c r="M218">
        <v>33.583815268732202</v>
      </c>
      <c r="N218">
        <v>0.75397079612418405</v>
      </c>
      <c r="O218">
        <v>28.856942496493598</v>
      </c>
      <c r="P218">
        <v>47.580853816300099</v>
      </c>
      <c r="Q218">
        <v>0.12498468276701</v>
      </c>
    </row>
    <row r="219" spans="1:17" x14ac:dyDescent="0.3">
      <c r="A219" t="s">
        <v>530</v>
      </c>
      <c r="B219" t="s">
        <v>531</v>
      </c>
      <c r="C219" t="s">
        <v>3141</v>
      </c>
      <c r="D219" t="s">
        <v>106</v>
      </c>
      <c r="E219">
        <v>40627.954687500001</v>
      </c>
      <c r="F219">
        <v>1149.2</v>
      </c>
      <c r="G219">
        <v>101.73341976779</v>
      </c>
      <c r="H219">
        <v>-14.108844653255799</v>
      </c>
      <c r="I219">
        <v>19.7815175783287</v>
      </c>
      <c r="J219">
        <v>-0.93518220274250696</v>
      </c>
      <c r="K219">
        <v>1250.70657006281</v>
      </c>
      <c r="L219">
        <v>1137.59470392807</v>
      </c>
      <c r="M219">
        <v>30.507202224233801</v>
      </c>
      <c r="N219">
        <v>0.61182497089132004</v>
      </c>
      <c r="O219">
        <v>56.1695092238078</v>
      </c>
      <c r="P219">
        <v>155.377777777777</v>
      </c>
      <c r="Q219">
        <v>0.179101777461669</v>
      </c>
    </row>
    <row r="220" spans="1:17" x14ac:dyDescent="0.3">
      <c r="A220" t="s">
        <v>532</v>
      </c>
      <c r="B220" t="s">
        <v>533</v>
      </c>
      <c r="C220" t="s">
        <v>3136</v>
      </c>
      <c r="D220" t="s">
        <v>164</v>
      </c>
      <c r="E220">
        <v>40470.181426545001</v>
      </c>
      <c r="F220">
        <v>212.79</v>
      </c>
      <c r="G220">
        <v>100.069028449946</v>
      </c>
      <c r="H220">
        <v>23.926081769322799</v>
      </c>
      <c r="I220">
        <v>9.1910263303829502</v>
      </c>
      <c r="J220">
        <v>3.2246446279964802</v>
      </c>
      <c r="K220">
        <v>190.93712738814401</v>
      </c>
      <c r="L220">
        <v>168.43780636461599</v>
      </c>
      <c r="M220">
        <v>78.406035658063402</v>
      </c>
      <c r="N220">
        <v>2.0936092809278102</v>
      </c>
      <c r="O220">
        <v>6.8612246816109597</v>
      </c>
      <c r="P220">
        <v>140.169300225733</v>
      </c>
      <c r="Q220">
        <v>9.5483905721974002E-2</v>
      </c>
    </row>
    <row r="221" spans="1:17" x14ac:dyDescent="0.3">
      <c r="A221" t="s">
        <v>534</v>
      </c>
      <c r="B221" t="s">
        <v>535</v>
      </c>
      <c r="C221" t="s">
        <v>3129</v>
      </c>
      <c r="D221" t="s">
        <v>43</v>
      </c>
      <c r="E221">
        <v>40060.92261768</v>
      </c>
      <c r="F221">
        <v>1154.0999999999999</v>
      </c>
      <c r="G221">
        <v>1.4847933111429199</v>
      </c>
      <c r="H221">
        <v>1.6483136894261099</v>
      </c>
      <c r="I221">
        <v>0.97584665427629602</v>
      </c>
      <c r="J221">
        <v>0.105035936194525</v>
      </c>
      <c r="K221">
        <v>1117.51620050618</v>
      </c>
      <c r="L221">
        <v>1019.78896971346</v>
      </c>
      <c r="M221">
        <v>46.198887475459202</v>
      </c>
      <c r="N221">
        <v>0.62708743680005297</v>
      </c>
      <c r="O221">
        <v>5.0905467463824703</v>
      </c>
      <c r="P221">
        <v>35.100965759437997</v>
      </c>
      <c r="Q221">
        <v>-1.1342878974331E-2</v>
      </c>
    </row>
    <row r="222" spans="1:17" x14ac:dyDescent="0.3">
      <c r="A222" t="s">
        <v>536</v>
      </c>
      <c r="B222" t="s">
        <v>537</v>
      </c>
      <c r="C222" t="s">
        <v>3141</v>
      </c>
      <c r="D222" t="s">
        <v>271</v>
      </c>
      <c r="E222">
        <v>39729.74772195</v>
      </c>
      <c r="F222">
        <v>4132.2</v>
      </c>
      <c r="G222">
        <v>-5.7724011095961396</v>
      </c>
      <c r="H222">
        <v>-4.7432798756389198</v>
      </c>
      <c r="I222">
        <v>-9.3998845323395894</v>
      </c>
      <c r="J222">
        <v>-1.8977791895713201</v>
      </c>
      <c r="K222">
        <v>4312.4711673138399</v>
      </c>
      <c r="L222">
        <v>4029.84545993028</v>
      </c>
      <c r="M222">
        <v>39.893370383775299</v>
      </c>
      <c r="N222">
        <v>1.0942172907558601</v>
      </c>
      <c r="O222">
        <v>19.789700401723</v>
      </c>
      <c r="P222">
        <v>23.716710827682199</v>
      </c>
      <c r="Q222">
        <v>0.100272606232075</v>
      </c>
    </row>
    <row r="223" spans="1:17" x14ac:dyDescent="0.3">
      <c r="A223" t="s">
        <v>538</v>
      </c>
      <c r="B223" t="s">
        <v>539</v>
      </c>
      <c r="C223" t="s">
        <v>3141</v>
      </c>
      <c r="D223" t="s">
        <v>540</v>
      </c>
      <c r="E223">
        <v>38692.635760520003</v>
      </c>
      <c r="F223">
        <v>4201.75</v>
      </c>
      <c r="G223">
        <v>29.9392223765722</v>
      </c>
      <c r="H223">
        <v>-7.1866340862501001</v>
      </c>
      <c r="I223">
        <v>1.2759974942177501</v>
      </c>
      <c r="J223">
        <v>-0.82676509368941498</v>
      </c>
      <c r="K223">
        <v>4339.0969807935398</v>
      </c>
      <c r="L223">
        <v>3891.7988488794699</v>
      </c>
      <c r="M223">
        <v>46.581619560872497</v>
      </c>
      <c r="N223">
        <v>1.11874218513352</v>
      </c>
      <c r="O223">
        <v>19.942880942464399</v>
      </c>
      <c r="P223">
        <v>81.0240834087286</v>
      </c>
      <c r="Q223">
        <v>0.19692837115383999</v>
      </c>
    </row>
    <row r="224" spans="1:17" x14ac:dyDescent="0.3">
      <c r="A224" t="s">
        <v>541</v>
      </c>
      <c r="B224" t="s">
        <v>542</v>
      </c>
      <c r="C224" t="s">
        <v>3145</v>
      </c>
      <c r="D224" t="s">
        <v>543</v>
      </c>
      <c r="E224">
        <v>38672.816333950002</v>
      </c>
      <c r="F224">
        <v>33919.599999999999</v>
      </c>
      <c r="G224">
        <v>-17.229319362425802</v>
      </c>
      <c r="H224">
        <v>-5.1481877841693899</v>
      </c>
      <c r="I224">
        <v>2.7470426459343402</v>
      </c>
      <c r="J224">
        <v>2.3422441545953099</v>
      </c>
      <c r="K224">
        <v>35438.665438600103</v>
      </c>
      <c r="L224">
        <v>33812.111882258003</v>
      </c>
      <c r="M224">
        <v>39.803401907691999</v>
      </c>
      <c r="N224">
        <v>1.1538708712987999</v>
      </c>
      <c r="O224">
        <v>20.451007676977301</v>
      </c>
      <c r="P224">
        <v>19.0205253175994</v>
      </c>
      <c r="Q224">
        <v>2.0911166114467999E-2</v>
      </c>
    </row>
    <row r="225" spans="1:17" x14ac:dyDescent="0.3">
      <c r="A225" t="s">
        <v>544</v>
      </c>
      <c r="B225" t="s">
        <v>545</v>
      </c>
      <c r="C225" t="s">
        <v>3143</v>
      </c>
      <c r="D225" t="s">
        <v>276</v>
      </c>
      <c r="E225">
        <v>38578.77164685</v>
      </c>
      <c r="F225">
        <v>2790.65</v>
      </c>
      <c r="G225">
        <v>7.6117131450818301</v>
      </c>
      <c r="H225">
        <v>-5.8953747035793196</v>
      </c>
      <c r="I225">
        <v>16.10294312281</v>
      </c>
      <c r="J225">
        <v>-2.17687864781439</v>
      </c>
      <c r="K225">
        <v>2856.2822784157802</v>
      </c>
      <c r="L225">
        <v>2577.2799348792</v>
      </c>
      <c r="M225">
        <v>39.276384664347802</v>
      </c>
      <c r="N225">
        <v>0.82834004367549097</v>
      </c>
      <c r="O225">
        <v>13.557773278626801</v>
      </c>
      <c r="P225">
        <v>45.206441709810797</v>
      </c>
      <c r="Q225">
        <v>-3.4274347159405E-2</v>
      </c>
    </row>
    <row r="226" spans="1:17" x14ac:dyDescent="0.3">
      <c r="A226" t="s">
        <v>546</v>
      </c>
      <c r="B226" t="s">
        <v>547</v>
      </c>
      <c r="C226" t="s">
        <v>3127</v>
      </c>
      <c r="D226" t="s">
        <v>176</v>
      </c>
      <c r="E226">
        <v>38454.543947999999</v>
      </c>
      <c r="F226">
        <v>532.95000000000005</v>
      </c>
      <c r="G226">
        <v>-11.5252487482235</v>
      </c>
      <c r="H226">
        <v>-0.43526195807402801</v>
      </c>
      <c r="I226">
        <v>1.7634696985457401</v>
      </c>
      <c r="J226">
        <v>-0.596753602052989</v>
      </c>
      <c r="K226">
        <v>537.31240178179496</v>
      </c>
      <c r="L226">
        <v>492.00295813567999</v>
      </c>
      <c r="M226">
        <v>51.575475302246403</v>
      </c>
      <c r="N226">
        <v>1.02296034829561</v>
      </c>
      <c r="O226">
        <v>7.0175438596491198</v>
      </c>
      <c r="P226">
        <v>41.855203619909503</v>
      </c>
      <c r="Q226">
        <v>-2.2613998236729001E-2</v>
      </c>
    </row>
    <row r="227" spans="1:17" x14ac:dyDescent="0.3">
      <c r="A227" t="s">
        <v>548</v>
      </c>
      <c r="B227" t="s">
        <v>549</v>
      </c>
      <c r="C227" t="s">
        <v>3134</v>
      </c>
      <c r="D227" t="s">
        <v>146</v>
      </c>
      <c r="E227">
        <v>38319.702689714999</v>
      </c>
      <c r="F227">
        <v>274.2</v>
      </c>
      <c r="G227">
        <v>76.141747768214799</v>
      </c>
      <c r="H227">
        <v>-1.26836530950698</v>
      </c>
      <c r="I227">
        <v>9.5411415394542605</v>
      </c>
      <c r="J227">
        <v>-3.7848343795433501</v>
      </c>
      <c r="K227">
        <v>271.45671823754702</v>
      </c>
      <c r="L227">
        <v>238.36697729312999</v>
      </c>
      <c r="M227">
        <v>47.211697338354497</v>
      </c>
      <c r="N227">
        <v>0.80489488134982301</v>
      </c>
      <c r="O227">
        <v>13.712618526622901</v>
      </c>
      <c r="P227">
        <v>134.76027397260199</v>
      </c>
      <c r="Q227">
        <v>0.15112420552216599</v>
      </c>
    </row>
    <row r="228" spans="1:17" x14ac:dyDescent="0.3">
      <c r="A228" t="s">
        <v>550</v>
      </c>
      <c r="B228" t="s">
        <v>551</v>
      </c>
      <c r="C228" t="s">
        <v>3141</v>
      </c>
      <c r="D228" t="s">
        <v>217</v>
      </c>
      <c r="E228">
        <v>38216.536574149999</v>
      </c>
      <c r="F228">
        <v>9553.4500000000007</v>
      </c>
      <c r="G228">
        <v>54.469556706340697</v>
      </c>
      <c r="H228">
        <v>3.7672226444478101</v>
      </c>
      <c r="I228">
        <v>20.229051345587401</v>
      </c>
      <c r="J228">
        <v>2.7852542729327001</v>
      </c>
      <c r="K228">
        <v>9201.4962697649298</v>
      </c>
      <c r="L228">
        <v>7698.3717505691002</v>
      </c>
      <c r="M228">
        <v>45.595325428626502</v>
      </c>
      <c r="N228">
        <v>0.64271298653131803</v>
      </c>
      <c r="O228">
        <v>11.2142733776803</v>
      </c>
      <c r="P228">
        <v>110.166862824898</v>
      </c>
      <c r="Q228">
        <v>0.27987029091009402</v>
      </c>
    </row>
    <row r="229" spans="1:17" x14ac:dyDescent="0.3">
      <c r="A229" t="s">
        <v>552</v>
      </c>
      <c r="B229" t="s">
        <v>553</v>
      </c>
      <c r="C229" t="s">
        <v>3133</v>
      </c>
      <c r="D229" t="s">
        <v>51</v>
      </c>
      <c r="E229">
        <v>37837.447072520001</v>
      </c>
      <c r="F229">
        <v>1537.75</v>
      </c>
      <c r="G229">
        <v>37.001264349573802</v>
      </c>
      <c r="H229">
        <v>4.9989348949988699</v>
      </c>
      <c r="I229">
        <v>8.4371215213594706</v>
      </c>
      <c r="J229">
        <v>2.5094978024701202</v>
      </c>
      <c r="K229">
        <v>1409.26324514002</v>
      </c>
      <c r="L229">
        <v>1253.4036636482799</v>
      </c>
      <c r="M229">
        <v>59.853578203461403</v>
      </c>
      <c r="N229">
        <v>1.00590267639232</v>
      </c>
      <c r="O229">
        <v>0.40643797756463301</v>
      </c>
      <c r="P229">
        <v>66.198324777087194</v>
      </c>
      <c r="Q229">
        <v>1.700277524139E-3</v>
      </c>
    </row>
    <row r="230" spans="1:17" x14ac:dyDescent="0.3">
      <c r="A230" t="s">
        <v>554</v>
      </c>
      <c r="B230" t="s">
        <v>555</v>
      </c>
      <c r="C230" t="s">
        <v>3129</v>
      </c>
      <c r="D230" t="s">
        <v>398</v>
      </c>
      <c r="E230">
        <v>37579.9034700599</v>
      </c>
      <c r="F230">
        <v>1937.9</v>
      </c>
      <c r="G230">
        <v>47.440788646715802</v>
      </c>
      <c r="H230">
        <v>7.4310995520492398</v>
      </c>
      <c r="I230">
        <v>61.949807948052701</v>
      </c>
      <c r="J230">
        <v>-0.91355901020624497</v>
      </c>
      <c r="K230">
        <v>1789.3408766187599</v>
      </c>
      <c r="L230">
        <v>1395.95065169494</v>
      </c>
      <c r="M230">
        <v>51.476489135170503</v>
      </c>
      <c r="N230">
        <v>0.77179135504150898</v>
      </c>
      <c r="O230">
        <v>11.200268331699201</v>
      </c>
      <c r="P230">
        <v>101.633544896472</v>
      </c>
      <c r="Q230">
        <v>0.13159325772345501</v>
      </c>
    </row>
    <row r="231" spans="1:17" x14ac:dyDescent="0.3">
      <c r="A231" t="s">
        <v>556</v>
      </c>
      <c r="B231" t="s">
        <v>557</v>
      </c>
      <c r="C231" t="s">
        <v>3145</v>
      </c>
      <c r="D231" t="s">
        <v>167</v>
      </c>
      <c r="E231">
        <v>37492.293828815004</v>
      </c>
      <c r="F231">
        <v>1097.55</v>
      </c>
      <c r="G231">
        <v>34.5501473740253</v>
      </c>
      <c r="H231">
        <v>-11.3240902669611</v>
      </c>
      <c r="I231">
        <v>17.670111438188101</v>
      </c>
      <c r="J231">
        <v>-9.2074016031694104</v>
      </c>
      <c r="K231">
        <v>1088.1937767899999</v>
      </c>
      <c r="L231">
        <v>895.00833052766097</v>
      </c>
      <c r="M231">
        <v>22.250785569040001</v>
      </c>
      <c r="N231">
        <v>0.47541868093151501</v>
      </c>
      <c r="O231">
        <v>19.7211972119721</v>
      </c>
      <c r="P231">
        <v>82.196215139442202</v>
      </c>
      <c r="Q231">
        <v>6.8146863425515E-2</v>
      </c>
    </row>
    <row r="232" spans="1:17" x14ac:dyDescent="0.3">
      <c r="A232" t="s">
        <v>558</v>
      </c>
      <c r="B232" t="s">
        <v>559</v>
      </c>
      <c r="C232" t="s">
        <v>3129</v>
      </c>
      <c r="D232" t="s">
        <v>54</v>
      </c>
      <c r="E232">
        <v>37088.144453339999</v>
      </c>
      <c r="F232">
        <v>288.89999999999998</v>
      </c>
      <c r="G232">
        <v>-26.132959144697999</v>
      </c>
      <c r="H232">
        <v>-10.5953945067278</v>
      </c>
      <c r="I232">
        <v>-13.699518025137801</v>
      </c>
      <c r="J232">
        <v>-11.043657083681101</v>
      </c>
      <c r="K232">
        <v>314.64738476663803</v>
      </c>
      <c r="L232">
        <v>295.16084004026999</v>
      </c>
      <c r="M232">
        <v>25.5685160096602</v>
      </c>
      <c r="N232">
        <v>1.44417444521361</v>
      </c>
      <c r="O232">
        <v>18.7262028383523</v>
      </c>
      <c r="P232">
        <v>21.718980408679101</v>
      </c>
      <c r="Q232">
        <v>5.2008488560872E-2</v>
      </c>
    </row>
    <row r="233" spans="1:17" x14ac:dyDescent="0.3">
      <c r="A233" t="s">
        <v>560</v>
      </c>
      <c r="B233" t="s">
        <v>561</v>
      </c>
      <c r="C233" t="s">
        <v>3129</v>
      </c>
      <c r="D233" t="s">
        <v>562</v>
      </c>
      <c r="E233">
        <v>36879.160514559997</v>
      </c>
      <c r="F233">
        <v>976.55</v>
      </c>
      <c r="G233">
        <v>62.571819852426898</v>
      </c>
      <c r="H233">
        <v>-11.1460436528524</v>
      </c>
      <c r="I233">
        <v>25.259191800534499</v>
      </c>
      <c r="J233">
        <v>-4.2887673295270696</v>
      </c>
      <c r="K233">
        <v>1035.1445453777101</v>
      </c>
      <c r="L233">
        <v>864.46262714715203</v>
      </c>
      <c r="M233">
        <v>41.745444059866003</v>
      </c>
      <c r="N233">
        <v>1.20227312414973</v>
      </c>
      <c r="O233">
        <v>24.417592545184501</v>
      </c>
      <c r="P233">
        <v>94.551250124514397</v>
      </c>
      <c r="Q233">
        <v>0.128939118879942</v>
      </c>
    </row>
    <row r="234" spans="1:17" x14ac:dyDescent="0.3">
      <c r="A234" t="s">
        <v>563</v>
      </c>
      <c r="B234" t="s">
        <v>564</v>
      </c>
      <c r="C234" t="s">
        <v>3137</v>
      </c>
      <c r="D234" t="s">
        <v>77</v>
      </c>
      <c r="E234">
        <v>36337.353118749998</v>
      </c>
      <c r="F234">
        <v>1879.95</v>
      </c>
      <c r="G234">
        <v>-42.552029215640196</v>
      </c>
      <c r="H234">
        <v>-0.86583692615373697</v>
      </c>
      <c r="I234">
        <v>-16.865927037805299</v>
      </c>
      <c r="J234">
        <v>-2.3684219578064498</v>
      </c>
      <c r="K234">
        <v>1866.52848213738</v>
      </c>
      <c r="L234">
        <v>1916.89719057518</v>
      </c>
      <c r="M234">
        <v>60.639498786235499</v>
      </c>
      <c r="N234">
        <v>1.0408554474624501</v>
      </c>
      <c r="O234">
        <v>29.295991914678499</v>
      </c>
      <c r="P234">
        <v>13.8397723143999</v>
      </c>
      <c r="Q234">
        <v>-4.0341978438208997E-2</v>
      </c>
    </row>
    <row r="235" spans="1:17" x14ac:dyDescent="0.3">
      <c r="A235" t="s">
        <v>565</v>
      </c>
      <c r="B235" t="s">
        <v>566</v>
      </c>
      <c r="C235" t="s">
        <v>3129</v>
      </c>
      <c r="D235" t="s">
        <v>43</v>
      </c>
      <c r="E235">
        <v>36196.671999999999</v>
      </c>
      <c r="F235">
        <v>208.55</v>
      </c>
      <c r="G235">
        <v>26.527219963447799</v>
      </c>
      <c r="H235">
        <v>-20.196850881998401</v>
      </c>
      <c r="I235">
        <v>-21.722383278197</v>
      </c>
      <c r="J235">
        <v>-8.5313084536471404</v>
      </c>
      <c r="K235">
        <v>243.585079205032</v>
      </c>
      <c r="L235">
        <v>232.43144911341301</v>
      </c>
      <c r="M235">
        <v>21.4050462691485</v>
      </c>
      <c r="N235">
        <v>0.35188430180620101</v>
      </c>
      <c r="O235">
        <v>55.694078158714902</v>
      </c>
      <c r="P235">
        <v>60.299769408147498</v>
      </c>
      <c r="Q235">
        <v>2.5365221778067999E-2</v>
      </c>
    </row>
    <row r="236" spans="1:17" x14ac:dyDescent="0.3">
      <c r="A236" t="s">
        <v>567</v>
      </c>
      <c r="B236" t="s">
        <v>568</v>
      </c>
      <c r="C236" t="s">
        <v>3132</v>
      </c>
      <c r="D236" t="s">
        <v>48</v>
      </c>
      <c r="E236">
        <v>36046.790999999997</v>
      </c>
      <c r="F236">
        <v>58.91</v>
      </c>
      <c r="G236">
        <v>61.5433874243055</v>
      </c>
      <c r="H236">
        <v>-9.5374437782256898</v>
      </c>
      <c r="I236">
        <v>-26.196774632698901</v>
      </c>
      <c r="J236">
        <v>-5.9403738557269499</v>
      </c>
      <c r="K236">
        <v>62.472519586095203</v>
      </c>
      <c r="L236">
        <v>59.122648369496702</v>
      </c>
      <c r="M236">
        <v>37.315628223753997</v>
      </c>
      <c r="N236">
        <v>0.46766567536084203</v>
      </c>
      <c r="O236">
        <v>32.659989814972</v>
      </c>
      <c r="P236">
        <v>90.0322580645161</v>
      </c>
      <c r="Q236">
        <v>0.106430190465157</v>
      </c>
    </row>
    <row r="237" spans="1:17" hidden="1" x14ac:dyDescent="0.3">
      <c r="A237" t="s">
        <v>569</v>
      </c>
      <c r="B237" t="s">
        <v>570</v>
      </c>
      <c r="C237" t="s">
        <v>3144</v>
      </c>
      <c r="D237" t="s">
        <v>34</v>
      </c>
      <c r="E237">
        <v>35881.601450417998</v>
      </c>
      <c r="F237">
        <v>52.05</v>
      </c>
      <c r="G237">
        <v>-5.5163291748847101</v>
      </c>
      <c r="H237">
        <v>-10.293221345077299</v>
      </c>
      <c r="I237">
        <v>-28.449904901328701</v>
      </c>
      <c r="J237">
        <v>-5.1254773396467002</v>
      </c>
      <c r="K237">
        <v>57.250537996404802</v>
      </c>
      <c r="L237">
        <v>55.846216188693603</v>
      </c>
      <c r="M237">
        <v>26.905409712794299</v>
      </c>
      <c r="N237">
        <v>0.36635080550195998</v>
      </c>
      <c r="O237">
        <v>48.895292987512001</v>
      </c>
      <c r="P237">
        <v>42.407660738714</v>
      </c>
      <c r="Q237">
        <v>0.10280570596102601</v>
      </c>
    </row>
    <row r="238" spans="1:17" x14ac:dyDescent="0.3">
      <c r="A238" t="s">
        <v>571</v>
      </c>
      <c r="B238" t="s">
        <v>572</v>
      </c>
      <c r="C238" t="s">
        <v>3139</v>
      </c>
      <c r="D238" t="s">
        <v>111</v>
      </c>
      <c r="E238">
        <v>35518.217528699999</v>
      </c>
      <c r="F238">
        <v>333.65</v>
      </c>
      <c r="G238">
        <v>27.951429545013401</v>
      </c>
      <c r="H238">
        <v>3.5470703069998502</v>
      </c>
      <c r="I238">
        <v>29.0153389846778</v>
      </c>
      <c r="J238">
        <v>-4.61235190311164</v>
      </c>
      <c r="K238">
        <v>327.21685013596402</v>
      </c>
      <c r="L238">
        <v>289.26826293306499</v>
      </c>
      <c r="M238">
        <v>42.163878007503399</v>
      </c>
      <c r="N238">
        <v>1.33609567580722</v>
      </c>
      <c r="O238">
        <v>9.2162445676607199</v>
      </c>
      <c r="P238">
        <v>67.874213836477907</v>
      </c>
      <c r="Q238">
        <v>1.3250091313337001E-2</v>
      </c>
    </row>
    <row r="239" spans="1:17" x14ac:dyDescent="0.3">
      <c r="A239" t="s">
        <v>573</v>
      </c>
      <c r="B239" t="s">
        <v>574</v>
      </c>
      <c r="C239" t="s">
        <v>3143</v>
      </c>
      <c r="D239" t="s">
        <v>167</v>
      </c>
      <c r="E239">
        <v>35420.422783800001</v>
      </c>
      <c r="F239">
        <v>8521.5499999999993</v>
      </c>
      <c r="G239">
        <v>210.87932156582301</v>
      </c>
      <c r="H239">
        <v>20.577091082664701</v>
      </c>
      <c r="I239">
        <v>125.00575549705199</v>
      </c>
      <c r="J239">
        <v>13.447840172416701</v>
      </c>
      <c r="K239">
        <v>6806.4353364968301</v>
      </c>
      <c r="L239">
        <v>5090.8931132150001</v>
      </c>
      <c r="M239">
        <v>87.488111093189204</v>
      </c>
      <c r="N239">
        <v>1.39776847576359</v>
      </c>
      <c r="O239">
        <v>2.6808503147901499</v>
      </c>
      <c r="P239">
        <v>250.68106995884699</v>
      </c>
      <c r="Q239">
        <v>9.3007255371479997E-2</v>
      </c>
    </row>
    <row r="240" spans="1:17" x14ac:dyDescent="0.3">
      <c r="A240" t="s">
        <v>575</v>
      </c>
      <c r="B240" t="s">
        <v>576</v>
      </c>
      <c r="C240" t="s">
        <v>3137</v>
      </c>
      <c r="D240" t="s">
        <v>77</v>
      </c>
      <c r="E240">
        <v>35277.206335304902</v>
      </c>
      <c r="F240">
        <v>4441.55</v>
      </c>
      <c r="G240">
        <v>16.517627177171502</v>
      </c>
      <c r="H240">
        <v>-7.14634314705431</v>
      </c>
      <c r="I240">
        <v>-9.1969397525531296</v>
      </c>
      <c r="J240">
        <v>-2.7756848815470199</v>
      </c>
      <c r="K240">
        <v>4518.4581498259604</v>
      </c>
      <c r="L240">
        <v>4186.0361047344504</v>
      </c>
      <c r="M240">
        <v>39.395004056706</v>
      </c>
      <c r="N240">
        <v>0.86516154199670403</v>
      </c>
      <c r="O240">
        <v>10.220531120892399</v>
      </c>
      <c r="P240">
        <v>45.498173717917197</v>
      </c>
      <c r="Q240">
        <v>1.8472096111293999E-2</v>
      </c>
    </row>
    <row r="241" spans="1:17" x14ac:dyDescent="0.3">
      <c r="A241" t="s">
        <v>577</v>
      </c>
      <c r="B241" t="s">
        <v>578</v>
      </c>
      <c r="C241" t="s">
        <v>3129</v>
      </c>
      <c r="D241" t="s">
        <v>579</v>
      </c>
      <c r="E241">
        <v>34920.749555000002</v>
      </c>
      <c r="F241">
        <v>615.25</v>
      </c>
      <c r="G241">
        <v>4.7288557677335801</v>
      </c>
      <c r="H241">
        <v>-13.594739635551001</v>
      </c>
      <c r="I241">
        <v>-15.2317777248448</v>
      </c>
      <c r="J241">
        <v>-5.93015173743205</v>
      </c>
      <c r="K241">
        <v>678.81800674539602</v>
      </c>
      <c r="L241">
        <v>644.23502198892004</v>
      </c>
      <c r="M241">
        <v>25.2683265654846</v>
      </c>
      <c r="N241">
        <v>0.69018230451851104</v>
      </c>
      <c r="O241">
        <v>34.376269809020698</v>
      </c>
      <c r="P241">
        <v>42.418981481481403</v>
      </c>
      <c r="Q241">
        <v>3.0866497515652999E-2</v>
      </c>
    </row>
    <row r="242" spans="1:17" x14ac:dyDescent="0.3">
      <c r="A242" t="s">
        <v>580</v>
      </c>
      <c r="B242" t="s">
        <v>581</v>
      </c>
      <c r="C242" t="s">
        <v>3133</v>
      </c>
      <c r="D242" t="s">
        <v>187</v>
      </c>
      <c r="E242">
        <v>34697.984919399998</v>
      </c>
      <c r="F242">
        <v>876.95</v>
      </c>
      <c r="G242">
        <v>-14.8268120753015</v>
      </c>
      <c r="H242">
        <v>-4.5819676428148703</v>
      </c>
      <c r="I242">
        <v>9.9410070643420596</v>
      </c>
      <c r="J242">
        <v>-0.571091910196728</v>
      </c>
      <c r="K242">
        <v>857.57725650320901</v>
      </c>
      <c r="L242">
        <v>774.14927823370397</v>
      </c>
      <c r="M242">
        <v>35.747405931176303</v>
      </c>
      <c r="N242">
        <v>0.834837329489303</v>
      </c>
      <c r="O242">
        <v>7.7883573749928603</v>
      </c>
      <c r="P242">
        <v>44.318275322965498</v>
      </c>
      <c r="Q242">
        <v>1.7811707794103002E-2</v>
      </c>
    </row>
    <row r="243" spans="1:17" hidden="1" x14ac:dyDescent="0.3">
      <c r="A243" t="s">
        <v>582</v>
      </c>
      <c r="B243" t="s">
        <v>583</v>
      </c>
      <c r="C243" t="s">
        <v>3129</v>
      </c>
      <c r="D243" t="s">
        <v>43</v>
      </c>
      <c r="E243">
        <v>34660.699703630002</v>
      </c>
      <c r="F243">
        <v>376.9</v>
      </c>
      <c r="G243">
        <v>-2.61385239469895</v>
      </c>
      <c r="H243">
        <v>-2.4245790532206302</v>
      </c>
      <c r="I243">
        <v>12.8160171506811</v>
      </c>
      <c r="J243">
        <v>6.4541785208811504</v>
      </c>
      <c r="K243">
        <v>364.71404118713099</v>
      </c>
      <c r="M243">
        <v>51.939701186622898</v>
      </c>
      <c r="N243">
        <v>0.72271793162984799</v>
      </c>
      <c r="O243">
        <v>8.0923321836030802</v>
      </c>
      <c r="P243">
        <v>35.307844193142998</v>
      </c>
    </row>
    <row r="244" spans="1:17" x14ac:dyDescent="0.3">
      <c r="A244" t="s">
        <v>584</v>
      </c>
      <c r="B244" t="s">
        <v>585</v>
      </c>
      <c r="C244" t="s">
        <v>3131</v>
      </c>
      <c r="D244" t="s">
        <v>40</v>
      </c>
      <c r="E244">
        <v>34318.281030799997</v>
      </c>
      <c r="F244">
        <v>6884.55</v>
      </c>
      <c r="G244">
        <v>198.91852014874601</v>
      </c>
      <c r="H244">
        <v>-10.4704913726775</v>
      </c>
      <c r="I244">
        <v>100.005871678289</v>
      </c>
      <c r="J244">
        <v>-4.10532251347355</v>
      </c>
      <c r="K244">
        <v>6194.4905280313396</v>
      </c>
      <c r="L244">
        <v>4336.1307693905701</v>
      </c>
      <c r="M244">
        <v>34.449981151444497</v>
      </c>
      <c r="N244">
        <v>0.265213851512273</v>
      </c>
      <c r="O244">
        <v>23.174354169844001</v>
      </c>
      <c r="P244">
        <v>245.59259073339601</v>
      </c>
      <c r="Q244">
        <v>0.17227882922290999</v>
      </c>
    </row>
    <row r="245" spans="1:17" x14ac:dyDescent="0.3">
      <c r="A245" t="s">
        <v>586</v>
      </c>
      <c r="B245" t="s">
        <v>587</v>
      </c>
      <c r="C245" t="s">
        <v>3138</v>
      </c>
      <c r="D245" t="s">
        <v>588</v>
      </c>
      <c r="E245">
        <v>34135.887338250002</v>
      </c>
      <c r="F245">
        <v>1219.45</v>
      </c>
      <c r="G245">
        <v>-23.593619407778601</v>
      </c>
      <c r="H245">
        <v>-3.9224005147424599</v>
      </c>
      <c r="I245">
        <v>4.9169020583196801</v>
      </c>
      <c r="J245">
        <v>-1.96419461299259</v>
      </c>
      <c r="K245">
        <v>1265.9200956161201</v>
      </c>
      <c r="L245">
        <v>1205.2599323285001</v>
      </c>
      <c r="M245">
        <v>47.238500733779802</v>
      </c>
      <c r="N245">
        <v>0.39194533982750401</v>
      </c>
      <c r="O245">
        <v>18.184427405797599</v>
      </c>
      <c r="P245">
        <v>23.170546942073599</v>
      </c>
      <c r="Q245">
        <v>0.110577457109736</v>
      </c>
    </row>
    <row r="246" spans="1:17" x14ac:dyDescent="0.3">
      <c r="A246" t="s">
        <v>589</v>
      </c>
      <c r="B246" t="s">
        <v>590</v>
      </c>
      <c r="C246" t="s">
        <v>3129</v>
      </c>
      <c r="D246" t="s">
        <v>43</v>
      </c>
      <c r="E246">
        <v>33968.468527375</v>
      </c>
      <c r="F246">
        <v>570.79999999999995</v>
      </c>
      <c r="G246">
        <v>-29.2624733815552</v>
      </c>
      <c r="H246">
        <v>-11.479929847032199</v>
      </c>
      <c r="I246">
        <v>-9.0314714083648902</v>
      </c>
      <c r="J246">
        <v>-2.4347278504875698</v>
      </c>
      <c r="K246">
        <v>598.57447152406598</v>
      </c>
      <c r="L246">
        <v>578.67982438679599</v>
      </c>
      <c r="M246">
        <v>24.085282007093099</v>
      </c>
      <c r="N246">
        <v>0.72112601117822905</v>
      </c>
      <c r="O246">
        <v>13.3496846531184</v>
      </c>
      <c r="P246">
        <v>25.505716798592701</v>
      </c>
      <c r="Q246">
        <v>-9.0789622842295997E-2</v>
      </c>
    </row>
    <row r="247" spans="1:17" hidden="1" x14ac:dyDescent="0.3">
      <c r="A247" t="s">
        <v>591</v>
      </c>
      <c r="B247" t="s">
        <v>592</v>
      </c>
      <c r="C247" t="s">
        <v>3144</v>
      </c>
      <c r="D247" t="s">
        <v>111</v>
      </c>
      <c r="E247">
        <v>33902.7262357</v>
      </c>
      <c r="F247">
        <v>642.65</v>
      </c>
      <c r="G247">
        <v>-32.638113166597101</v>
      </c>
      <c r="H247">
        <v>-0.14168521486396199</v>
      </c>
      <c r="I247">
        <v>-15.7213155166419</v>
      </c>
      <c r="J247">
        <v>1.61971603108394</v>
      </c>
      <c r="M247">
        <v>55.075470726653002</v>
      </c>
      <c r="O247">
        <v>10.122150470707201</v>
      </c>
      <c r="P247">
        <v>9.3686181075561592</v>
      </c>
    </row>
    <row r="248" spans="1:17" x14ac:dyDescent="0.3">
      <c r="A248" t="s">
        <v>593</v>
      </c>
      <c r="B248" t="s">
        <v>594</v>
      </c>
      <c r="C248" t="s">
        <v>3129</v>
      </c>
      <c r="D248" t="s">
        <v>227</v>
      </c>
      <c r="E248">
        <v>33552.017565920003</v>
      </c>
      <c r="F248">
        <v>6517.95</v>
      </c>
      <c r="G248">
        <v>76.807435055108797</v>
      </c>
      <c r="H248">
        <v>-11.057040572594</v>
      </c>
      <c r="I248">
        <v>-18.034948614801898</v>
      </c>
      <c r="J248">
        <v>-2.4934935403114298</v>
      </c>
      <c r="K248">
        <v>6703.5971863557897</v>
      </c>
      <c r="L248">
        <v>6032.9030888708103</v>
      </c>
      <c r="M248">
        <v>29.584204539707201</v>
      </c>
      <c r="N248">
        <v>0.43381943660168398</v>
      </c>
      <c r="O248">
        <v>49.692004387882697</v>
      </c>
      <c r="P248">
        <v>125.92547660311899</v>
      </c>
      <c r="Q248">
        <v>0.138558846748012</v>
      </c>
    </row>
    <row r="249" spans="1:17" x14ac:dyDescent="0.3">
      <c r="A249" t="s">
        <v>595</v>
      </c>
      <c r="B249" t="s">
        <v>596</v>
      </c>
      <c r="C249" t="s">
        <v>3142</v>
      </c>
      <c r="D249" t="s">
        <v>135</v>
      </c>
      <c r="E249">
        <v>33458.744169999998</v>
      </c>
      <c r="F249">
        <v>1343.65</v>
      </c>
      <c r="G249">
        <v>96.745623639796193</v>
      </c>
      <c r="H249">
        <v>4.9347394652098098</v>
      </c>
      <c r="I249">
        <v>29.115669389958899</v>
      </c>
      <c r="J249">
        <v>0.53488523153841605</v>
      </c>
      <c r="K249">
        <v>1296.86459180466</v>
      </c>
      <c r="L249">
        <v>1120.7048312253901</v>
      </c>
      <c r="M249">
        <v>54.0606230554692</v>
      </c>
      <c r="N249">
        <v>1.4478655082894401</v>
      </c>
      <c r="O249">
        <v>8.1457224723700197</v>
      </c>
      <c r="P249">
        <v>131.205368665576</v>
      </c>
      <c r="Q249">
        <v>0.14535993062479199</v>
      </c>
    </row>
    <row r="250" spans="1:17" x14ac:dyDescent="0.3">
      <c r="A250" t="s">
        <v>597</v>
      </c>
      <c r="B250" t="s">
        <v>598</v>
      </c>
      <c r="C250" t="s">
        <v>3135</v>
      </c>
      <c r="D250" t="s">
        <v>415</v>
      </c>
      <c r="E250">
        <v>32488.588892629999</v>
      </c>
      <c r="F250">
        <v>508.95</v>
      </c>
      <c r="G250">
        <v>9.8756066063630605</v>
      </c>
      <c r="H250">
        <v>-1.86722354478176</v>
      </c>
      <c r="I250">
        <v>-2.0436387071220201</v>
      </c>
      <c r="J250">
        <v>-5.7762959592125496</v>
      </c>
      <c r="K250">
        <v>518.62029017102896</v>
      </c>
      <c r="L250">
        <v>490.50215681928802</v>
      </c>
      <c r="M250">
        <v>36.345424881872397</v>
      </c>
      <c r="N250">
        <v>1.0458799522259401</v>
      </c>
      <c r="O250">
        <v>14.9228804401218</v>
      </c>
      <c r="P250">
        <v>38.264058679706501</v>
      </c>
      <c r="Q250">
        <v>0.10621392418172999</v>
      </c>
    </row>
    <row r="251" spans="1:17" x14ac:dyDescent="0.3">
      <c r="A251" t="s">
        <v>599</v>
      </c>
      <c r="B251" t="s">
        <v>600</v>
      </c>
      <c r="C251" t="s">
        <v>3131</v>
      </c>
      <c r="D251" t="s">
        <v>195</v>
      </c>
      <c r="E251">
        <v>32425.4025</v>
      </c>
      <c r="F251">
        <v>739.7</v>
      </c>
      <c r="G251">
        <v>18.583568602685499</v>
      </c>
      <c r="H251">
        <v>-12.4224520302353</v>
      </c>
      <c r="I251">
        <v>52.414263828235001</v>
      </c>
      <c r="J251">
        <v>-0.171459891225058</v>
      </c>
      <c r="K251">
        <v>766.45431531578197</v>
      </c>
      <c r="L251">
        <v>652.28312428351899</v>
      </c>
      <c r="M251">
        <v>35.742556993155802</v>
      </c>
      <c r="N251">
        <v>0.56554101811328406</v>
      </c>
      <c r="O251">
        <v>16.263350006759399</v>
      </c>
      <c r="P251">
        <v>77.343562694797399</v>
      </c>
      <c r="Q251">
        <v>1.4739269812962001E-2</v>
      </c>
    </row>
    <row r="252" spans="1:17" x14ac:dyDescent="0.3">
      <c r="A252" t="s">
        <v>601</v>
      </c>
      <c r="B252" t="s">
        <v>602</v>
      </c>
      <c r="C252" t="s">
        <v>3141</v>
      </c>
      <c r="D252" t="s">
        <v>217</v>
      </c>
      <c r="E252">
        <v>32315.837234499999</v>
      </c>
      <c r="F252">
        <v>5253.1</v>
      </c>
      <c r="G252">
        <v>72.379627866112898</v>
      </c>
      <c r="H252">
        <v>3.8813816664530498</v>
      </c>
      <c r="I252">
        <v>98.230727827714702</v>
      </c>
      <c r="J252">
        <v>-7.8517922040497297</v>
      </c>
      <c r="K252">
        <v>4923.6364581191401</v>
      </c>
      <c r="L252">
        <v>3735.2062894968999</v>
      </c>
      <c r="M252">
        <v>32.0255953156964</v>
      </c>
      <c r="N252">
        <v>0.81797976616647705</v>
      </c>
      <c r="O252">
        <v>10.6013591974262</v>
      </c>
      <c r="P252">
        <v>143.42446709916501</v>
      </c>
    </row>
    <row r="253" spans="1:17" hidden="1" x14ac:dyDescent="0.3">
      <c r="A253" t="s">
        <v>603</v>
      </c>
      <c r="B253" t="s">
        <v>604</v>
      </c>
      <c r="C253" t="s">
        <v>3144</v>
      </c>
      <c r="D253" t="s">
        <v>135</v>
      </c>
      <c r="E253">
        <v>32216.064643341</v>
      </c>
      <c r="F253">
        <v>394.82</v>
      </c>
      <c r="G253">
        <v>2.60428486020301</v>
      </c>
      <c r="H253">
        <v>0.128074800372456</v>
      </c>
      <c r="I253">
        <v>-4.8434952557423401</v>
      </c>
      <c r="J253">
        <v>4.0435022465901698</v>
      </c>
      <c r="K253">
        <v>383.28794657261699</v>
      </c>
      <c r="L253">
        <v>362.59282224989698</v>
      </c>
      <c r="M253">
        <v>56.330526885428</v>
      </c>
      <c r="N253">
        <v>1.18117951428517</v>
      </c>
      <c r="O253">
        <v>1.0587102983638099</v>
      </c>
      <c r="P253">
        <v>39.021126760563298</v>
      </c>
      <c r="Q253">
        <v>-0.123824141917355</v>
      </c>
    </row>
    <row r="254" spans="1:17" x14ac:dyDescent="0.3">
      <c r="A254" t="s">
        <v>605</v>
      </c>
      <c r="B254" t="s">
        <v>606</v>
      </c>
      <c r="C254" t="s">
        <v>607</v>
      </c>
      <c r="D254" t="s">
        <v>607</v>
      </c>
      <c r="E254">
        <v>32210.842290000001</v>
      </c>
      <c r="F254">
        <v>940.7</v>
      </c>
      <c r="G254">
        <v>2.8939451618496101</v>
      </c>
      <c r="H254">
        <v>5.0820852245489299</v>
      </c>
      <c r="I254">
        <v>4.2188856281169604</v>
      </c>
      <c r="J254">
        <v>-1.8224515694243799</v>
      </c>
      <c r="K254">
        <v>898.43079105852303</v>
      </c>
      <c r="L254">
        <v>837.06549597679395</v>
      </c>
      <c r="M254">
        <v>51.883804146294203</v>
      </c>
      <c r="N254">
        <v>1.4350630109039699</v>
      </c>
      <c r="O254">
        <v>11.9379185712767</v>
      </c>
      <c r="P254">
        <v>32.492957746478801</v>
      </c>
      <c r="Q254">
        <v>7.7877644342369004E-2</v>
      </c>
    </row>
    <row r="255" spans="1:17" x14ac:dyDescent="0.3">
      <c r="A255" t="s">
        <v>608</v>
      </c>
      <c r="B255" t="s">
        <v>609</v>
      </c>
      <c r="C255" t="s">
        <v>3129</v>
      </c>
      <c r="D255" t="s">
        <v>422</v>
      </c>
      <c r="E255">
        <v>32169.733035000001</v>
      </c>
      <c r="F255">
        <v>4471.1499999999996</v>
      </c>
      <c r="G255">
        <v>-12.555249212046499</v>
      </c>
      <c r="H255">
        <v>-7.3378457396393797</v>
      </c>
      <c r="I255">
        <v>-19.013686031531801</v>
      </c>
      <c r="J255">
        <v>-4.6419010701743799</v>
      </c>
      <c r="K255">
        <v>4516.83742706262</v>
      </c>
      <c r="L255">
        <v>4374.2447162928802</v>
      </c>
      <c r="M255">
        <v>27.514022168414201</v>
      </c>
      <c r="N255">
        <v>0.99615965562635</v>
      </c>
      <c r="O255">
        <v>17.8332196414792</v>
      </c>
      <c r="P255">
        <v>22.139208348130101</v>
      </c>
      <c r="Q255">
        <v>3.4243884859252997E-2</v>
      </c>
    </row>
    <row r="256" spans="1:17" x14ac:dyDescent="0.3">
      <c r="A256" t="s">
        <v>610</v>
      </c>
      <c r="B256" t="s">
        <v>611</v>
      </c>
      <c r="C256" t="s">
        <v>3146</v>
      </c>
      <c r="D256" t="s">
        <v>612</v>
      </c>
      <c r="E256">
        <v>31993.759874700001</v>
      </c>
      <c r="F256">
        <v>799.05</v>
      </c>
      <c r="G256">
        <v>3.4104525762877098</v>
      </c>
      <c r="H256">
        <v>-1.0924427088099999</v>
      </c>
      <c r="I256">
        <v>20.885303993282101</v>
      </c>
      <c r="J256">
        <v>-1.67294470813025</v>
      </c>
      <c r="K256">
        <v>812.26896492944002</v>
      </c>
      <c r="L256">
        <v>729.94134339988602</v>
      </c>
      <c r="M256">
        <v>40.195382249375101</v>
      </c>
      <c r="N256">
        <v>0.52540465105273204</v>
      </c>
      <c r="O256">
        <v>15.2618734747512</v>
      </c>
      <c r="P256">
        <v>40.776955602536901</v>
      </c>
      <c r="Q256">
        <v>3.5657537914263002E-2</v>
      </c>
    </row>
    <row r="257" spans="1:17" x14ac:dyDescent="0.3">
      <c r="A257" t="s">
        <v>613</v>
      </c>
      <c r="B257" t="s">
        <v>614</v>
      </c>
      <c r="C257" t="s">
        <v>3136</v>
      </c>
      <c r="D257" t="s">
        <v>615</v>
      </c>
      <c r="E257">
        <v>31945.638500699999</v>
      </c>
      <c r="F257">
        <v>314.3</v>
      </c>
      <c r="G257">
        <v>83.881451470884898</v>
      </c>
      <c r="H257">
        <v>1.4157127808724901</v>
      </c>
      <c r="I257">
        <v>-15.499533907526899</v>
      </c>
      <c r="J257">
        <v>-5.8906766360615297</v>
      </c>
      <c r="K257">
        <v>324.91169684818402</v>
      </c>
      <c r="L257">
        <v>296.74053639479598</v>
      </c>
      <c r="M257">
        <v>43.961458358180202</v>
      </c>
      <c r="N257">
        <v>1.30306281772095</v>
      </c>
      <c r="O257">
        <v>32.293986636970999</v>
      </c>
      <c r="P257">
        <v>131.69922594913299</v>
      </c>
      <c r="Q257">
        <v>0.10422473308952</v>
      </c>
    </row>
    <row r="258" spans="1:17" x14ac:dyDescent="0.3">
      <c r="A258" t="s">
        <v>616</v>
      </c>
      <c r="B258" t="s">
        <v>617</v>
      </c>
      <c r="C258" t="s">
        <v>3135</v>
      </c>
      <c r="D258" t="s">
        <v>190</v>
      </c>
      <c r="E258">
        <v>31938.20295264</v>
      </c>
      <c r="F258">
        <v>2218.0500000000002</v>
      </c>
      <c r="G258">
        <v>15.6172575458952</v>
      </c>
      <c r="H258">
        <v>-13.459325848604299</v>
      </c>
      <c r="I258">
        <v>6.0699861397937003</v>
      </c>
      <c r="J258">
        <v>-6.52197857539326</v>
      </c>
      <c r="K258">
        <v>2438.5874166263302</v>
      </c>
      <c r="L258">
        <v>2224.15000118643</v>
      </c>
      <c r="M258">
        <v>22.5179457873088</v>
      </c>
      <c r="N258">
        <v>1.72700437088837</v>
      </c>
      <c r="O258">
        <v>38.017628096751601</v>
      </c>
      <c r="P258">
        <v>44.024544657641002</v>
      </c>
      <c r="Q258">
        <v>2.1858411537384E-2</v>
      </c>
    </row>
    <row r="259" spans="1:17" x14ac:dyDescent="0.3">
      <c r="A259" t="s">
        <v>618</v>
      </c>
      <c r="B259" t="s">
        <v>619</v>
      </c>
      <c r="C259" t="s">
        <v>3139</v>
      </c>
      <c r="D259" t="s">
        <v>607</v>
      </c>
      <c r="E259">
        <v>31551.367659740001</v>
      </c>
      <c r="F259">
        <v>1326.6</v>
      </c>
      <c r="G259">
        <v>-24.3657002074772</v>
      </c>
      <c r="H259">
        <v>-0.39837572079957601</v>
      </c>
      <c r="I259">
        <v>34.140146337628003</v>
      </c>
      <c r="J259">
        <v>-3.5202498624951102</v>
      </c>
      <c r="K259">
        <v>1237.4666364325601</v>
      </c>
      <c r="L259">
        <v>1149.67602462581</v>
      </c>
      <c r="M259">
        <v>44.930851184777801</v>
      </c>
      <c r="N259">
        <v>1.08086702587519</v>
      </c>
      <c r="O259">
        <v>12.1589024574099</v>
      </c>
      <c r="P259">
        <v>49.720670391061397</v>
      </c>
      <c r="Q259">
        <v>2.1178274713755999E-2</v>
      </c>
    </row>
    <row r="260" spans="1:17" x14ac:dyDescent="0.3">
      <c r="A260" t="s">
        <v>620</v>
      </c>
      <c r="B260" t="s">
        <v>621</v>
      </c>
      <c r="C260" t="s">
        <v>3127</v>
      </c>
      <c r="D260" t="s">
        <v>18</v>
      </c>
      <c r="E260">
        <v>31439.869460603</v>
      </c>
      <c r="F260">
        <v>175.12</v>
      </c>
      <c r="G260">
        <v>62.048203779121899</v>
      </c>
      <c r="H260">
        <v>-12.895537696173699</v>
      </c>
      <c r="I260">
        <v>-35.2434735696187</v>
      </c>
      <c r="J260">
        <v>-3.3861064407664001</v>
      </c>
      <c r="K260">
        <v>194.73066124949699</v>
      </c>
      <c r="L260">
        <v>190.27989543763201</v>
      </c>
      <c r="M260">
        <v>38.174646186494797</v>
      </c>
      <c r="N260">
        <v>0.380845490671603</v>
      </c>
      <c r="O260">
        <v>65.172453174965696</v>
      </c>
      <c r="P260">
        <v>93.5027624309392</v>
      </c>
      <c r="Q260">
        <v>0.11305486220697999</v>
      </c>
    </row>
    <row r="261" spans="1:17" x14ac:dyDescent="0.3">
      <c r="A261" t="s">
        <v>622</v>
      </c>
      <c r="B261" t="s">
        <v>623</v>
      </c>
      <c r="C261" t="s">
        <v>3143</v>
      </c>
      <c r="D261" t="s">
        <v>276</v>
      </c>
      <c r="E261">
        <v>31329.892256159899</v>
      </c>
      <c r="F261">
        <v>607.6</v>
      </c>
      <c r="G261">
        <v>130.24146964511499</v>
      </c>
      <c r="H261">
        <v>13.1374150944006</v>
      </c>
      <c r="I261">
        <v>74.748900484263302</v>
      </c>
      <c r="J261">
        <v>-6.4201807336797696</v>
      </c>
      <c r="K261">
        <v>557.03863395294002</v>
      </c>
      <c r="L261">
        <v>416.78656844311701</v>
      </c>
      <c r="M261">
        <v>49.5840982240261</v>
      </c>
      <c r="N261">
        <v>1.1529995967860101</v>
      </c>
      <c r="O261">
        <v>13.347597103357399</v>
      </c>
      <c r="P261">
        <v>171.25</v>
      </c>
      <c r="Q261">
        <v>0.24412472867216101</v>
      </c>
    </row>
    <row r="262" spans="1:17" x14ac:dyDescent="0.3">
      <c r="A262" t="s">
        <v>624</v>
      </c>
      <c r="B262" t="s">
        <v>625</v>
      </c>
      <c r="C262" t="s">
        <v>3129</v>
      </c>
      <c r="D262" t="s">
        <v>54</v>
      </c>
      <c r="E262">
        <v>30716.894223300002</v>
      </c>
      <c r="F262">
        <v>374.25</v>
      </c>
      <c r="G262">
        <v>-27.324126810246899</v>
      </c>
      <c r="H262">
        <v>-1.61225197010217</v>
      </c>
      <c r="I262">
        <v>-33.7731931190621</v>
      </c>
      <c r="J262">
        <v>-1.0754089213737099</v>
      </c>
      <c r="K262">
        <v>394.50462821912703</v>
      </c>
      <c r="L262">
        <v>412.62130951807302</v>
      </c>
      <c r="M262">
        <v>47.124971959049901</v>
      </c>
      <c r="N262">
        <v>0.61369185492483302</v>
      </c>
      <c r="O262">
        <v>38.8643954575818</v>
      </c>
      <c r="P262">
        <v>11.284567350579801</v>
      </c>
      <c r="Q262">
        <v>9.5515211566281996E-2</v>
      </c>
    </row>
    <row r="263" spans="1:17" hidden="1" x14ac:dyDescent="0.3">
      <c r="A263" t="s">
        <v>626</v>
      </c>
      <c r="B263" t="s">
        <v>627</v>
      </c>
      <c r="C263" t="s">
        <v>3144</v>
      </c>
      <c r="D263" t="s">
        <v>143</v>
      </c>
      <c r="E263">
        <v>30602.690117999999</v>
      </c>
      <c r="F263">
        <v>1703.25</v>
      </c>
      <c r="G263">
        <v>166.264136718397</v>
      </c>
      <c r="H263">
        <v>3.59752346841679</v>
      </c>
      <c r="I263">
        <v>105.042857723563</v>
      </c>
      <c r="J263">
        <v>-2.9824062813908299</v>
      </c>
      <c r="K263">
        <v>1551.8009698788001</v>
      </c>
      <c r="L263">
        <v>1121.6619478596299</v>
      </c>
      <c r="M263">
        <v>68.480010767207105</v>
      </c>
      <c r="N263">
        <v>0.84511804947466396</v>
      </c>
      <c r="O263">
        <v>7.4416556583003004</v>
      </c>
      <c r="P263">
        <v>198.81578947368399</v>
      </c>
    </row>
    <row r="264" spans="1:17" x14ac:dyDescent="0.3">
      <c r="A264" t="s">
        <v>628</v>
      </c>
      <c r="B264" t="s">
        <v>629</v>
      </c>
      <c r="C264" t="s">
        <v>3133</v>
      </c>
      <c r="D264" t="s">
        <v>51</v>
      </c>
      <c r="E264">
        <v>30543.976245659898</v>
      </c>
      <c r="F264">
        <v>1190.75</v>
      </c>
      <c r="G264">
        <v>83.146319672007195</v>
      </c>
      <c r="H264">
        <v>-4.3447733097555297</v>
      </c>
      <c r="I264">
        <v>79.150339691665295</v>
      </c>
      <c r="J264">
        <v>2.0696017515774301</v>
      </c>
      <c r="K264">
        <v>1090.15354309144</v>
      </c>
      <c r="L264">
        <v>842.731372264372</v>
      </c>
      <c r="M264">
        <v>56.390626204823</v>
      </c>
      <c r="N264">
        <v>0.49045776683632197</v>
      </c>
      <c r="O264">
        <v>8.1587234935964705</v>
      </c>
      <c r="P264">
        <v>120.101663585951</v>
      </c>
      <c r="Q264">
        <v>8.9473886442201001E-2</v>
      </c>
    </row>
    <row r="265" spans="1:17" x14ac:dyDescent="0.3">
      <c r="A265" t="s">
        <v>630</v>
      </c>
      <c r="B265" t="s">
        <v>631</v>
      </c>
      <c r="C265" t="s">
        <v>3132</v>
      </c>
      <c r="D265" t="s">
        <v>48</v>
      </c>
      <c r="E265">
        <v>30421.8</v>
      </c>
      <c r="F265">
        <v>115.29</v>
      </c>
      <c r="G265">
        <v>171.92478659030601</v>
      </c>
      <c r="H265">
        <v>-2.9009958311173798</v>
      </c>
      <c r="I265">
        <v>17.6512638573085</v>
      </c>
      <c r="J265">
        <v>-0.20570458562175301</v>
      </c>
      <c r="K265">
        <v>116.990814631381</v>
      </c>
      <c r="L265">
        <v>96.911029774055805</v>
      </c>
      <c r="M265">
        <v>37.428394599968598</v>
      </c>
      <c r="N265">
        <v>0.349181227551568</v>
      </c>
      <c r="O265">
        <v>21.288345332061098</v>
      </c>
      <c r="P265">
        <v>200.49522154648099</v>
      </c>
      <c r="Q265">
        <v>0.13139069985040799</v>
      </c>
    </row>
    <row r="266" spans="1:17" x14ac:dyDescent="0.3">
      <c r="A266" t="s">
        <v>632</v>
      </c>
      <c r="B266" t="s">
        <v>633</v>
      </c>
      <c r="C266" t="s">
        <v>3147</v>
      </c>
      <c r="D266" t="s">
        <v>634</v>
      </c>
      <c r="E266">
        <v>30388.998695999999</v>
      </c>
      <c r="F266">
        <v>2685.8</v>
      </c>
      <c r="G266">
        <v>117.115090137728</v>
      </c>
      <c r="H266">
        <v>8.4677108596302695</v>
      </c>
      <c r="I266">
        <v>43.789792335686201</v>
      </c>
      <c r="J266">
        <v>-5.6304730614682503</v>
      </c>
      <c r="K266">
        <v>2536.8850149866198</v>
      </c>
      <c r="L266">
        <v>2022.7729694238001</v>
      </c>
      <c r="M266">
        <v>49.217681787403201</v>
      </c>
      <c r="N266">
        <v>0.58947145266926504</v>
      </c>
      <c r="O266">
        <v>9.3324149229279705</v>
      </c>
      <c r="P266">
        <v>156.65822542883001</v>
      </c>
      <c r="Q266">
        <v>0.12880614011101801</v>
      </c>
    </row>
    <row r="267" spans="1:17" x14ac:dyDescent="0.3">
      <c r="A267" t="s">
        <v>635</v>
      </c>
      <c r="B267" t="s">
        <v>636</v>
      </c>
      <c r="C267" t="s">
        <v>3133</v>
      </c>
      <c r="D267" t="s">
        <v>51</v>
      </c>
      <c r="E267">
        <v>30246.532465535998</v>
      </c>
      <c r="F267">
        <v>224.14</v>
      </c>
      <c r="G267">
        <v>102.734415696529</v>
      </c>
      <c r="H267">
        <v>-4.4427302239391304</v>
      </c>
      <c r="I267">
        <v>50.8978810713093</v>
      </c>
      <c r="J267">
        <v>-1.7566040779315</v>
      </c>
      <c r="K267">
        <v>205.11968165669001</v>
      </c>
      <c r="L267">
        <v>163.93374831941901</v>
      </c>
      <c r="M267">
        <v>58.426539470533399</v>
      </c>
      <c r="N267">
        <v>1.05160779888595</v>
      </c>
      <c r="O267">
        <v>8.8560720977960408</v>
      </c>
      <c r="P267">
        <v>156.16</v>
      </c>
    </row>
    <row r="268" spans="1:17" x14ac:dyDescent="0.3">
      <c r="A268" t="s">
        <v>637</v>
      </c>
      <c r="B268" t="s">
        <v>638</v>
      </c>
      <c r="C268" t="s">
        <v>3140</v>
      </c>
      <c r="D268" t="s">
        <v>436</v>
      </c>
      <c r="E268">
        <v>30204.663255315001</v>
      </c>
      <c r="F268">
        <v>416.9</v>
      </c>
      <c r="G268">
        <v>-25.438765945854598</v>
      </c>
      <c r="H268">
        <v>-2.0750086344871299</v>
      </c>
      <c r="I268">
        <v>-18.7275438634681</v>
      </c>
      <c r="J268">
        <v>-2.03643605337927</v>
      </c>
      <c r="K268">
        <v>417.28597878118302</v>
      </c>
      <c r="L268">
        <v>417.030939104803</v>
      </c>
      <c r="M268">
        <v>26.705663699585099</v>
      </c>
      <c r="N268">
        <v>0.63044127771733005</v>
      </c>
      <c r="O268">
        <v>17.054449508275301</v>
      </c>
      <c r="P268">
        <v>17.701863354037201</v>
      </c>
      <c r="Q268">
        <v>-7.1367846952941003E-2</v>
      </c>
    </row>
    <row r="269" spans="1:17" x14ac:dyDescent="0.3">
      <c r="A269" t="s">
        <v>639</v>
      </c>
      <c r="B269" t="s">
        <v>640</v>
      </c>
      <c r="C269" t="s">
        <v>3129</v>
      </c>
      <c r="D269" t="s">
        <v>24</v>
      </c>
      <c r="E269">
        <v>30102.606441749998</v>
      </c>
      <c r="F269">
        <v>187.66</v>
      </c>
      <c r="G269">
        <v>-51.1254524090199</v>
      </c>
      <c r="H269">
        <v>-6.1144979408220097</v>
      </c>
      <c r="I269">
        <v>-8.8886566085224707</v>
      </c>
      <c r="J269">
        <v>-4.0672665464963504</v>
      </c>
      <c r="K269">
        <v>199.47862727420099</v>
      </c>
      <c r="L269">
        <v>204.067513032524</v>
      </c>
      <c r="M269">
        <v>21.243928612166801</v>
      </c>
      <c r="N269">
        <v>0.74275309547746904</v>
      </c>
      <c r="O269">
        <v>40.2003623574549</v>
      </c>
      <c r="P269">
        <v>10.9429500443393</v>
      </c>
      <c r="Q269">
        <v>-0.11389337080131599</v>
      </c>
    </row>
    <row r="270" spans="1:17" x14ac:dyDescent="0.3">
      <c r="A270" t="s">
        <v>641</v>
      </c>
      <c r="B270" t="s">
        <v>642</v>
      </c>
      <c r="C270" t="s">
        <v>3138</v>
      </c>
      <c r="D270" t="s">
        <v>325</v>
      </c>
      <c r="E270">
        <v>29974.738555799999</v>
      </c>
      <c r="F270">
        <v>2361.15</v>
      </c>
      <c r="G270">
        <v>16.089940597907901</v>
      </c>
      <c r="H270">
        <v>3.84050718182004</v>
      </c>
      <c r="I270">
        <v>56.824897959586501</v>
      </c>
      <c r="J270">
        <v>3.8404929906698699</v>
      </c>
      <c r="K270">
        <v>2115.55853767909</v>
      </c>
      <c r="L270">
        <v>1796.5318814924899</v>
      </c>
      <c r="M270">
        <v>84.779988875171597</v>
      </c>
      <c r="N270">
        <v>1.3558522518749101</v>
      </c>
      <c r="O270">
        <v>0.76869322152341901</v>
      </c>
      <c r="P270">
        <v>99.068375347778399</v>
      </c>
      <c r="Q270">
        <v>-4.2358461525733998E-2</v>
      </c>
    </row>
    <row r="271" spans="1:17" x14ac:dyDescent="0.3">
      <c r="A271" t="s">
        <v>643</v>
      </c>
      <c r="B271" t="s">
        <v>644</v>
      </c>
      <c r="C271" t="s">
        <v>3143</v>
      </c>
      <c r="D271" t="s">
        <v>406</v>
      </c>
      <c r="E271">
        <v>29846.268007659899</v>
      </c>
      <c r="F271">
        <v>6636.85</v>
      </c>
      <c r="G271">
        <v>-4.1597606698055998</v>
      </c>
      <c r="H271">
        <v>3.5996426341061598</v>
      </c>
      <c r="I271">
        <v>12.665758318089701</v>
      </c>
      <c r="J271">
        <v>6.0918535846207602</v>
      </c>
      <c r="K271">
        <v>6410.4029433660198</v>
      </c>
      <c r="L271">
        <v>5966.5155845271602</v>
      </c>
      <c r="M271">
        <v>69.147740951179202</v>
      </c>
      <c r="N271">
        <v>1.5354651742829799</v>
      </c>
      <c r="O271">
        <v>8.4377377822310198</v>
      </c>
      <c r="P271">
        <v>37.897109850609802</v>
      </c>
      <c r="Q271">
        <v>-1.056318043494E-3</v>
      </c>
    </row>
    <row r="272" spans="1:17" x14ac:dyDescent="0.3">
      <c r="A272" t="s">
        <v>645</v>
      </c>
      <c r="B272" t="s">
        <v>646</v>
      </c>
      <c r="C272" t="s">
        <v>3135</v>
      </c>
      <c r="D272" t="s">
        <v>540</v>
      </c>
      <c r="E272">
        <v>29824.794109271901</v>
      </c>
      <c r="F272">
        <v>65.989999999999995</v>
      </c>
      <c r="G272">
        <v>-19.969902131666899</v>
      </c>
      <c r="H272">
        <v>-6.0439277150279196</v>
      </c>
      <c r="I272">
        <v>-16.015104051671599</v>
      </c>
      <c r="J272">
        <v>-4.7402438049263198</v>
      </c>
      <c r="K272">
        <v>70.290644819370002</v>
      </c>
      <c r="L272">
        <v>68.514969990461694</v>
      </c>
      <c r="M272">
        <v>26.9685049454745</v>
      </c>
      <c r="N272">
        <v>1.3884903394399299</v>
      </c>
      <c r="O272">
        <v>21.230489468101201</v>
      </c>
      <c r="P272">
        <v>14.070872947277399</v>
      </c>
      <c r="Q272">
        <v>2.8461406330223E-2</v>
      </c>
    </row>
    <row r="273" spans="1:17" x14ac:dyDescent="0.3">
      <c r="A273" t="s">
        <v>647</v>
      </c>
      <c r="B273" t="s">
        <v>648</v>
      </c>
      <c r="C273" t="s">
        <v>3135</v>
      </c>
      <c r="D273" t="s">
        <v>190</v>
      </c>
      <c r="E273">
        <v>29805.65864265</v>
      </c>
      <c r="F273">
        <v>1442.45</v>
      </c>
      <c r="G273">
        <v>-10.562919516996701</v>
      </c>
      <c r="H273">
        <v>1.85541970113722</v>
      </c>
      <c r="I273">
        <v>20.225904173128399</v>
      </c>
      <c r="J273">
        <v>5.6563165256117296</v>
      </c>
      <c r="K273">
        <v>1376.3848636523101</v>
      </c>
      <c r="L273">
        <v>1278.0108927276201</v>
      </c>
      <c r="M273">
        <v>60.171631628164903</v>
      </c>
      <c r="N273">
        <v>0.97461967316563902</v>
      </c>
      <c r="O273">
        <v>4.4022323130784304</v>
      </c>
      <c r="P273">
        <v>43.8063905089477</v>
      </c>
      <c r="Q273">
        <v>3.2358931043105998E-2</v>
      </c>
    </row>
    <row r="274" spans="1:17" x14ac:dyDescent="0.3">
      <c r="A274" t="s">
        <v>649</v>
      </c>
      <c r="B274" t="s">
        <v>650</v>
      </c>
      <c r="C274" t="s">
        <v>3129</v>
      </c>
      <c r="D274" t="s">
        <v>422</v>
      </c>
      <c r="E274">
        <v>29549.84939127</v>
      </c>
      <c r="F274">
        <v>6002.45</v>
      </c>
      <c r="G274">
        <v>161.45436242339599</v>
      </c>
      <c r="H274">
        <v>6.8947682022600301</v>
      </c>
      <c r="I274">
        <v>56.519866218804303</v>
      </c>
      <c r="J274">
        <v>4.2791878651318003</v>
      </c>
      <c r="K274">
        <v>5185.9337862963002</v>
      </c>
      <c r="L274">
        <v>4064.6999558524899</v>
      </c>
      <c r="M274">
        <v>63.397893120711302</v>
      </c>
      <c r="N274">
        <v>0.68536855078935799</v>
      </c>
      <c r="O274">
        <v>0.54977550833410405</v>
      </c>
      <c r="P274">
        <v>192.652543819019</v>
      </c>
      <c r="Q274">
        <v>0.129057859412122</v>
      </c>
    </row>
    <row r="275" spans="1:17" x14ac:dyDescent="0.3">
      <c r="A275" t="s">
        <v>651</v>
      </c>
      <c r="B275" t="s">
        <v>652</v>
      </c>
      <c r="C275" t="s">
        <v>3135</v>
      </c>
      <c r="D275" t="s">
        <v>190</v>
      </c>
      <c r="E275">
        <v>29364.854845440001</v>
      </c>
      <c r="F275">
        <v>15360.45</v>
      </c>
      <c r="G275">
        <v>-24.677575854989101</v>
      </c>
      <c r="H275">
        <v>-5.6786201303217796</v>
      </c>
      <c r="I275">
        <v>-4.57807857291054</v>
      </c>
      <c r="J275">
        <v>-1.99711984315517</v>
      </c>
      <c r="K275">
        <v>15921.190385284001</v>
      </c>
      <c r="L275">
        <v>15283.8814442489</v>
      </c>
      <c r="M275">
        <v>32.739429978968197</v>
      </c>
      <c r="N275">
        <v>0.72672218749858097</v>
      </c>
      <c r="O275">
        <v>18.811623357388601</v>
      </c>
      <c r="P275">
        <v>18.3849710982659</v>
      </c>
      <c r="Q275">
        <v>8.0314023759399999E-2</v>
      </c>
    </row>
    <row r="276" spans="1:17" x14ac:dyDescent="0.3">
      <c r="A276" t="s">
        <v>653</v>
      </c>
      <c r="B276" t="s">
        <v>654</v>
      </c>
      <c r="C276" t="s">
        <v>3133</v>
      </c>
      <c r="D276" t="s">
        <v>284</v>
      </c>
      <c r="E276">
        <v>29090.944987499999</v>
      </c>
      <c r="F276">
        <v>3572.4</v>
      </c>
      <c r="G276">
        <v>16.827060307432902</v>
      </c>
      <c r="H276">
        <v>2.1770442738051199</v>
      </c>
      <c r="I276">
        <v>45.591603725454199</v>
      </c>
      <c r="J276">
        <v>7.4392480994230503</v>
      </c>
      <c r="K276">
        <v>3270.81281423462</v>
      </c>
      <c r="L276">
        <v>2842.9730952168502</v>
      </c>
      <c r="M276">
        <v>75.548006990251196</v>
      </c>
      <c r="N276">
        <v>1.06106844091441</v>
      </c>
      <c r="O276">
        <v>0.47027208599259501</v>
      </c>
      <c r="P276">
        <v>83.793795338786794</v>
      </c>
      <c r="Q276">
        <v>-2.6166031963339002E-2</v>
      </c>
    </row>
    <row r="277" spans="1:17" x14ac:dyDescent="0.3">
      <c r="A277" t="s">
        <v>655</v>
      </c>
      <c r="B277" t="s">
        <v>656</v>
      </c>
      <c r="C277" t="s">
        <v>3141</v>
      </c>
      <c r="D277" t="s">
        <v>161</v>
      </c>
      <c r="E277">
        <v>28976.821294400001</v>
      </c>
      <c r="F277">
        <v>214.62</v>
      </c>
      <c r="G277">
        <v>284.86562667489301</v>
      </c>
      <c r="H277">
        <v>-7.6326817903103397</v>
      </c>
      <c r="I277">
        <v>44.8192442482827</v>
      </c>
      <c r="J277">
        <v>-9.4529100503756993</v>
      </c>
      <c r="K277">
        <v>217.813151168274</v>
      </c>
      <c r="L277">
        <v>161.46701402466999</v>
      </c>
      <c r="M277">
        <v>26.949737316189101</v>
      </c>
      <c r="N277">
        <v>0.51413800292760103</v>
      </c>
      <c r="O277">
        <v>22.0296337713167</v>
      </c>
      <c r="P277">
        <v>353.02374670184599</v>
      </c>
      <c r="Q277">
        <v>0.20208161539825301</v>
      </c>
    </row>
    <row r="278" spans="1:17" hidden="1" x14ac:dyDescent="0.3">
      <c r="A278" t="s">
        <v>657</v>
      </c>
      <c r="B278" t="s">
        <v>658</v>
      </c>
      <c r="C278" t="s">
        <v>3144</v>
      </c>
      <c r="D278" t="s">
        <v>190</v>
      </c>
      <c r="E278">
        <v>28852.798779979999</v>
      </c>
      <c r="F278">
        <v>12998.2</v>
      </c>
      <c r="G278">
        <v>108.84768738883599</v>
      </c>
      <c r="H278">
        <v>-11.269114850124099</v>
      </c>
      <c r="I278">
        <v>45.739367167666103</v>
      </c>
      <c r="J278">
        <v>-9.42839020193734</v>
      </c>
      <c r="K278">
        <v>13640.0607869408</v>
      </c>
      <c r="L278">
        <v>11079.914509341999</v>
      </c>
      <c r="M278">
        <v>27.997536495703098</v>
      </c>
      <c r="N278">
        <v>1.51496307496565</v>
      </c>
      <c r="O278">
        <v>16.4580480374205</v>
      </c>
      <c r="P278">
        <v>151.77379833999899</v>
      </c>
      <c r="Q278">
        <v>0.203034743032565</v>
      </c>
    </row>
    <row r="279" spans="1:17" x14ac:dyDescent="0.3">
      <c r="A279" t="s">
        <v>659</v>
      </c>
      <c r="B279" t="s">
        <v>660</v>
      </c>
      <c r="C279" t="s">
        <v>3133</v>
      </c>
      <c r="D279" t="s">
        <v>51</v>
      </c>
      <c r="E279">
        <v>28815.900111315001</v>
      </c>
      <c r="F279">
        <v>1699.75</v>
      </c>
      <c r="G279">
        <v>-21.4408132852504</v>
      </c>
      <c r="H279">
        <v>-11.4417140446548</v>
      </c>
      <c r="I279">
        <v>-18.949852099435201</v>
      </c>
      <c r="J279">
        <v>-1.8877197011062099</v>
      </c>
      <c r="K279">
        <v>1862.03816937325</v>
      </c>
      <c r="L279">
        <v>1834.0846277251501</v>
      </c>
      <c r="M279">
        <v>24.484444097354402</v>
      </c>
      <c r="N279">
        <v>1.00315741880291</v>
      </c>
      <c r="O279">
        <v>30.663332843065099</v>
      </c>
      <c r="P279">
        <v>15.2333819192569</v>
      </c>
      <c r="Q279">
        <v>-0.11357552436914101</v>
      </c>
    </row>
    <row r="280" spans="1:17" x14ac:dyDescent="0.3">
      <c r="A280" t="s">
        <v>661</v>
      </c>
      <c r="B280" t="s">
        <v>662</v>
      </c>
      <c r="C280" t="s">
        <v>3143</v>
      </c>
      <c r="D280" t="s">
        <v>167</v>
      </c>
      <c r="E280">
        <v>28753.067316469998</v>
      </c>
      <c r="F280">
        <v>1085.7</v>
      </c>
      <c r="G280">
        <v>-19.170949121974498</v>
      </c>
      <c r="H280">
        <v>1.7903816536013</v>
      </c>
      <c r="I280">
        <v>-14.9119588946151</v>
      </c>
      <c r="J280">
        <v>1.09548058816034</v>
      </c>
      <c r="K280">
        <v>1069.7098442361901</v>
      </c>
      <c r="L280">
        <v>1061.16208178338</v>
      </c>
      <c r="M280">
        <v>78.578951350753798</v>
      </c>
      <c r="N280">
        <v>1.80238151039119</v>
      </c>
      <c r="O280">
        <v>24.251634889932699</v>
      </c>
      <c r="P280">
        <v>16.366559485530502</v>
      </c>
      <c r="Q280">
        <v>2.8689560210719998E-3</v>
      </c>
    </row>
    <row r="281" spans="1:17" x14ac:dyDescent="0.3">
      <c r="A281" t="s">
        <v>663</v>
      </c>
      <c r="B281" t="s">
        <v>664</v>
      </c>
      <c r="C281" t="s">
        <v>3129</v>
      </c>
      <c r="D281" t="s">
        <v>422</v>
      </c>
      <c r="E281">
        <v>28712.42</v>
      </c>
      <c r="F281">
        <v>1362.1</v>
      </c>
      <c r="G281">
        <v>80.913916704610898</v>
      </c>
      <c r="H281">
        <v>-2.3683154521662</v>
      </c>
      <c r="I281">
        <v>34.762609344623499</v>
      </c>
      <c r="J281">
        <v>-2.4928482575756901</v>
      </c>
      <c r="K281">
        <v>1374.8277212635101</v>
      </c>
      <c r="L281">
        <v>1126.6479158483</v>
      </c>
      <c r="M281">
        <v>24.692187955044901</v>
      </c>
      <c r="N281">
        <v>0.74997674256986002</v>
      </c>
      <c r="O281">
        <v>22.1936715365979</v>
      </c>
      <c r="P281">
        <v>115.863708399366</v>
      </c>
      <c r="Q281">
        <v>8.1846961931584999E-2</v>
      </c>
    </row>
    <row r="282" spans="1:17" x14ac:dyDescent="0.3">
      <c r="A282" t="s">
        <v>665</v>
      </c>
      <c r="B282" t="s">
        <v>666</v>
      </c>
      <c r="C282" t="s">
        <v>3129</v>
      </c>
      <c r="D282" t="s">
        <v>562</v>
      </c>
      <c r="E282">
        <v>28153.665591720001</v>
      </c>
      <c r="F282">
        <v>869.85</v>
      </c>
      <c r="G282">
        <v>12.6856696433384</v>
      </c>
      <c r="H282">
        <v>3.1934823232557901</v>
      </c>
      <c r="I282">
        <v>10.668691205810401</v>
      </c>
      <c r="J282">
        <v>2.06661614286977</v>
      </c>
      <c r="K282">
        <v>836.34871108500897</v>
      </c>
      <c r="L282">
        <v>764.08268636675405</v>
      </c>
      <c r="M282">
        <v>45.2851715912348</v>
      </c>
      <c r="N282">
        <v>0.85429871518428102</v>
      </c>
      <c r="O282">
        <v>6.0470196010806498</v>
      </c>
      <c r="P282">
        <v>40.980551053484596</v>
      </c>
      <c r="Q282">
        <v>-1.4334930502331001E-2</v>
      </c>
    </row>
    <row r="283" spans="1:17" x14ac:dyDescent="0.3">
      <c r="A283" t="s">
        <v>667</v>
      </c>
      <c r="B283" t="s">
        <v>668</v>
      </c>
      <c r="C283" t="s">
        <v>3141</v>
      </c>
      <c r="D283" t="s">
        <v>271</v>
      </c>
      <c r="E283">
        <v>27958.319870879899</v>
      </c>
      <c r="F283">
        <v>1423.9</v>
      </c>
      <c r="G283">
        <v>-1.82249699962693</v>
      </c>
      <c r="H283">
        <v>-6.7501415051784504</v>
      </c>
      <c r="I283">
        <v>3.3761144590400298</v>
      </c>
      <c r="J283">
        <v>-2.2293832929929098</v>
      </c>
      <c r="K283">
        <v>1530.3502254751199</v>
      </c>
      <c r="L283">
        <v>1440.9949769249299</v>
      </c>
      <c r="M283">
        <v>34.829042383808101</v>
      </c>
      <c r="N283">
        <v>0.84467613352551896</v>
      </c>
      <c r="O283">
        <v>29.3033218624903</v>
      </c>
      <c r="P283">
        <v>38.835803432137297</v>
      </c>
      <c r="Q283">
        <v>5.1701052501091999E-2</v>
      </c>
    </row>
    <row r="284" spans="1:17" x14ac:dyDescent="0.3">
      <c r="A284" t="s">
        <v>669</v>
      </c>
      <c r="B284" t="s">
        <v>670</v>
      </c>
      <c r="C284" t="s">
        <v>3131</v>
      </c>
      <c r="D284" t="s">
        <v>195</v>
      </c>
      <c r="E284">
        <v>27788.510131514999</v>
      </c>
      <c r="F284">
        <v>8817.7999999999993</v>
      </c>
      <c r="G284">
        <v>15.114920023050701</v>
      </c>
      <c r="H284">
        <v>-4.9574494029810703</v>
      </c>
      <c r="I284">
        <v>23.417340304050501</v>
      </c>
      <c r="J284">
        <v>5.9651440133673299</v>
      </c>
      <c r="K284">
        <v>8465.6216362896703</v>
      </c>
      <c r="L284">
        <v>7425.05566338476</v>
      </c>
      <c r="M284">
        <v>36.399674979614403</v>
      </c>
      <c r="N284">
        <v>0.86003038584377101</v>
      </c>
      <c r="O284">
        <v>8.4170654811857908</v>
      </c>
      <c r="P284">
        <v>48.047783346345298</v>
      </c>
      <c r="Q284">
        <v>2.4260816854530999E-2</v>
      </c>
    </row>
    <row r="285" spans="1:17" x14ac:dyDescent="0.3">
      <c r="A285" t="s">
        <v>671</v>
      </c>
      <c r="B285" t="s">
        <v>672</v>
      </c>
      <c r="C285" t="s">
        <v>3143</v>
      </c>
      <c r="D285" t="s">
        <v>276</v>
      </c>
      <c r="E285">
        <v>27480.46849548</v>
      </c>
      <c r="F285">
        <v>548.04999999999995</v>
      </c>
      <c r="G285">
        <v>1.5609726834282101</v>
      </c>
      <c r="H285">
        <v>-3.44294913495848</v>
      </c>
      <c r="I285">
        <v>29.937903833593499</v>
      </c>
      <c r="J285">
        <v>-3.6684524972610602</v>
      </c>
      <c r="K285">
        <v>540.54843851460203</v>
      </c>
      <c r="L285">
        <v>475.40581569847598</v>
      </c>
      <c r="M285">
        <v>42.618049500979197</v>
      </c>
      <c r="N285">
        <v>0.50993138866998999</v>
      </c>
      <c r="O285">
        <v>14.6428245598029</v>
      </c>
      <c r="P285">
        <v>63.061588812853202</v>
      </c>
      <c r="Q285">
        <v>1.4205548681585E-2</v>
      </c>
    </row>
    <row r="286" spans="1:17" x14ac:dyDescent="0.3">
      <c r="A286" t="s">
        <v>673</v>
      </c>
      <c r="B286" t="s">
        <v>674</v>
      </c>
      <c r="C286" t="s">
        <v>3132</v>
      </c>
      <c r="D286" t="s">
        <v>48</v>
      </c>
      <c r="E286">
        <v>27478.494999999999</v>
      </c>
      <c r="F286">
        <v>1013.15</v>
      </c>
      <c r="G286">
        <v>25.231730860052402</v>
      </c>
      <c r="H286">
        <v>-8.2859522742929903E-2</v>
      </c>
      <c r="I286">
        <v>24.0250201054894</v>
      </c>
      <c r="J286">
        <v>-1.3879072333034601</v>
      </c>
      <c r="K286">
        <v>945.42528936728399</v>
      </c>
      <c r="L286">
        <v>809.71839219763297</v>
      </c>
      <c r="M286">
        <v>61.075570178187597</v>
      </c>
      <c r="N286">
        <v>0.89628674275430598</v>
      </c>
      <c r="O286">
        <v>5.4138084192863802</v>
      </c>
      <c r="P286">
        <v>84.192346150349906</v>
      </c>
      <c r="Q286">
        <v>8.6407780696783995E-2</v>
      </c>
    </row>
    <row r="287" spans="1:17" x14ac:dyDescent="0.3">
      <c r="A287" t="s">
        <v>675</v>
      </c>
      <c r="B287" t="s">
        <v>676</v>
      </c>
      <c r="C287" t="s">
        <v>3141</v>
      </c>
      <c r="D287" t="s">
        <v>271</v>
      </c>
      <c r="E287">
        <v>27441.29853788</v>
      </c>
      <c r="F287">
        <v>3591.05</v>
      </c>
      <c r="G287">
        <v>-7.2389611496574302</v>
      </c>
      <c r="H287">
        <v>-3.4686486363536999</v>
      </c>
      <c r="I287">
        <v>12.9248892181347</v>
      </c>
      <c r="J287">
        <v>-1.1852104417309799</v>
      </c>
      <c r="K287">
        <v>3816.9268065566198</v>
      </c>
      <c r="L287">
        <v>3629.6753816170899</v>
      </c>
      <c r="M287">
        <v>35.453278097826498</v>
      </c>
      <c r="N287">
        <v>0.49005677040450302</v>
      </c>
      <c r="O287">
        <v>34.164102421297301</v>
      </c>
      <c r="P287">
        <v>42.247969895028703</v>
      </c>
      <c r="Q287">
        <v>8.1446007043703E-2</v>
      </c>
    </row>
    <row r="288" spans="1:17" x14ac:dyDescent="0.3">
      <c r="A288" t="s">
        <v>677</v>
      </c>
      <c r="B288" t="s">
        <v>678</v>
      </c>
      <c r="C288" t="s">
        <v>3138</v>
      </c>
      <c r="D288" t="s">
        <v>325</v>
      </c>
      <c r="E288">
        <v>27165.241201764999</v>
      </c>
      <c r="F288">
        <v>430.2</v>
      </c>
      <c r="G288">
        <v>18.067122698040802</v>
      </c>
      <c r="H288">
        <v>-8.4318729046844005</v>
      </c>
      <c r="I288">
        <v>37.888673826491797</v>
      </c>
      <c r="J288">
        <v>5.3106097572553201</v>
      </c>
      <c r="K288">
        <v>438.74143133393102</v>
      </c>
      <c r="L288">
        <v>385.08741236114599</v>
      </c>
      <c r="M288">
        <v>35.320063601309599</v>
      </c>
      <c r="N288">
        <v>1.15576460614666</v>
      </c>
      <c r="O288">
        <v>12.5058112505811</v>
      </c>
      <c r="P288">
        <v>64.669856459330106</v>
      </c>
      <c r="Q288">
        <v>-5.4324825227161998E-2</v>
      </c>
    </row>
    <row r="289" spans="1:17" x14ac:dyDescent="0.3">
      <c r="A289" t="s">
        <v>679</v>
      </c>
      <c r="B289" t="s">
        <v>680</v>
      </c>
      <c r="C289" t="s">
        <v>3131</v>
      </c>
      <c r="D289" t="s">
        <v>233</v>
      </c>
      <c r="E289">
        <v>27161.226877829999</v>
      </c>
      <c r="F289">
        <v>1992.8</v>
      </c>
      <c r="G289">
        <v>36.610863807571398</v>
      </c>
      <c r="H289">
        <v>-0.90623562727483198</v>
      </c>
      <c r="I289">
        <v>9.1758329900046807</v>
      </c>
      <c r="J289">
        <v>2.0515489348759601</v>
      </c>
      <c r="K289">
        <v>1949.8651143105301</v>
      </c>
      <c r="L289">
        <v>1728.08001880037</v>
      </c>
      <c r="M289">
        <v>40.633304544027403</v>
      </c>
      <c r="N289">
        <v>0.61497168124818902</v>
      </c>
      <c r="O289">
        <v>17.056403050983501</v>
      </c>
      <c r="P289">
        <v>74.615553121577193</v>
      </c>
      <c r="Q289">
        <v>8.8746033230996002E-2</v>
      </c>
    </row>
    <row r="290" spans="1:17" x14ac:dyDescent="0.3">
      <c r="A290" t="s">
        <v>681</v>
      </c>
      <c r="B290" t="s">
        <v>682</v>
      </c>
      <c r="C290" t="s">
        <v>3141</v>
      </c>
      <c r="D290" t="s">
        <v>271</v>
      </c>
      <c r="E290">
        <v>27028.412799999998</v>
      </c>
      <c r="F290">
        <v>2380.85</v>
      </c>
      <c r="G290">
        <v>-14.303051264681301</v>
      </c>
      <c r="H290">
        <v>-3.4239766874362698</v>
      </c>
      <c r="I290">
        <v>4.7130198258993801</v>
      </c>
      <c r="J290">
        <v>2.54868151738459</v>
      </c>
      <c r="K290">
        <v>2448.2417285316101</v>
      </c>
      <c r="L290">
        <v>2369.97424856304</v>
      </c>
      <c r="M290">
        <v>64.857208391056602</v>
      </c>
      <c r="N290">
        <v>0.87283488631654804</v>
      </c>
      <c r="O290">
        <v>24.325345989877501</v>
      </c>
      <c r="P290">
        <v>26.9651237201365</v>
      </c>
      <c r="Q290">
        <v>4.9870541665708E-2</v>
      </c>
    </row>
    <row r="291" spans="1:17" hidden="1" x14ac:dyDescent="0.3">
      <c r="A291" t="s">
        <v>683</v>
      </c>
      <c r="B291" t="s">
        <v>684</v>
      </c>
      <c r="C291" t="s">
        <v>3144</v>
      </c>
      <c r="D291" t="s">
        <v>51</v>
      </c>
      <c r="E291">
        <v>26982.443133429999</v>
      </c>
      <c r="F291">
        <v>1402.65</v>
      </c>
      <c r="G291">
        <v>-24.0701853969429</v>
      </c>
      <c r="H291">
        <v>-4.5942978518401398</v>
      </c>
      <c r="I291">
        <v>-7.15338774698776</v>
      </c>
      <c r="J291">
        <v>-6.2333448659336996</v>
      </c>
      <c r="K291">
        <v>1386.1873918409001</v>
      </c>
      <c r="M291">
        <v>43.201407009674199</v>
      </c>
      <c r="O291">
        <v>12.643924000998</v>
      </c>
      <c r="P291">
        <v>14.502040816326501</v>
      </c>
    </row>
    <row r="292" spans="1:17" x14ac:dyDescent="0.3">
      <c r="A292" t="s">
        <v>685</v>
      </c>
      <c r="B292" t="s">
        <v>686</v>
      </c>
      <c r="C292" t="s">
        <v>3133</v>
      </c>
      <c r="D292" t="s">
        <v>51</v>
      </c>
      <c r="E292">
        <v>26638.750688119999</v>
      </c>
      <c r="F292">
        <v>1756</v>
      </c>
      <c r="G292">
        <v>-8.1754592816803999</v>
      </c>
      <c r="H292">
        <v>-12.6765658667804</v>
      </c>
      <c r="I292">
        <v>-7.6248099343381899</v>
      </c>
      <c r="J292">
        <v>-6.84590375813631</v>
      </c>
      <c r="K292">
        <v>1865.9810595843801</v>
      </c>
      <c r="L292">
        <v>1741.5469491720901</v>
      </c>
      <c r="M292">
        <v>22.564181903887899</v>
      </c>
      <c r="N292">
        <v>1.6698986789749699</v>
      </c>
      <c r="O292">
        <v>15.603644646924799</v>
      </c>
      <c r="P292">
        <v>41.106512917353001</v>
      </c>
      <c r="Q292">
        <v>7.1224637022041001E-2</v>
      </c>
    </row>
    <row r="293" spans="1:17" x14ac:dyDescent="0.3">
      <c r="A293" t="s">
        <v>687</v>
      </c>
      <c r="B293" t="s">
        <v>688</v>
      </c>
      <c r="C293" t="s">
        <v>3141</v>
      </c>
      <c r="D293" t="s">
        <v>271</v>
      </c>
      <c r="E293">
        <v>26272.075107645</v>
      </c>
      <c r="F293">
        <v>5168.8999999999996</v>
      </c>
      <c r="G293">
        <v>-29.614398718897402</v>
      </c>
      <c r="H293">
        <v>-2.1907232907857699</v>
      </c>
      <c r="I293">
        <v>4.5705430617796399</v>
      </c>
      <c r="J293">
        <v>-2.1709808983386298</v>
      </c>
      <c r="K293">
        <v>5419.8460238932703</v>
      </c>
      <c r="L293">
        <v>5278.1759315276804</v>
      </c>
      <c r="M293">
        <v>30.747307202829798</v>
      </c>
      <c r="N293">
        <v>0.95699888247737197</v>
      </c>
      <c r="O293">
        <v>42.196598889512202</v>
      </c>
      <c r="P293">
        <v>28.435830537954999</v>
      </c>
      <c r="Q293">
        <v>4.4845810919046998E-2</v>
      </c>
    </row>
    <row r="294" spans="1:17" x14ac:dyDescent="0.3">
      <c r="A294" t="s">
        <v>689</v>
      </c>
      <c r="B294" t="s">
        <v>690</v>
      </c>
      <c r="C294" t="s">
        <v>3133</v>
      </c>
      <c r="D294" t="s">
        <v>284</v>
      </c>
      <c r="E294">
        <v>25971.217313220001</v>
      </c>
      <c r="F294">
        <v>985.9</v>
      </c>
      <c r="G294">
        <v>4.1913823333678799</v>
      </c>
      <c r="H294">
        <v>-14.1359536738332</v>
      </c>
      <c r="I294">
        <v>-39.033340212017698</v>
      </c>
      <c r="J294">
        <v>-1.14853602290573</v>
      </c>
      <c r="K294">
        <v>1103.9785460170301</v>
      </c>
      <c r="L294">
        <v>1123.6465636586199</v>
      </c>
      <c r="M294">
        <v>10.7034849904132</v>
      </c>
      <c r="N294">
        <v>1.77941309601124</v>
      </c>
      <c r="O294">
        <v>53.555127294857499</v>
      </c>
      <c r="P294">
        <v>39.251412429378497</v>
      </c>
    </row>
    <row r="295" spans="1:17" hidden="1" x14ac:dyDescent="0.3">
      <c r="A295" t="s">
        <v>691</v>
      </c>
      <c r="B295" t="s">
        <v>692</v>
      </c>
      <c r="C295" t="s">
        <v>3141</v>
      </c>
      <c r="D295" t="s">
        <v>693</v>
      </c>
      <c r="E295">
        <v>25826.166781759999</v>
      </c>
      <c r="F295">
        <v>1130.3499999999999</v>
      </c>
      <c r="G295">
        <v>133.05862617756799</v>
      </c>
      <c r="H295">
        <v>-7.12867352475942</v>
      </c>
      <c r="I295">
        <v>37.704239560390697</v>
      </c>
      <c r="J295">
        <v>-3.1268801864510798</v>
      </c>
      <c r="K295">
        <v>1156.89888420749</v>
      </c>
      <c r="M295">
        <v>38.397361471424801</v>
      </c>
      <c r="N295">
        <v>0.39584290908667202</v>
      </c>
      <c r="O295">
        <v>28.274428274428299</v>
      </c>
      <c r="P295">
        <v>207.16032608695599</v>
      </c>
    </row>
    <row r="296" spans="1:17" x14ac:dyDescent="0.3">
      <c r="A296" t="s">
        <v>694</v>
      </c>
      <c r="B296" t="s">
        <v>695</v>
      </c>
      <c r="C296" t="s">
        <v>3134</v>
      </c>
      <c r="D296" t="s">
        <v>57</v>
      </c>
      <c r="E296">
        <v>25755.833454899999</v>
      </c>
      <c r="F296">
        <v>190.14</v>
      </c>
      <c r="G296">
        <v>93.565521794000901</v>
      </c>
      <c r="H296">
        <v>-2.1406891841542799</v>
      </c>
      <c r="I296">
        <v>24.640757696526698</v>
      </c>
      <c r="J296">
        <v>-5.4157817713184304</v>
      </c>
      <c r="K296">
        <v>187.901868812175</v>
      </c>
      <c r="L296">
        <v>155.37808430027499</v>
      </c>
      <c r="M296">
        <v>43.9751108271916</v>
      </c>
      <c r="N296">
        <v>0.72086252939143303</v>
      </c>
      <c r="O296">
        <v>11.754496686651899</v>
      </c>
      <c r="P296">
        <v>131.03280680437399</v>
      </c>
      <c r="Q296">
        <v>9.8640593481086003E-2</v>
      </c>
    </row>
    <row r="297" spans="1:17" x14ac:dyDescent="0.3">
      <c r="A297" t="s">
        <v>696</v>
      </c>
      <c r="B297" t="s">
        <v>697</v>
      </c>
      <c r="C297" t="s">
        <v>3133</v>
      </c>
      <c r="D297" t="s">
        <v>51</v>
      </c>
      <c r="E297">
        <v>25693.756200479998</v>
      </c>
      <c r="F297">
        <v>5621.65</v>
      </c>
      <c r="G297">
        <v>14.657886945587601</v>
      </c>
      <c r="H297">
        <v>-9.9149688564318001</v>
      </c>
      <c r="I297">
        <v>20.508426400191599</v>
      </c>
      <c r="J297">
        <v>1.5865428441701901</v>
      </c>
      <c r="K297">
        <v>5646.3165823153404</v>
      </c>
      <c r="L297">
        <v>4972.8355932214299</v>
      </c>
      <c r="M297">
        <v>46.870144889932597</v>
      </c>
      <c r="N297">
        <v>1.12785129055721</v>
      </c>
      <c r="O297">
        <v>14.755454359485199</v>
      </c>
      <c r="P297">
        <v>46.473423658155198</v>
      </c>
      <c r="Q297">
        <v>-5.5438866129100997E-2</v>
      </c>
    </row>
    <row r="298" spans="1:17" x14ac:dyDescent="0.3">
      <c r="A298" t="s">
        <v>698</v>
      </c>
      <c r="B298" t="s">
        <v>699</v>
      </c>
      <c r="C298" t="s">
        <v>3127</v>
      </c>
      <c r="D298" t="s">
        <v>439</v>
      </c>
      <c r="E298">
        <v>25431.705000000002</v>
      </c>
      <c r="F298">
        <v>683.85</v>
      </c>
      <c r="G298">
        <v>84.710066013333801</v>
      </c>
      <c r="H298">
        <v>-17.642453615881099</v>
      </c>
      <c r="I298">
        <v>47.269685137794497</v>
      </c>
      <c r="J298">
        <v>-6.2815585192439602</v>
      </c>
      <c r="K298">
        <v>772.20342938900001</v>
      </c>
      <c r="L298">
        <v>651.14132569432695</v>
      </c>
      <c r="M298">
        <v>30.387936283940199</v>
      </c>
      <c r="N298">
        <v>0.53660977551521105</v>
      </c>
      <c r="O298">
        <v>41.843971631205598</v>
      </c>
      <c r="P298">
        <v>144.23214285714201</v>
      </c>
      <c r="Q298">
        <v>0.115342452932616</v>
      </c>
    </row>
    <row r="299" spans="1:17" x14ac:dyDescent="0.3">
      <c r="A299" t="s">
        <v>700</v>
      </c>
      <c r="B299" t="s">
        <v>701</v>
      </c>
      <c r="C299" t="s">
        <v>3141</v>
      </c>
      <c r="D299" t="s">
        <v>446</v>
      </c>
      <c r="E299">
        <v>25339.65984</v>
      </c>
      <c r="F299">
        <v>3558.9</v>
      </c>
      <c r="G299">
        <v>9.4496705615917609</v>
      </c>
      <c r="H299">
        <v>-7.2186812636356796</v>
      </c>
      <c r="I299">
        <v>6.8616809555834504</v>
      </c>
      <c r="J299">
        <v>-0.64240169099024302</v>
      </c>
      <c r="K299">
        <v>3634.1545824647801</v>
      </c>
      <c r="L299">
        <v>3347.7178662955698</v>
      </c>
      <c r="M299">
        <v>32.728862612180798</v>
      </c>
      <c r="N299">
        <v>0.76028597332019299</v>
      </c>
      <c r="O299">
        <v>11.790159880861999</v>
      </c>
      <c r="P299">
        <v>40.932580932580898</v>
      </c>
      <c r="Q299">
        <v>0.108261547827669</v>
      </c>
    </row>
    <row r="300" spans="1:17" hidden="1" x14ac:dyDescent="0.3">
      <c r="A300" t="s">
        <v>702</v>
      </c>
      <c r="B300" t="s">
        <v>703</v>
      </c>
      <c r="C300" t="s">
        <v>3144</v>
      </c>
      <c r="D300" t="s">
        <v>120</v>
      </c>
      <c r="E300">
        <v>25326.434026629999</v>
      </c>
      <c r="F300">
        <v>1122.5</v>
      </c>
      <c r="G300">
        <v>-28.554683128540201</v>
      </c>
      <c r="H300">
        <v>-12.108978580686401</v>
      </c>
      <c r="I300">
        <v>2.21690936669938</v>
      </c>
      <c r="J300">
        <v>-4.5230221870710201</v>
      </c>
      <c r="K300">
        <v>1202.22835962576</v>
      </c>
      <c r="L300">
        <v>1140.27128373089</v>
      </c>
      <c r="M300">
        <v>24.353837322774101</v>
      </c>
      <c r="N300">
        <v>0.46462657218866699</v>
      </c>
      <c r="O300">
        <v>24.7216035634743</v>
      </c>
      <c r="P300">
        <v>16.933173602791801</v>
      </c>
      <c r="Q300">
        <v>-7.5472703603367997E-2</v>
      </c>
    </row>
    <row r="301" spans="1:17" x14ac:dyDescent="0.3">
      <c r="A301" t="s">
        <v>704</v>
      </c>
      <c r="B301" t="s">
        <v>705</v>
      </c>
      <c r="C301" t="s">
        <v>3141</v>
      </c>
      <c r="D301" t="s">
        <v>117</v>
      </c>
      <c r="E301">
        <v>25261.194004785</v>
      </c>
      <c r="F301">
        <v>896.65</v>
      </c>
      <c r="G301">
        <v>79.449745955303797</v>
      </c>
      <c r="H301">
        <v>11.3696033460189</v>
      </c>
      <c r="I301">
        <v>34.6646818955698</v>
      </c>
      <c r="J301">
        <v>1.60809712047145</v>
      </c>
      <c r="K301">
        <v>828.37443949747205</v>
      </c>
      <c r="L301">
        <v>684.14863949092205</v>
      </c>
      <c r="M301">
        <v>57.048805686510498</v>
      </c>
      <c r="N301">
        <v>0.44335334428210799</v>
      </c>
      <c r="O301">
        <v>6.7194557519656399</v>
      </c>
      <c r="P301">
        <v>113.38648262732001</v>
      </c>
      <c r="Q301">
        <v>0.110851288870683</v>
      </c>
    </row>
    <row r="302" spans="1:17" x14ac:dyDescent="0.3">
      <c r="A302" t="s">
        <v>706</v>
      </c>
      <c r="B302" t="s">
        <v>707</v>
      </c>
      <c r="C302" t="s">
        <v>3135</v>
      </c>
      <c r="D302" t="s">
        <v>509</v>
      </c>
      <c r="E302">
        <v>25250.17921744</v>
      </c>
      <c r="F302">
        <v>1336.85</v>
      </c>
      <c r="G302">
        <v>83.522410057301599</v>
      </c>
      <c r="H302">
        <v>-7.3802256403525304</v>
      </c>
      <c r="I302">
        <v>43.474976129627699</v>
      </c>
      <c r="J302">
        <v>-4.11596812655681</v>
      </c>
      <c r="K302">
        <v>1432.8402071938799</v>
      </c>
      <c r="L302">
        <v>1220.0964683106099</v>
      </c>
      <c r="M302">
        <v>46.418359704929102</v>
      </c>
      <c r="N302">
        <v>1.1588028075913399</v>
      </c>
      <c r="O302">
        <v>32.845869020458501</v>
      </c>
      <c r="P302">
        <v>123.18030050083399</v>
      </c>
      <c r="Q302">
        <v>6.6249038428495999E-2</v>
      </c>
    </row>
    <row r="303" spans="1:17" x14ac:dyDescent="0.3">
      <c r="A303" t="s">
        <v>708</v>
      </c>
      <c r="B303" t="s">
        <v>709</v>
      </c>
      <c r="C303" t="s">
        <v>3133</v>
      </c>
      <c r="D303" t="s">
        <v>284</v>
      </c>
      <c r="E303">
        <v>24751.776891450001</v>
      </c>
      <c r="F303">
        <v>1228.2</v>
      </c>
      <c r="G303">
        <v>-10.7044929597561</v>
      </c>
      <c r="H303">
        <v>-9.38393208957417</v>
      </c>
      <c r="I303">
        <v>-17.677064065959399</v>
      </c>
      <c r="J303">
        <v>1.97338557703277</v>
      </c>
      <c r="K303">
        <v>1254.2777626360901</v>
      </c>
      <c r="L303">
        <v>1219.60810686117</v>
      </c>
      <c r="M303">
        <v>38.975876142138901</v>
      </c>
      <c r="N303">
        <v>1.1056463876207601</v>
      </c>
      <c r="O303">
        <v>17.643706236769201</v>
      </c>
      <c r="P303">
        <v>25.3329251492423</v>
      </c>
      <c r="Q303">
        <v>0.10939233284104</v>
      </c>
    </row>
    <row r="304" spans="1:17" x14ac:dyDescent="0.3">
      <c r="A304" t="s">
        <v>710</v>
      </c>
      <c r="B304" t="s">
        <v>711</v>
      </c>
      <c r="C304" t="s">
        <v>3142</v>
      </c>
      <c r="D304" t="s">
        <v>135</v>
      </c>
      <c r="E304">
        <v>24652.032745065</v>
      </c>
      <c r="F304">
        <v>728.4</v>
      </c>
      <c r="G304">
        <v>195.387092169173</v>
      </c>
      <c r="H304">
        <v>9.0410356070858597</v>
      </c>
      <c r="I304">
        <v>105.436335805966</v>
      </c>
      <c r="J304">
        <v>-3.0988499023215099</v>
      </c>
      <c r="K304">
        <v>625.40734055386997</v>
      </c>
      <c r="L304">
        <v>458.01107591440501</v>
      </c>
      <c r="M304">
        <v>60.500211264214897</v>
      </c>
      <c r="N304">
        <v>0.74066041157367002</v>
      </c>
      <c r="O304">
        <v>2.8281164195496902</v>
      </c>
      <c r="P304">
        <v>231.09090909090901</v>
      </c>
      <c r="Q304">
        <v>0.24238671389302899</v>
      </c>
    </row>
    <row r="305" spans="1:17" x14ac:dyDescent="0.3">
      <c r="A305" t="s">
        <v>712</v>
      </c>
      <c r="B305" t="s">
        <v>713</v>
      </c>
      <c r="C305" t="s">
        <v>3129</v>
      </c>
      <c r="D305" t="s">
        <v>579</v>
      </c>
      <c r="E305">
        <v>24551.251776735</v>
      </c>
      <c r="F305">
        <v>939.1</v>
      </c>
      <c r="G305">
        <v>4.8108601063352197</v>
      </c>
      <c r="H305">
        <v>-9.2601779186638797</v>
      </c>
      <c r="I305">
        <v>12.581021638316299</v>
      </c>
      <c r="J305">
        <v>-1.7874996356531101</v>
      </c>
      <c r="K305">
        <v>942.54581081820697</v>
      </c>
      <c r="L305">
        <v>817.79036107360901</v>
      </c>
      <c r="M305">
        <v>31.511889114784999</v>
      </c>
      <c r="N305">
        <v>0.47568446036017298</v>
      </c>
      <c r="O305">
        <v>28.016185709721999</v>
      </c>
      <c r="P305">
        <v>55.480132450331098</v>
      </c>
      <c r="Q305">
        <v>5.7604277612072999E-2</v>
      </c>
    </row>
    <row r="306" spans="1:17" x14ac:dyDescent="0.3">
      <c r="A306" t="s">
        <v>714</v>
      </c>
      <c r="B306" t="s">
        <v>715</v>
      </c>
      <c r="C306" t="s">
        <v>3139</v>
      </c>
      <c r="D306" t="s">
        <v>292</v>
      </c>
      <c r="E306">
        <v>24461.119978929899</v>
      </c>
      <c r="F306">
        <v>391.4</v>
      </c>
      <c r="G306">
        <v>43.907942196743498</v>
      </c>
      <c r="H306">
        <v>1.30529372584464</v>
      </c>
      <c r="I306">
        <v>-29.552926573243901</v>
      </c>
      <c r="J306">
        <v>6.3363087816967898</v>
      </c>
      <c r="K306">
        <v>389.03979207824301</v>
      </c>
      <c r="L306">
        <v>378.62628110795401</v>
      </c>
      <c r="M306">
        <v>68.353294109247003</v>
      </c>
      <c r="N306">
        <v>0.77072319352683705</v>
      </c>
      <c r="O306">
        <v>28.308635666836899</v>
      </c>
      <c r="P306">
        <v>90.415957188031996</v>
      </c>
      <c r="Q306">
        <v>0.12104422268565</v>
      </c>
    </row>
    <row r="307" spans="1:17" x14ac:dyDescent="0.3">
      <c r="A307" t="s">
        <v>716</v>
      </c>
      <c r="B307" t="s">
        <v>717</v>
      </c>
      <c r="C307" t="s">
        <v>3133</v>
      </c>
      <c r="D307" t="s">
        <v>51</v>
      </c>
      <c r="E307">
        <v>24429.847866339998</v>
      </c>
      <c r="F307">
        <v>1246.8499999999999</v>
      </c>
      <c r="G307">
        <v>36.820881885931698</v>
      </c>
      <c r="H307">
        <v>9.0724515959856298</v>
      </c>
      <c r="I307">
        <v>13.6922447744968</v>
      </c>
      <c r="J307">
        <v>3.4089992102498501</v>
      </c>
      <c r="K307">
        <v>1147.3275953136999</v>
      </c>
      <c r="L307">
        <v>1005.86783280104</v>
      </c>
      <c r="M307">
        <v>68.569726188974897</v>
      </c>
      <c r="N307">
        <v>0.65028207770454205</v>
      </c>
      <c r="O307">
        <v>3.0557003649196002</v>
      </c>
      <c r="P307">
        <v>76.320441207664501</v>
      </c>
      <c r="Q307">
        <v>4.0753631369307E-2</v>
      </c>
    </row>
    <row r="308" spans="1:17" x14ac:dyDescent="0.3">
      <c r="A308" t="s">
        <v>718</v>
      </c>
      <c r="B308" t="s">
        <v>719</v>
      </c>
      <c r="C308" t="s">
        <v>3133</v>
      </c>
      <c r="D308" t="s">
        <v>51</v>
      </c>
      <c r="E308">
        <v>24250.580848649999</v>
      </c>
      <c r="F308">
        <v>1426.5</v>
      </c>
      <c r="G308">
        <v>40.031225867650299</v>
      </c>
      <c r="H308">
        <v>-10.390578947937501</v>
      </c>
      <c r="I308">
        <v>32.310348936800899</v>
      </c>
      <c r="J308">
        <v>1.5897465366384</v>
      </c>
      <c r="K308">
        <v>1427.60458414298</v>
      </c>
      <c r="L308">
        <v>1176.7292534394901</v>
      </c>
      <c r="M308">
        <v>20.8589659157204</v>
      </c>
      <c r="N308">
        <v>0.901484486794361</v>
      </c>
      <c r="O308">
        <v>14.8966000701016</v>
      </c>
      <c r="P308">
        <v>96.975973487986707</v>
      </c>
      <c r="Q308">
        <v>3.1400285431573999E-2</v>
      </c>
    </row>
    <row r="309" spans="1:17" x14ac:dyDescent="0.3">
      <c r="A309" t="s">
        <v>720</v>
      </c>
      <c r="B309" t="s">
        <v>721</v>
      </c>
      <c r="C309" t="s">
        <v>3127</v>
      </c>
      <c r="D309" t="s">
        <v>176</v>
      </c>
      <c r="E309">
        <v>24167.994290959999</v>
      </c>
      <c r="F309">
        <v>410</v>
      </c>
      <c r="G309">
        <v>15.0409821875199</v>
      </c>
      <c r="H309">
        <v>-8.5198133067213302</v>
      </c>
      <c r="I309">
        <v>-1.97432457416637</v>
      </c>
      <c r="J309">
        <v>-1.0198491643102301</v>
      </c>
      <c r="K309">
        <v>391.02432471319702</v>
      </c>
      <c r="L309">
        <v>343.73542095475102</v>
      </c>
      <c r="M309">
        <v>63.548095149341997</v>
      </c>
      <c r="N309">
        <v>0.43372569961177598</v>
      </c>
      <c r="O309">
        <v>14.560975609755999</v>
      </c>
      <c r="P309">
        <v>61.1001964636542</v>
      </c>
      <c r="Q309">
        <v>1.8233464609950002E-2</v>
      </c>
    </row>
    <row r="310" spans="1:17" x14ac:dyDescent="0.3">
      <c r="A310" t="s">
        <v>722</v>
      </c>
      <c r="B310" t="s">
        <v>723</v>
      </c>
      <c r="C310" t="s">
        <v>3133</v>
      </c>
      <c r="D310" t="s">
        <v>51</v>
      </c>
      <c r="E310">
        <v>24000.676862709999</v>
      </c>
      <c r="F310">
        <v>439.25</v>
      </c>
      <c r="G310">
        <v>-17.224366649254499</v>
      </c>
      <c r="H310">
        <v>-10.7749410887</v>
      </c>
      <c r="I310">
        <v>-15.370676058335601</v>
      </c>
      <c r="J310">
        <v>-3.6674466752732502</v>
      </c>
      <c r="K310">
        <v>461.38305562935</v>
      </c>
      <c r="L310">
        <v>435.561660175047</v>
      </c>
      <c r="M310">
        <v>24.831388875251101</v>
      </c>
      <c r="N310">
        <v>0.63943312631551796</v>
      </c>
      <c r="O310">
        <v>17.928286852589601</v>
      </c>
      <c r="P310">
        <v>25.7155123068116</v>
      </c>
      <c r="Q310">
        <v>-8.3234654370584998E-2</v>
      </c>
    </row>
    <row r="311" spans="1:17" x14ac:dyDescent="0.3">
      <c r="A311" t="s">
        <v>724</v>
      </c>
      <c r="B311" t="s">
        <v>725</v>
      </c>
      <c r="C311" t="s">
        <v>3129</v>
      </c>
      <c r="D311" t="s">
        <v>562</v>
      </c>
      <c r="E311">
        <v>23995.490072979999</v>
      </c>
      <c r="F311">
        <v>2597.15</v>
      </c>
      <c r="G311">
        <v>1.87204962458551E-2</v>
      </c>
      <c r="H311">
        <v>3.7874767679551602</v>
      </c>
      <c r="I311">
        <v>-22.169954024483399</v>
      </c>
      <c r="J311">
        <v>3.7249303932998398E-2</v>
      </c>
      <c r="K311">
        <v>2499.1264931496698</v>
      </c>
      <c r="L311">
        <v>2511.0872998837999</v>
      </c>
      <c r="M311">
        <v>59.532362284049697</v>
      </c>
      <c r="N311">
        <v>1.52135368977221</v>
      </c>
      <c r="O311">
        <v>50.010588529734498</v>
      </c>
      <c r="P311">
        <v>34.226575016796701</v>
      </c>
      <c r="Q311">
        <v>7.0064607433723003E-2</v>
      </c>
    </row>
    <row r="312" spans="1:17" x14ac:dyDescent="0.3">
      <c r="A312" t="s">
        <v>726</v>
      </c>
      <c r="B312" t="s">
        <v>727</v>
      </c>
      <c r="C312" t="s">
        <v>3130</v>
      </c>
      <c r="D312" t="s">
        <v>728</v>
      </c>
      <c r="E312">
        <v>23964.520233719999</v>
      </c>
      <c r="F312">
        <v>243.4</v>
      </c>
      <c r="G312">
        <v>-18.200947697936499</v>
      </c>
      <c r="H312">
        <v>-19.210081664848101</v>
      </c>
      <c r="I312">
        <v>-20.305822780259799</v>
      </c>
      <c r="J312">
        <v>-6.5434906763556899</v>
      </c>
      <c r="K312">
        <v>282.74109869269603</v>
      </c>
      <c r="L312">
        <v>277.99322217887197</v>
      </c>
      <c r="M312">
        <v>22.086178178148</v>
      </c>
      <c r="N312">
        <v>0.49728031479248902</v>
      </c>
      <c r="O312">
        <v>57.888249794576801</v>
      </c>
      <c r="P312">
        <v>32.1389793702497</v>
      </c>
      <c r="Q312">
        <v>6.7852676856124006E-2</v>
      </c>
    </row>
    <row r="313" spans="1:17" x14ac:dyDescent="0.3">
      <c r="A313" t="s">
        <v>729</v>
      </c>
      <c r="B313" t="s">
        <v>730</v>
      </c>
      <c r="C313" t="s">
        <v>3133</v>
      </c>
      <c r="D313" t="s">
        <v>731</v>
      </c>
      <c r="E313">
        <v>23778.466586574999</v>
      </c>
      <c r="F313">
        <v>2343.5500000000002</v>
      </c>
      <c r="G313">
        <v>43.510847986455502</v>
      </c>
      <c r="H313">
        <v>-9.5619030124288997</v>
      </c>
      <c r="I313">
        <v>42.047318081610001</v>
      </c>
      <c r="J313">
        <v>3.0966099582641502</v>
      </c>
      <c r="K313">
        <v>2268.5635949770299</v>
      </c>
      <c r="L313">
        <v>1888.1574675833101</v>
      </c>
      <c r="M313">
        <v>47.715635072021499</v>
      </c>
      <c r="N313">
        <v>0.58428870191702198</v>
      </c>
      <c r="O313">
        <v>14.6380491135243</v>
      </c>
      <c r="P313">
        <v>87.469002479801603</v>
      </c>
      <c r="Q313">
        <v>9.7087836294088001E-2</v>
      </c>
    </row>
    <row r="314" spans="1:17" x14ac:dyDescent="0.3">
      <c r="A314" t="s">
        <v>732</v>
      </c>
      <c r="B314" t="s">
        <v>733</v>
      </c>
      <c r="C314" t="s">
        <v>3138</v>
      </c>
      <c r="D314" t="s">
        <v>100</v>
      </c>
      <c r="E314">
        <v>23613.272806379999</v>
      </c>
      <c r="F314">
        <v>287.05</v>
      </c>
      <c r="G314">
        <v>-36.475206678623401</v>
      </c>
      <c r="H314">
        <v>-9.2634664533084408</v>
      </c>
      <c r="I314">
        <v>-8.65329747212696</v>
      </c>
      <c r="J314">
        <v>-6.4472451237122304</v>
      </c>
      <c r="K314">
        <v>298.25825748293897</v>
      </c>
      <c r="L314">
        <v>294.87556177616398</v>
      </c>
      <c r="M314">
        <v>27.943296540591099</v>
      </c>
      <c r="N314">
        <v>0.61427844998973202</v>
      </c>
      <c r="O314">
        <v>24.4730883121407</v>
      </c>
      <c r="P314">
        <v>13.976573357156999</v>
      </c>
      <c r="Q314">
        <v>-0.105764389809613</v>
      </c>
    </row>
    <row r="315" spans="1:17" x14ac:dyDescent="0.3">
      <c r="A315" t="s">
        <v>734</v>
      </c>
      <c r="B315" t="s">
        <v>735</v>
      </c>
      <c r="C315" t="s">
        <v>3129</v>
      </c>
      <c r="D315" t="s">
        <v>54</v>
      </c>
      <c r="E315">
        <v>23372.59581545</v>
      </c>
      <c r="F315">
        <v>805.55</v>
      </c>
      <c r="G315">
        <v>-14.7794429711054</v>
      </c>
      <c r="H315">
        <v>4.2874921089292197</v>
      </c>
      <c r="I315">
        <v>-4.4301831045689104</v>
      </c>
      <c r="J315">
        <v>4.0405820020250403</v>
      </c>
      <c r="K315">
        <v>769.63424747413205</v>
      </c>
      <c r="L315">
        <v>742.92794026380795</v>
      </c>
      <c r="M315">
        <v>53.702340385588499</v>
      </c>
      <c r="N315">
        <v>3.51729916772896</v>
      </c>
      <c r="O315">
        <v>7.1007386257836398</v>
      </c>
      <c r="P315">
        <v>34.247146071160699</v>
      </c>
    </row>
    <row r="316" spans="1:17" x14ac:dyDescent="0.3">
      <c r="A316" t="s">
        <v>736</v>
      </c>
      <c r="B316" t="s">
        <v>737</v>
      </c>
      <c r="C316" t="s">
        <v>3138</v>
      </c>
      <c r="D316" t="s">
        <v>738</v>
      </c>
      <c r="E316">
        <v>23179.249273500001</v>
      </c>
      <c r="F316">
        <v>1407.25</v>
      </c>
      <c r="G316">
        <v>-17.3078317641376</v>
      </c>
      <c r="H316">
        <v>-1.04033171221387</v>
      </c>
      <c r="I316">
        <v>1.9251745435088701</v>
      </c>
      <c r="J316">
        <v>-0.75944113870992902</v>
      </c>
      <c r="K316">
        <v>1433.9798038388501</v>
      </c>
      <c r="L316">
        <v>1353.17934490209</v>
      </c>
      <c r="M316">
        <v>40.704651562122002</v>
      </c>
      <c r="N316">
        <v>1.09281479464635</v>
      </c>
      <c r="O316">
        <v>12.183336294190701</v>
      </c>
      <c r="P316">
        <v>26.7393164317557</v>
      </c>
      <c r="Q316">
        <v>-6.7514582063680001E-3</v>
      </c>
    </row>
    <row r="317" spans="1:17" x14ac:dyDescent="0.3">
      <c r="A317" t="s">
        <v>739</v>
      </c>
      <c r="B317" t="s">
        <v>740</v>
      </c>
      <c r="C317" t="s">
        <v>3129</v>
      </c>
      <c r="D317" t="s">
        <v>398</v>
      </c>
      <c r="E317">
        <v>23165.08498629</v>
      </c>
      <c r="F317">
        <v>1024</v>
      </c>
      <c r="G317">
        <v>-31.331434385116101</v>
      </c>
      <c r="H317">
        <v>-4.7498799052102898</v>
      </c>
      <c r="I317">
        <v>8.0412727055565494</v>
      </c>
      <c r="J317">
        <v>-6.4204487356119504</v>
      </c>
      <c r="K317">
        <v>1032.84868876362</v>
      </c>
      <c r="L317">
        <v>960.82183546291003</v>
      </c>
      <c r="M317">
        <v>33.686812553958603</v>
      </c>
      <c r="N317">
        <v>0.59467796559306796</v>
      </c>
      <c r="O317">
        <v>11.699218749999901</v>
      </c>
      <c r="P317">
        <v>39.0171056204181</v>
      </c>
      <c r="Q317">
        <v>-7.4804668826184001E-2</v>
      </c>
    </row>
    <row r="318" spans="1:17" x14ac:dyDescent="0.3">
      <c r="A318" t="s">
        <v>741</v>
      </c>
      <c r="B318" t="s">
        <v>742</v>
      </c>
      <c r="C318" t="s">
        <v>3141</v>
      </c>
      <c r="D318" t="s">
        <v>446</v>
      </c>
      <c r="E318">
        <v>23111.555027685001</v>
      </c>
      <c r="F318">
        <v>373.82499999999999</v>
      </c>
      <c r="G318">
        <v>96.409165189297994</v>
      </c>
      <c r="H318">
        <v>7.4096914892497603</v>
      </c>
      <c r="I318">
        <v>42.165462355119402</v>
      </c>
      <c r="J318">
        <v>6.1551821593675902</v>
      </c>
      <c r="K318">
        <v>341.043688811903</v>
      </c>
      <c r="L318">
        <v>280.54124959719599</v>
      </c>
      <c r="M318">
        <v>51.973371603790497</v>
      </c>
      <c r="N318">
        <v>0.83130251286322199</v>
      </c>
      <c r="O318">
        <v>1.6384671972179401</v>
      </c>
      <c r="P318">
        <v>127.56049307563499</v>
      </c>
      <c r="Q318">
        <v>0.185069043963797</v>
      </c>
    </row>
    <row r="319" spans="1:17" hidden="1" x14ac:dyDescent="0.3">
      <c r="A319" t="s">
        <v>743</v>
      </c>
      <c r="B319" t="s">
        <v>744</v>
      </c>
      <c r="C319" t="s">
        <v>3144</v>
      </c>
      <c r="D319" t="s">
        <v>745</v>
      </c>
      <c r="E319">
        <v>23025.673136879999</v>
      </c>
      <c r="F319">
        <v>97.18</v>
      </c>
      <c r="G319">
        <v>60.335462466380598</v>
      </c>
      <c r="H319">
        <v>-1.33106108781994</v>
      </c>
      <c r="I319">
        <v>5.4606457326585502</v>
      </c>
      <c r="J319">
        <v>-2.6626502286212901</v>
      </c>
      <c r="K319">
        <v>99.371483094748001</v>
      </c>
      <c r="L319">
        <v>87.536976991305593</v>
      </c>
      <c r="M319">
        <v>50.681017208567297</v>
      </c>
      <c r="N319">
        <v>0.89932648250952896</v>
      </c>
      <c r="O319">
        <v>9.6933525416752193</v>
      </c>
      <c r="P319">
        <v>89.250243427458599</v>
      </c>
      <c r="Q319">
        <v>2.0612820630179999E-2</v>
      </c>
    </row>
    <row r="320" spans="1:17" x14ac:dyDescent="0.3">
      <c r="A320" t="s">
        <v>746</v>
      </c>
      <c r="B320" t="s">
        <v>747</v>
      </c>
      <c r="C320" t="s">
        <v>3143</v>
      </c>
      <c r="D320" t="s">
        <v>167</v>
      </c>
      <c r="E320">
        <v>22642.476100299999</v>
      </c>
      <c r="F320">
        <v>7822.7</v>
      </c>
      <c r="G320">
        <v>-13.640524925760801</v>
      </c>
      <c r="H320">
        <v>-5.7307356104469296</v>
      </c>
      <c r="I320">
        <v>21.679231308429902</v>
      </c>
      <c r="J320">
        <v>0.361989944287191</v>
      </c>
      <c r="K320">
        <v>7630.2217370756298</v>
      </c>
      <c r="L320">
        <v>7010.4255352538603</v>
      </c>
      <c r="M320">
        <v>46.138292118143703</v>
      </c>
      <c r="N320">
        <v>1.22099534789855</v>
      </c>
      <c r="O320">
        <v>3.9973410714970501</v>
      </c>
      <c r="P320">
        <v>51.167666695652997</v>
      </c>
      <c r="Q320">
        <v>-0.10870780814001101</v>
      </c>
    </row>
    <row r="321" spans="1:17" hidden="1" x14ac:dyDescent="0.3">
      <c r="A321" t="s">
        <v>748</v>
      </c>
      <c r="B321" t="s">
        <v>749</v>
      </c>
      <c r="C321" t="s">
        <v>3144</v>
      </c>
      <c r="D321" t="s">
        <v>117</v>
      </c>
      <c r="E321">
        <v>22608.340771200001</v>
      </c>
      <c r="F321">
        <v>351.1</v>
      </c>
      <c r="G321">
        <v>-11.587024859731001</v>
      </c>
      <c r="H321">
        <v>-12.961546858898901</v>
      </c>
      <c r="I321">
        <v>-32.711281488072601</v>
      </c>
      <c r="J321">
        <v>-9.3530114450330206</v>
      </c>
      <c r="K321">
        <v>402.70746714377799</v>
      </c>
      <c r="L321">
        <v>401.30503359321199</v>
      </c>
      <c r="M321">
        <v>29.044743510652602</v>
      </c>
      <c r="N321">
        <v>0.54158910447825903</v>
      </c>
      <c r="O321">
        <v>64.440330390202206</v>
      </c>
      <c r="P321">
        <v>16.5670650730411</v>
      </c>
      <c r="Q321">
        <v>3.0369815923925E-2</v>
      </c>
    </row>
    <row r="322" spans="1:17" x14ac:dyDescent="0.3">
      <c r="A322" t="s">
        <v>750</v>
      </c>
      <c r="B322" t="s">
        <v>751</v>
      </c>
      <c r="C322" t="s">
        <v>3127</v>
      </c>
      <c r="D322" t="s">
        <v>276</v>
      </c>
      <c r="E322">
        <v>22598.479107248</v>
      </c>
      <c r="F322">
        <v>223.85</v>
      </c>
      <c r="G322">
        <v>38.605535323337499</v>
      </c>
      <c r="H322">
        <v>-16.860354993320399</v>
      </c>
      <c r="I322">
        <v>-2.4743994175526001</v>
      </c>
      <c r="J322">
        <v>-7.4685325379708303</v>
      </c>
      <c r="K322">
        <v>247.707070322964</v>
      </c>
      <c r="L322">
        <v>216.926468484363</v>
      </c>
      <c r="M322">
        <v>15.5452537873926</v>
      </c>
      <c r="N322">
        <v>0.43276009564656798</v>
      </c>
      <c r="O322">
        <v>27.0493634129997</v>
      </c>
      <c r="P322">
        <v>69.070996978851895</v>
      </c>
      <c r="Q322">
        <v>4.1823972339223997E-2</v>
      </c>
    </row>
    <row r="323" spans="1:17" x14ac:dyDescent="0.3">
      <c r="A323" t="s">
        <v>752</v>
      </c>
      <c r="B323" t="s">
        <v>753</v>
      </c>
      <c r="C323" t="s">
        <v>3131</v>
      </c>
      <c r="D323" t="s">
        <v>120</v>
      </c>
      <c r="E323">
        <v>22559.434418000001</v>
      </c>
      <c r="F323">
        <v>862.45</v>
      </c>
      <c r="G323">
        <v>54.220997567385297</v>
      </c>
      <c r="H323">
        <v>-0.30713578543355202</v>
      </c>
      <c r="I323">
        <v>49.536701716684</v>
      </c>
      <c r="J323">
        <v>-6.4276063895554403</v>
      </c>
      <c r="K323">
        <v>854.06342595268995</v>
      </c>
      <c r="L323">
        <v>685.59032783864404</v>
      </c>
      <c r="M323">
        <v>42.247708794333199</v>
      </c>
      <c r="N323">
        <v>0.84961721611833196</v>
      </c>
      <c r="O323">
        <v>16.870543219896799</v>
      </c>
      <c r="P323">
        <v>91.5704131497112</v>
      </c>
    </row>
    <row r="324" spans="1:17" x14ac:dyDescent="0.3">
      <c r="A324" t="s">
        <v>754</v>
      </c>
      <c r="B324" t="s">
        <v>755</v>
      </c>
      <c r="C324" t="s">
        <v>3133</v>
      </c>
      <c r="D324" t="s">
        <v>284</v>
      </c>
      <c r="E324">
        <v>21997.637951625002</v>
      </c>
      <c r="F324">
        <v>539.5</v>
      </c>
      <c r="G324">
        <v>13.8894408035819</v>
      </c>
      <c r="H324">
        <v>-0.475297845803619</v>
      </c>
      <c r="I324">
        <v>23.6334164229857</v>
      </c>
      <c r="J324">
        <v>-1.76490965983978</v>
      </c>
      <c r="K324">
        <v>509.36620378983798</v>
      </c>
      <c r="L324">
        <v>440.99918078957802</v>
      </c>
      <c r="M324">
        <v>54.051980355515198</v>
      </c>
      <c r="N324">
        <v>0.77540583568875998</v>
      </c>
      <c r="O324">
        <v>7.5069508804448599</v>
      </c>
      <c r="P324">
        <v>54.142857142857103</v>
      </c>
      <c r="Q324">
        <v>0.107381235967332</v>
      </c>
    </row>
    <row r="325" spans="1:17" x14ac:dyDescent="0.3">
      <c r="A325" t="s">
        <v>756</v>
      </c>
      <c r="B325" t="s">
        <v>757</v>
      </c>
      <c r="C325" t="s">
        <v>3132</v>
      </c>
      <c r="D325" t="s">
        <v>224</v>
      </c>
      <c r="E325">
        <v>21896.116828079899</v>
      </c>
      <c r="F325">
        <v>1323.55</v>
      </c>
      <c r="G325">
        <v>80.703829171956599</v>
      </c>
      <c r="H325">
        <v>-7.2501202584185798</v>
      </c>
      <c r="I325">
        <v>3.5929638325292101</v>
      </c>
      <c r="J325">
        <v>-3.2288937859851798</v>
      </c>
      <c r="K325">
        <v>1324.6652269804499</v>
      </c>
      <c r="L325">
        <v>1135.25903511498</v>
      </c>
      <c r="M325">
        <v>49.515115114641503</v>
      </c>
      <c r="N325">
        <v>0.82838013641751396</v>
      </c>
      <c r="O325">
        <v>9.4782970042688302</v>
      </c>
      <c r="P325">
        <v>120.133056133056</v>
      </c>
      <c r="Q325">
        <v>0.16720734763471201</v>
      </c>
    </row>
    <row r="326" spans="1:17" x14ac:dyDescent="0.3">
      <c r="A326" t="s">
        <v>758</v>
      </c>
      <c r="B326" t="s">
        <v>759</v>
      </c>
      <c r="C326" t="s">
        <v>3142</v>
      </c>
      <c r="D326" t="s">
        <v>135</v>
      </c>
      <c r="E326">
        <v>21583.144691055</v>
      </c>
      <c r="F326">
        <v>1532.35</v>
      </c>
      <c r="G326">
        <v>190.545317215279</v>
      </c>
      <c r="H326">
        <v>3.9701827405429801</v>
      </c>
      <c r="I326">
        <v>3.01912187091586</v>
      </c>
      <c r="J326">
        <v>-1.91510657364992</v>
      </c>
      <c r="K326">
        <v>1500.0772106796301</v>
      </c>
      <c r="L326">
        <v>1263.8874690648699</v>
      </c>
      <c r="M326">
        <v>43.786307014085899</v>
      </c>
      <c r="N326">
        <v>0.89206873222656102</v>
      </c>
      <c r="O326">
        <v>7.4819721343035201</v>
      </c>
      <c r="P326">
        <v>224.20395641595201</v>
      </c>
    </row>
    <row r="327" spans="1:17" x14ac:dyDescent="0.3">
      <c r="A327" t="s">
        <v>760</v>
      </c>
      <c r="B327" t="s">
        <v>761</v>
      </c>
      <c r="C327" t="s">
        <v>3139</v>
      </c>
      <c r="D327" t="s">
        <v>527</v>
      </c>
      <c r="E327">
        <v>21525.42200291</v>
      </c>
      <c r="F327">
        <v>177.5</v>
      </c>
      <c r="G327">
        <v>-45.398021412859698</v>
      </c>
      <c r="H327">
        <v>-6.1275078475819198</v>
      </c>
      <c r="I327">
        <v>1.1760856518484599</v>
      </c>
      <c r="J327">
        <v>-9.2552641045760105</v>
      </c>
      <c r="K327">
        <v>185.003690567756</v>
      </c>
      <c r="L327">
        <v>176.039721667663</v>
      </c>
      <c r="M327">
        <v>28.069468814055199</v>
      </c>
      <c r="N327">
        <v>0.94734396410292099</v>
      </c>
      <c r="O327">
        <v>25.487323943661899</v>
      </c>
      <c r="P327">
        <v>24.780316344463898</v>
      </c>
      <c r="Q327">
        <v>4.4559223132417003E-2</v>
      </c>
    </row>
    <row r="328" spans="1:17" x14ac:dyDescent="0.3">
      <c r="A328" t="s">
        <v>762</v>
      </c>
      <c r="B328" t="s">
        <v>763</v>
      </c>
      <c r="C328" t="s">
        <v>3141</v>
      </c>
      <c r="D328" t="s">
        <v>271</v>
      </c>
      <c r="E328">
        <v>21513.0107606399</v>
      </c>
      <c r="F328">
        <v>641.65</v>
      </c>
      <c r="G328">
        <v>1.7041592320623</v>
      </c>
      <c r="H328">
        <v>-10.213662548422899</v>
      </c>
      <c r="I328">
        <v>-8.9473588173802803</v>
      </c>
      <c r="J328">
        <v>-2.7152285963356002</v>
      </c>
      <c r="K328">
        <v>687.60632741608003</v>
      </c>
      <c r="L328">
        <v>642.53512734665105</v>
      </c>
      <c r="M328">
        <v>36.956561488893897</v>
      </c>
      <c r="N328">
        <v>0.51469896018292804</v>
      </c>
      <c r="O328">
        <v>24.514922465518602</v>
      </c>
      <c r="P328">
        <v>37.457155098543197</v>
      </c>
      <c r="Q328">
        <v>0.115568578192131</v>
      </c>
    </row>
    <row r="329" spans="1:17" x14ac:dyDescent="0.3">
      <c r="A329" t="s">
        <v>764</v>
      </c>
      <c r="B329" t="s">
        <v>765</v>
      </c>
      <c r="C329" t="s">
        <v>3128</v>
      </c>
      <c r="D329" t="s">
        <v>766</v>
      </c>
      <c r="E329">
        <v>21512.765137900002</v>
      </c>
      <c r="F329">
        <v>1521.6</v>
      </c>
      <c r="G329">
        <v>15.334720661515</v>
      </c>
      <c r="H329">
        <v>-6.8744813364218498</v>
      </c>
      <c r="I329">
        <v>30.2225791842158</v>
      </c>
      <c r="J329">
        <v>-2.5417815566792301</v>
      </c>
      <c r="K329">
        <v>1534.88536002758</v>
      </c>
      <c r="L329">
        <v>1335.0375842132501</v>
      </c>
      <c r="M329">
        <v>34.4749881599612</v>
      </c>
      <c r="N329">
        <v>0.39168920522699102</v>
      </c>
      <c r="O329">
        <v>12.710304942166101</v>
      </c>
      <c r="P329">
        <v>53.984718919192403</v>
      </c>
      <c r="Q329">
        <v>1.0396463582334E-2</v>
      </c>
    </row>
    <row r="330" spans="1:17" x14ac:dyDescent="0.3">
      <c r="A330" t="s">
        <v>767</v>
      </c>
      <c r="B330" t="s">
        <v>768</v>
      </c>
      <c r="C330" t="s">
        <v>3141</v>
      </c>
      <c r="D330" t="s">
        <v>161</v>
      </c>
      <c r="E330">
        <v>21340.666554255</v>
      </c>
      <c r="F330">
        <v>731.2</v>
      </c>
      <c r="G330">
        <v>54.642458140461699</v>
      </c>
      <c r="H330">
        <v>-11.7131836911145</v>
      </c>
      <c r="I330">
        <v>22.712506531996201</v>
      </c>
      <c r="J330">
        <v>-1.7812084144536999</v>
      </c>
      <c r="K330">
        <v>704.31202147432998</v>
      </c>
      <c r="L330">
        <v>589.99987266559197</v>
      </c>
      <c r="M330">
        <v>29.315096838431899</v>
      </c>
      <c r="N330">
        <v>0.61486490068180499</v>
      </c>
      <c r="O330">
        <v>15.4198577680525</v>
      </c>
      <c r="P330">
        <v>134.358974358974</v>
      </c>
      <c r="Q330">
        <v>0.14631563069979001</v>
      </c>
    </row>
    <row r="331" spans="1:17" x14ac:dyDescent="0.3">
      <c r="A331" t="s">
        <v>769</v>
      </c>
      <c r="B331" t="s">
        <v>770</v>
      </c>
      <c r="C331" t="s">
        <v>3129</v>
      </c>
      <c r="D331" t="s">
        <v>398</v>
      </c>
      <c r="E331">
        <v>21058.161985800001</v>
      </c>
      <c r="F331">
        <v>6326.6</v>
      </c>
      <c r="G331">
        <v>155.059650569643</v>
      </c>
      <c r="H331">
        <v>-8.8413062362190793</v>
      </c>
      <c r="I331">
        <v>14.983615817737</v>
      </c>
      <c r="J331">
        <v>-5.9151926348462798</v>
      </c>
      <c r="K331">
        <v>6310.2082244971698</v>
      </c>
      <c r="L331">
        <v>5009.41111597298</v>
      </c>
      <c r="M331">
        <v>19.215634973781199</v>
      </c>
      <c r="N331">
        <v>1.54277121929621</v>
      </c>
      <c r="O331">
        <v>12.2245756014288</v>
      </c>
      <c r="P331">
        <v>187.37026186096099</v>
      </c>
    </row>
    <row r="332" spans="1:17" x14ac:dyDescent="0.3">
      <c r="A332" t="s">
        <v>771</v>
      </c>
      <c r="B332" t="s">
        <v>772</v>
      </c>
      <c r="C332" t="s">
        <v>3135</v>
      </c>
      <c r="D332" t="s">
        <v>190</v>
      </c>
      <c r="E332">
        <v>21057.449266560001</v>
      </c>
      <c r="F332">
        <v>1742.4</v>
      </c>
      <c r="G332">
        <v>10.971112851316899</v>
      </c>
      <c r="H332">
        <v>-10.266826012528201</v>
      </c>
      <c r="I332">
        <v>-10.793892348421201</v>
      </c>
      <c r="J332">
        <v>-2.1670577856045399</v>
      </c>
      <c r="K332">
        <v>1902.0151378226501</v>
      </c>
      <c r="L332">
        <v>1825.43880145252</v>
      </c>
      <c r="M332">
        <v>27.174873523362901</v>
      </c>
      <c r="N332">
        <v>0.582483523431926</v>
      </c>
      <c r="O332">
        <v>39.368112947658297</v>
      </c>
      <c r="P332">
        <v>56.500651187856498</v>
      </c>
      <c r="Q332">
        <v>0.20336404248783099</v>
      </c>
    </row>
    <row r="333" spans="1:17" x14ac:dyDescent="0.3">
      <c r="A333" t="s">
        <v>773</v>
      </c>
      <c r="B333" t="s">
        <v>774</v>
      </c>
      <c r="C333" t="s">
        <v>3129</v>
      </c>
      <c r="D333" t="s">
        <v>398</v>
      </c>
      <c r="E333">
        <v>21026.571897450001</v>
      </c>
      <c r="F333">
        <v>4410.3500000000004</v>
      </c>
      <c r="G333">
        <v>55.568245953004002</v>
      </c>
      <c r="H333">
        <v>-5.7155237240213399</v>
      </c>
      <c r="I333">
        <v>33.333773915644599</v>
      </c>
      <c r="J333">
        <v>-4.4219257786270099</v>
      </c>
      <c r="K333">
        <v>4302.6673790247796</v>
      </c>
      <c r="L333">
        <v>3638.4858444527599</v>
      </c>
      <c r="M333">
        <v>36.627039138160299</v>
      </c>
      <c r="N333">
        <v>0.70057670126874205</v>
      </c>
      <c r="O333">
        <v>11.3290328431983</v>
      </c>
      <c r="P333">
        <v>97.773542600896803</v>
      </c>
      <c r="Q333">
        <v>1.7107827805627002E-2</v>
      </c>
    </row>
    <row r="334" spans="1:17" x14ac:dyDescent="0.3">
      <c r="A334" t="s">
        <v>775</v>
      </c>
      <c r="B334" t="s">
        <v>776</v>
      </c>
      <c r="C334" t="s">
        <v>3143</v>
      </c>
      <c r="D334" t="s">
        <v>482</v>
      </c>
      <c r="E334">
        <v>21023.90849776</v>
      </c>
      <c r="F334">
        <v>1978.45</v>
      </c>
      <c r="G334">
        <v>-18.883282592614201</v>
      </c>
      <c r="H334">
        <v>0.68633754650206702</v>
      </c>
      <c r="I334">
        <v>22.584096956655799</v>
      </c>
      <c r="J334">
        <v>-4.2631889228851003</v>
      </c>
      <c r="K334">
        <v>1984.3733368001599</v>
      </c>
      <c r="L334">
        <v>1866.5367561646001</v>
      </c>
      <c r="M334">
        <v>52.352594209382502</v>
      </c>
      <c r="N334">
        <v>0.82253988887724006</v>
      </c>
      <c r="O334">
        <v>17.768960549925399</v>
      </c>
      <c r="P334">
        <v>35.306387635070401</v>
      </c>
      <c r="Q334">
        <v>-4.5448230120359999E-2</v>
      </c>
    </row>
    <row r="335" spans="1:17" x14ac:dyDescent="0.3">
      <c r="A335" t="s">
        <v>777</v>
      </c>
      <c r="B335" t="s">
        <v>778</v>
      </c>
      <c r="C335" t="s">
        <v>3140</v>
      </c>
      <c r="D335" t="s">
        <v>779</v>
      </c>
      <c r="E335">
        <v>20976.579039619999</v>
      </c>
      <c r="F335">
        <v>316.45</v>
      </c>
      <c r="G335">
        <v>70.078832724250404</v>
      </c>
      <c r="H335">
        <v>-5.6470377493180202</v>
      </c>
      <c r="I335">
        <v>48.706147853209202</v>
      </c>
      <c r="J335">
        <v>-1.1398496952164501</v>
      </c>
      <c r="K335">
        <v>299.54762850763302</v>
      </c>
      <c r="L335">
        <v>239.55100921248501</v>
      </c>
      <c r="M335">
        <v>37.560165541081403</v>
      </c>
      <c r="N335">
        <v>0.86295121321017498</v>
      </c>
      <c r="O335">
        <v>9.0219623953231096</v>
      </c>
      <c r="P335">
        <v>113.385030343897</v>
      </c>
      <c r="Q335">
        <v>3.0909408073175E-2</v>
      </c>
    </row>
    <row r="336" spans="1:17" x14ac:dyDescent="0.3">
      <c r="A336" t="s">
        <v>780</v>
      </c>
      <c r="B336" t="s">
        <v>781</v>
      </c>
      <c r="C336" t="s">
        <v>3135</v>
      </c>
      <c r="D336" t="s">
        <v>190</v>
      </c>
      <c r="E336">
        <v>20938.906398514999</v>
      </c>
      <c r="F336">
        <v>538.79999999999995</v>
      </c>
      <c r="G336">
        <v>-10.3816816220618</v>
      </c>
      <c r="H336">
        <v>-6.5899248153580299</v>
      </c>
      <c r="I336">
        <v>1.8493311565555599</v>
      </c>
      <c r="J336">
        <v>-2.1266695467744698</v>
      </c>
      <c r="K336">
        <v>563.52917456588102</v>
      </c>
      <c r="L336">
        <v>529.83273060567899</v>
      </c>
      <c r="M336">
        <v>40.070892404568099</v>
      </c>
      <c r="N336">
        <v>1.29423689312576</v>
      </c>
      <c r="O336">
        <v>15.5159613956941</v>
      </c>
      <c r="P336">
        <v>32.448377581120901</v>
      </c>
      <c r="Q336">
        <v>8.8540671460437995E-2</v>
      </c>
    </row>
    <row r="337" spans="1:17" x14ac:dyDescent="0.3">
      <c r="A337" t="s">
        <v>782</v>
      </c>
      <c r="B337" t="s">
        <v>783</v>
      </c>
      <c r="C337" t="s">
        <v>3141</v>
      </c>
      <c r="D337" t="s">
        <v>117</v>
      </c>
      <c r="E337">
        <v>20922.6843656399</v>
      </c>
      <c r="F337">
        <v>13491.5</v>
      </c>
      <c r="G337">
        <v>122.896167856679</v>
      </c>
      <c r="H337">
        <v>-0.97097819494495297</v>
      </c>
      <c r="I337">
        <v>66.581466964132602</v>
      </c>
      <c r="J337">
        <v>-0.62217548643791398</v>
      </c>
      <c r="K337">
        <v>13730.6672643949</v>
      </c>
      <c r="L337">
        <v>10824.648784171901</v>
      </c>
      <c r="M337">
        <v>53.906078772078303</v>
      </c>
      <c r="N337">
        <v>0.80370675858316598</v>
      </c>
      <c r="O337">
        <v>16.3851313790164</v>
      </c>
      <c r="P337">
        <v>201.86716189155001</v>
      </c>
    </row>
    <row r="338" spans="1:17" x14ac:dyDescent="0.3">
      <c r="A338" t="s">
        <v>784</v>
      </c>
      <c r="B338" t="s">
        <v>785</v>
      </c>
      <c r="C338" t="s">
        <v>3141</v>
      </c>
      <c r="D338" t="s">
        <v>540</v>
      </c>
      <c r="E338">
        <v>20878.514682674999</v>
      </c>
      <c r="F338">
        <v>1333.9</v>
      </c>
      <c r="G338">
        <v>0.93958858953788005</v>
      </c>
      <c r="H338">
        <v>-9.0242202613448299</v>
      </c>
      <c r="I338">
        <v>22.385658587379801</v>
      </c>
      <c r="J338">
        <v>-6.0428569997332504</v>
      </c>
      <c r="K338">
        <v>1432.5255220014701</v>
      </c>
      <c r="L338">
        <v>1284.3302736447099</v>
      </c>
      <c r="M338">
        <v>32.6413801476454</v>
      </c>
      <c r="N338">
        <v>1.16819727662916</v>
      </c>
      <c r="O338">
        <v>27.445835519904001</v>
      </c>
      <c r="P338">
        <v>60.4691729323308</v>
      </c>
      <c r="Q338">
        <v>0.116454085229332</v>
      </c>
    </row>
    <row r="339" spans="1:17" x14ac:dyDescent="0.3">
      <c r="A339" t="s">
        <v>786</v>
      </c>
      <c r="B339" t="s">
        <v>787</v>
      </c>
      <c r="C339" t="s">
        <v>3141</v>
      </c>
      <c r="D339" t="s">
        <v>788</v>
      </c>
      <c r="E339">
        <v>20853.466657125002</v>
      </c>
      <c r="F339">
        <v>491.8</v>
      </c>
      <c r="G339">
        <v>37.486403788176197</v>
      </c>
      <c r="H339">
        <v>-11.893571524060601</v>
      </c>
      <c r="I339">
        <v>16.2681216450707</v>
      </c>
      <c r="J339">
        <v>-6.1091310743094196</v>
      </c>
      <c r="K339">
        <v>543.16492985072898</v>
      </c>
      <c r="L339">
        <v>487.60537752109798</v>
      </c>
      <c r="M339">
        <v>27.527716019827299</v>
      </c>
      <c r="N339">
        <v>0.68750048140504005</v>
      </c>
      <c r="O339">
        <v>52.114680764538399</v>
      </c>
      <c r="P339">
        <v>84.332833583208398</v>
      </c>
      <c r="Q339">
        <v>0.23624858548527</v>
      </c>
    </row>
    <row r="340" spans="1:17" x14ac:dyDescent="0.3">
      <c r="A340" t="s">
        <v>789</v>
      </c>
      <c r="B340" t="s">
        <v>790</v>
      </c>
      <c r="C340" t="s">
        <v>3128</v>
      </c>
      <c r="D340" t="s">
        <v>287</v>
      </c>
      <c r="E340">
        <v>20727.910135149999</v>
      </c>
      <c r="F340">
        <v>1832.15</v>
      </c>
      <c r="G340">
        <v>-16.1269133866349</v>
      </c>
      <c r="H340">
        <v>-7.29388217144826</v>
      </c>
      <c r="I340">
        <v>-23.218635821470802</v>
      </c>
      <c r="J340">
        <v>1.53530721629704E-2</v>
      </c>
      <c r="K340">
        <v>1933.5138237127101</v>
      </c>
      <c r="L340">
        <v>1869.8372291042999</v>
      </c>
      <c r="M340">
        <v>29.797986670916899</v>
      </c>
      <c r="N340">
        <v>0.58495570317489998</v>
      </c>
      <c r="O340">
        <v>34.211172665993402</v>
      </c>
      <c r="P340">
        <v>18.808767265417199</v>
      </c>
      <c r="Q340">
        <v>5.2189479412373001E-2</v>
      </c>
    </row>
    <row r="341" spans="1:17" x14ac:dyDescent="0.3">
      <c r="A341" t="s">
        <v>791</v>
      </c>
      <c r="B341" t="s">
        <v>792</v>
      </c>
      <c r="C341" t="s">
        <v>3129</v>
      </c>
      <c r="D341" t="s">
        <v>227</v>
      </c>
      <c r="E341">
        <v>20663.661528649998</v>
      </c>
      <c r="F341">
        <v>683.65</v>
      </c>
      <c r="G341">
        <v>30.652592783510901</v>
      </c>
      <c r="H341">
        <v>-6.3130613589600202</v>
      </c>
      <c r="I341">
        <v>34.318603936462303</v>
      </c>
      <c r="J341">
        <v>-2.2782469596436901</v>
      </c>
      <c r="K341">
        <v>715.42709730599597</v>
      </c>
      <c r="L341">
        <v>608.51582200915004</v>
      </c>
      <c r="M341">
        <v>38.773621572526999</v>
      </c>
      <c r="N341">
        <v>0.76060079389391999</v>
      </c>
      <c r="O341">
        <v>13.3621004900168</v>
      </c>
      <c r="P341">
        <v>61.619385342789499</v>
      </c>
      <c r="Q341">
        <v>-3.0951818341298998E-2</v>
      </c>
    </row>
    <row r="342" spans="1:17" x14ac:dyDescent="0.3">
      <c r="A342" t="s">
        <v>793</v>
      </c>
      <c r="B342" t="s">
        <v>794</v>
      </c>
      <c r="C342" t="s">
        <v>3133</v>
      </c>
      <c r="D342" t="s">
        <v>284</v>
      </c>
      <c r="E342">
        <v>20537.481351539998</v>
      </c>
      <c r="F342">
        <v>418.35</v>
      </c>
      <c r="G342">
        <v>2.9752375376625499</v>
      </c>
      <c r="H342">
        <v>-2.62826841942766</v>
      </c>
      <c r="I342">
        <v>-24.042797209255799</v>
      </c>
      <c r="J342">
        <v>1.08139768482807</v>
      </c>
      <c r="K342">
        <v>401.26038013776599</v>
      </c>
      <c r="L342">
        <v>382.28432572375999</v>
      </c>
      <c r="M342">
        <v>43.874719500762197</v>
      </c>
      <c r="N342">
        <v>0.43306557912750698</v>
      </c>
      <c r="O342">
        <v>33.381140193617703</v>
      </c>
      <c r="P342">
        <v>34.474445515911199</v>
      </c>
      <c r="Q342">
        <v>0.102932466908659</v>
      </c>
    </row>
    <row r="343" spans="1:17" x14ac:dyDescent="0.3">
      <c r="A343" t="s">
        <v>795</v>
      </c>
      <c r="B343" t="s">
        <v>796</v>
      </c>
      <c r="C343" t="s">
        <v>3137</v>
      </c>
      <c r="D343" t="s">
        <v>77</v>
      </c>
      <c r="E343">
        <v>20520.811741099998</v>
      </c>
      <c r="F343">
        <v>857.25</v>
      </c>
      <c r="G343">
        <v>-37.005368188128003</v>
      </c>
      <c r="H343">
        <v>2.5367284363392102</v>
      </c>
      <c r="I343">
        <v>-9.3702916210704004</v>
      </c>
      <c r="J343">
        <v>1.51280031079898</v>
      </c>
      <c r="K343">
        <v>838.572855195692</v>
      </c>
      <c r="L343">
        <v>843.47803194396397</v>
      </c>
      <c r="M343">
        <v>63.478028827121001</v>
      </c>
      <c r="N343">
        <v>0.72758191977363995</v>
      </c>
      <c r="O343">
        <v>23.441236512102599</v>
      </c>
      <c r="P343">
        <v>22.464285714285701</v>
      </c>
      <c r="Q343">
        <v>-6.6717488758748E-2</v>
      </c>
    </row>
    <row r="344" spans="1:17" hidden="1" x14ac:dyDescent="0.3">
      <c r="A344" t="s">
        <v>797</v>
      </c>
      <c r="B344" t="s">
        <v>798</v>
      </c>
      <c r="C344" t="s">
        <v>3144</v>
      </c>
      <c r="D344" t="s">
        <v>57</v>
      </c>
      <c r="E344">
        <v>20466.467071769999</v>
      </c>
      <c r="F344">
        <v>45.98</v>
      </c>
      <c r="G344">
        <v>130.32032127476799</v>
      </c>
      <c r="H344">
        <v>60.309933940344102</v>
      </c>
      <c r="I344">
        <v>37.968663155319497</v>
      </c>
      <c r="J344">
        <v>-0.20054877079672601</v>
      </c>
      <c r="K344">
        <v>36.583612801791404</v>
      </c>
      <c r="L344">
        <v>29.257249667416101</v>
      </c>
      <c r="M344">
        <v>79.386487068606897</v>
      </c>
      <c r="N344">
        <v>1.58372689758097</v>
      </c>
      <c r="O344">
        <v>16.659417137885999</v>
      </c>
      <c r="P344">
        <v>195.69131832797399</v>
      </c>
      <c r="Q344">
        <v>0.10820238557966599</v>
      </c>
    </row>
    <row r="345" spans="1:17" x14ac:dyDescent="0.3">
      <c r="A345" t="s">
        <v>799</v>
      </c>
      <c r="B345" t="s">
        <v>800</v>
      </c>
      <c r="C345" t="s">
        <v>3143</v>
      </c>
      <c r="D345" t="s">
        <v>276</v>
      </c>
      <c r="E345">
        <v>20447.1492586799</v>
      </c>
      <c r="F345">
        <v>499.75</v>
      </c>
      <c r="G345">
        <v>124.83771859514199</v>
      </c>
      <c r="H345">
        <v>5.4134147659713596</v>
      </c>
      <c r="I345">
        <v>71.571819677977601</v>
      </c>
      <c r="J345">
        <v>-9.9028167757902708</v>
      </c>
      <c r="K345">
        <v>465.77343719908703</v>
      </c>
      <c r="L345">
        <v>337.28780784306502</v>
      </c>
      <c r="M345">
        <v>52.924979093697203</v>
      </c>
      <c r="N345">
        <v>0.48273122403059798</v>
      </c>
      <c r="O345">
        <v>16.938469234617301</v>
      </c>
      <c r="P345">
        <v>174.587912087912</v>
      </c>
      <c r="Q345">
        <v>0.155914065825872</v>
      </c>
    </row>
    <row r="346" spans="1:17" x14ac:dyDescent="0.3">
      <c r="A346" t="s">
        <v>801</v>
      </c>
      <c r="B346" t="s">
        <v>802</v>
      </c>
      <c r="C346" t="s">
        <v>3132</v>
      </c>
      <c r="D346" t="s">
        <v>48</v>
      </c>
      <c r="E346">
        <v>20443.04947256</v>
      </c>
      <c r="F346">
        <v>218.44</v>
      </c>
      <c r="G346">
        <v>28.169465447110401</v>
      </c>
      <c r="H346">
        <v>-15.4953168471149</v>
      </c>
      <c r="I346">
        <v>-16.421429852774398</v>
      </c>
      <c r="J346">
        <v>-6.5231786366333999</v>
      </c>
      <c r="K346">
        <v>245.80869379708599</v>
      </c>
      <c r="L346">
        <v>233.12516643801101</v>
      </c>
      <c r="M346">
        <v>23.865376561983201</v>
      </c>
      <c r="N346">
        <v>0.38474761560239901</v>
      </c>
      <c r="O346">
        <v>60.959531221387998</v>
      </c>
      <c r="P346">
        <v>71.662082514734706</v>
      </c>
      <c r="Q346">
        <v>0.15403631583112101</v>
      </c>
    </row>
    <row r="347" spans="1:17" x14ac:dyDescent="0.3">
      <c r="A347" t="s">
        <v>803</v>
      </c>
      <c r="B347" t="s">
        <v>804</v>
      </c>
      <c r="C347" t="s">
        <v>3130</v>
      </c>
      <c r="D347" t="s">
        <v>728</v>
      </c>
      <c r="E347">
        <v>20375.727386524999</v>
      </c>
      <c r="F347">
        <v>1190.8</v>
      </c>
      <c r="G347">
        <v>9.7840123735827493</v>
      </c>
      <c r="H347">
        <v>-15.7489873435195</v>
      </c>
      <c r="I347">
        <v>38.635760333117197</v>
      </c>
      <c r="J347">
        <v>-4.3231455514130701</v>
      </c>
      <c r="K347">
        <v>1245.8431165747199</v>
      </c>
      <c r="L347">
        <v>1108.01768453864</v>
      </c>
      <c r="M347">
        <v>40.538116471340501</v>
      </c>
      <c r="N347">
        <v>0.83949425335271</v>
      </c>
      <c r="O347">
        <v>25.545851528384201</v>
      </c>
      <c r="P347">
        <v>82.848368522072903</v>
      </c>
      <c r="Q347">
        <v>8.7521183618175E-2</v>
      </c>
    </row>
    <row r="348" spans="1:17" x14ac:dyDescent="0.3">
      <c r="A348" t="s">
        <v>805</v>
      </c>
      <c r="B348" t="s">
        <v>806</v>
      </c>
      <c r="C348" t="s">
        <v>3142</v>
      </c>
      <c r="D348" t="s">
        <v>135</v>
      </c>
      <c r="E348">
        <v>20335.44522768</v>
      </c>
      <c r="F348">
        <v>1750.95</v>
      </c>
      <c r="G348">
        <v>124.837531104826</v>
      </c>
      <c r="H348">
        <v>1.5256354198874</v>
      </c>
      <c r="I348">
        <v>6.4513802881279503</v>
      </c>
      <c r="J348">
        <v>-6.5707914981083002</v>
      </c>
      <c r="K348">
        <v>1822.31827684416</v>
      </c>
      <c r="L348">
        <v>1595.8747298591099</v>
      </c>
      <c r="M348">
        <v>32.402830558681302</v>
      </c>
      <c r="N348">
        <v>0.88307752518825899</v>
      </c>
      <c r="O348">
        <v>23.4074881334131</v>
      </c>
      <c r="P348">
        <v>165.99414329121799</v>
      </c>
      <c r="Q348">
        <v>8.1311209063450005E-2</v>
      </c>
    </row>
    <row r="349" spans="1:17" hidden="1" x14ac:dyDescent="0.3">
      <c r="A349" t="s">
        <v>807</v>
      </c>
      <c r="B349" t="s">
        <v>808</v>
      </c>
      <c r="C349" t="s">
        <v>3144</v>
      </c>
      <c r="D349" t="s">
        <v>135</v>
      </c>
      <c r="E349">
        <v>20173.740000000002</v>
      </c>
      <c r="F349">
        <v>141.53</v>
      </c>
      <c r="G349">
        <v>-16.717676552076298</v>
      </c>
      <c r="H349">
        <v>2.08370025737617</v>
      </c>
      <c r="I349">
        <v>-3.0773314214721701</v>
      </c>
      <c r="J349">
        <v>1.2332508149077099</v>
      </c>
      <c r="K349">
        <v>141.23280990495201</v>
      </c>
      <c r="L349">
        <v>135.010306899472</v>
      </c>
      <c r="M349">
        <v>53.328059728626101</v>
      </c>
      <c r="N349">
        <v>0.131461484273527</v>
      </c>
      <c r="O349">
        <v>9.4114322051861592</v>
      </c>
      <c r="P349">
        <v>17.696465696465701</v>
      </c>
    </row>
    <row r="350" spans="1:17" x14ac:dyDescent="0.3">
      <c r="A350" t="s">
        <v>809</v>
      </c>
      <c r="B350" t="s">
        <v>810</v>
      </c>
      <c r="C350" t="s">
        <v>3130</v>
      </c>
      <c r="D350" t="s">
        <v>728</v>
      </c>
      <c r="E350">
        <v>20160.486814296</v>
      </c>
      <c r="F350">
        <v>140.66999999999999</v>
      </c>
      <c r="G350">
        <v>67.698099829017906</v>
      </c>
      <c r="H350">
        <v>-15.893796917049601</v>
      </c>
      <c r="I350">
        <v>34.666701066859197</v>
      </c>
      <c r="J350">
        <v>-9.8672270677159997</v>
      </c>
      <c r="K350">
        <v>142.86805207741699</v>
      </c>
      <c r="L350">
        <v>116.176975536632</v>
      </c>
      <c r="M350">
        <v>25.338488726989599</v>
      </c>
      <c r="N350">
        <v>0.594996970824206</v>
      </c>
      <c r="O350">
        <v>21.561100447856699</v>
      </c>
      <c r="P350">
        <v>128.73170731707299</v>
      </c>
      <c r="Q350">
        <v>6.2667131784365004E-2</v>
      </c>
    </row>
    <row r="351" spans="1:17" hidden="1" x14ac:dyDescent="0.3">
      <c r="A351" t="s">
        <v>811</v>
      </c>
      <c r="B351" t="s">
        <v>812</v>
      </c>
      <c r="C351" t="s">
        <v>3144</v>
      </c>
      <c r="D351" t="s">
        <v>135</v>
      </c>
      <c r="E351">
        <v>20155.501969815999</v>
      </c>
      <c r="F351">
        <v>371.08</v>
      </c>
      <c r="G351">
        <v>-8.1553811430711391</v>
      </c>
      <c r="H351">
        <v>8.8158166285514898</v>
      </c>
      <c r="I351">
        <v>-3.1580310756521999</v>
      </c>
      <c r="J351">
        <v>6.9266555372825396</v>
      </c>
      <c r="K351">
        <v>348.533763478879</v>
      </c>
      <c r="L351">
        <v>339.75351977787602</v>
      </c>
      <c r="M351">
        <v>42.778347382377802</v>
      </c>
      <c r="N351">
        <v>0.97585074817460404</v>
      </c>
      <c r="O351">
        <v>0.77341813086126898</v>
      </c>
      <c r="P351">
        <v>21.865353037766798</v>
      </c>
      <c r="Q351">
        <v>-0.10379904096142301</v>
      </c>
    </row>
    <row r="352" spans="1:17" x14ac:dyDescent="0.3">
      <c r="A352" t="s">
        <v>813</v>
      </c>
      <c r="B352" t="s">
        <v>814</v>
      </c>
      <c r="C352" t="s">
        <v>3133</v>
      </c>
      <c r="D352" t="s">
        <v>51</v>
      </c>
      <c r="E352">
        <v>20099.388193499999</v>
      </c>
      <c r="F352">
        <v>1900.45</v>
      </c>
      <c r="G352">
        <v>38.692956155286403</v>
      </c>
      <c r="H352">
        <v>-0.80545281939001301</v>
      </c>
      <c r="I352">
        <v>14.2208260452767</v>
      </c>
      <c r="J352">
        <v>-6.4716964693527599</v>
      </c>
      <c r="K352">
        <v>1883.1484111877501</v>
      </c>
      <c r="L352">
        <v>1589.14222990847</v>
      </c>
      <c r="M352">
        <v>35.0882038128264</v>
      </c>
      <c r="N352">
        <v>0.65746455868370601</v>
      </c>
      <c r="O352">
        <v>40.177326422689298</v>
      </c>
      <c r="P352">
        <v>75.642329020332696</v>
      </c>
    </row>
    <row r="353" spans="1:17" x14ac:dyDescent="0.3">
      <c r="A353" t="s">
        <v>815</v>
      </c>
      <c r="B353" t="s">
        <v>816</v>
      </c>
      <c r="C353" t="s">
        <v>3143</v>
      </c>
      <c r="D353" t="s">
        <v>482</v>
      </c>
      <c r="E353">
        <v>19980.248463749998</v>
      </c>
      <c r="F353">
        <v>537.85</v>
      </c>
      <c r="G353">
        <v>-13.3677079394581</v>
      </c>
      <c r="H353">
        <v>-12.5964216555815</v>
      </c>
      <c r="I353">
        <v>-34.041488431952899</v>
      </c>
      <c r="J353">
        <v>-5.8194530415491297</v>
      </c>
      <c r="K353">
        <v>609.31483789587105</v>
      </c>
      <c r="L353">
        <v>633.47039617395797</v>
      </c>
      <c r="M353">
        <v>24.547077953988602</v>
      </c>
      <c r="N353">
        <v>0.85159647078753598</v>
      </c>
      <c r="O353">
        <v>43.023147717765099</v>
      </c>
      <c r="P353">
        <v>22.796803652967998</v>
      </c>
      <c r="Q353">
        <v>-0.12249261477242</v>
      </c>
    </row>
    <row r="354" spans="1:17" x14ac:dyDescent="0.3">
      <c r="A354" t="s">
        <v>817</v>
      </c>
      <c r="B354" t="s">
        <v>818</v>
      </c>
      <c r="C354" t="s">
        <v>3143</v>
      </c>
      <c r="D354" t="s">
        <v>406</v>
      </c>
      <c r="E354">
        <v>19962.500698025</v>
      </c>
      <c r="F354">
        <v>495.7</v>
      </c>
      <c r="G354">
        <v>54.370911829788902</v>
      </c>
      <c r="H354">
        <v>-4.0714542728463199</v>
      </c>
      <c r="I354">
        <v>21.026946544083401</v>
      </c>
      <c r="J354">
        <v>-7.1584734660871296</v>
      </c>
      <c r="K354">
        <v>504.42863172286599</v>
      </c>
      <c r="L354">
        <v>439.07243115621702</v>
      </c>
      <c r="M354">
        <v>41.121876481412201</v>
      </c>
      <c r="N354">
        <v>1.03329603941966</v>
      </c>
      <c r="O354">
        <v>15.8664514827516</v>
      </c>
      <c r="P354">
        <v>88.157145568418997</v>
      </c>
      <c r="Q354">
        <v>5.5941110386099999E-4</v>
      </c>
    </row>
    <row r="355" spans="1:17" hidden="1" x14ac:dyDescent="0.3">
      <c r="A355" t="s">
        <v>819</v>
      </c>
      <c r="B355" t="s">
        <v>820</v>
      </c>
      <c r="C355" t="s">
        <v>3144</v>
      </c>
      <c r="D355" t="s">
        <v>588</v>
      </c>
      <c r="E355">
        <v>19874.012013309999</v>
      </c>
      <c r="F355">
        <v>792.6</v>
      </c>
      <c r="G355">
        <v>-40.281745156808398</v>
      </c>
      <c r="H355">
        <v>-5.5651716868499301</v>
      </c>
      <c r="I355">
        <v>-15.4147068532004</v>
      </c>
      <c r="J355">
        <v>-0.233388568832816</v>
      </c>
      <c r="K355">
        <v>817.10972653058195</v>
      </c>
      <c r="L355">
        <v>838.326391286167</v>
      </c>
      <c r="M355">
        <v>31.013910507203001</v>
      </c>
      <c r="N355">
        <v>0.60975613908480497</v>
      </c>
      <c r="O355">
        <v>20.994196315922199</v>
      </c>
      <c r="P355">
        <v>4.5301681503461904</v>
      </c>
      <c r="Q355">
        <v>-0.17544983455763699</v>
      </c>
    </row>
    <row r="356" spans="1:17" x14ac:dyDescent="0.3">
      <c r="A356" t="s">
        <v>821</v>
      </c>
      <c r="B356" t="s">
        <v>822</v>
      </c>
      <c r="C356" t="s">
        <v>3131</v>
      </c>
      <c r="D356" t="s">
        <v>37</v>
      </c>
      <c r="E356">
        <v>19814.578430239999</v>
      </c>
      <c r="F356">
        <v>541.35</v>
      </c>
      <c r="G356">
        <v>23.125173178024902</v>
      </c>
      <c r="H356">
        <v>-3.0712423395417199</v>
      </c>
      <c r="I356">
        <v>11.3935243183219</v>
      </c>
      <c r="J356">
        <v>-3.6436703851910202</v>
      </c>
      <c r="K356">
        <v>535.40170099145598</v>
      </c>
      <c r="L356">
        <v>473.79879693503102</v>
      </c>
      <c r="M356">
        <v>44.9589951544108</v>
      </c>
      <c r="N356">
        <v>0.52285218772807096</v>
      </c>
      <c r="O356">
        <v>10.067424032511299</v>
      </c>
      <c r="P356">
        <v>62.567567567567501</v>
      </c>
      <c r="Q356">
        <v>0.14351391939583599</v>
      </c>
    </row>
    <row r="357" spans="1:17" x14ac:dyDescent="0.3">
      <c r="A357" t="s">
        <v>823</v>
      </c>
      <c r="B357" t="s">
        <v>824</v>
      </c>
      <c r="C357" t="s">
        <v>3138</v>
      </c>
      <c r="D357" t="s">
        <v>37</v>
      </c>
      <c r="E357">
        <v>19719.511410349998</v>
      </c>
      <c r="F357">
        <v>873.55</v>
      </c>
      <c r="G357">
        <v>-16.932203077147001</v>
      </c>
      <c r="H357">
        <v>-2.8493695642010501</v>
      </c>
      <c r="I357">
        <v>-4.1407738336924496</v>
      </c>
      <c r="J357">
        <v>-3.8512392241646598E-2</v>
      </c>
      <c r="K357">
        <v>899.061854022332</v>
      </c>
      <c r="L357">
        <v>867.34099121905501</v>
      </c>
      <c r="M357">
        <v>50.6597805158043</v>
      </c>
      <c r="N357">
        <v>0.77970991044009996</v>
      </c>
      <c r="O357">
        <v>17.3373018144353</v>
      </c>
      <c r="P357">
        <v>22.8276152980877</v>
      </c>
    </row>
    <row r="358" spans="1:17" x14ac:dyDescent="0.3">
      <c r="A358" t="s">
        <v>825</v>
      </c>
      <c r="B358" t="s">
        <v>826</v>
      </c>
      <c r="C358" t="s">
        <v>3140</v>
      </c>
      <c r="D358" t="s">
        <v>436</v>
      </c>
      <c r="E358">
        <v>19714.70988291</v>
      </c>
      <c r="F358">
        <v>8594.25</v>
      </c>
      <c r="G358">
        <v>1.60179565674811</v>
      </c>
      <c r="H358">
        <v>5.2484370578399098</v>
      </c>
      <c r="I358">
        <v>32.594112748924701</v>
      </c>
      <c r="J358">
        <v>6.8688941935883996</v>
      </c>
      <c r="K358">
        <v>8200.7388836387909</v>
      </c>
      <c r="L358">
        <v>7511.6451422287601</v>
      </c>
      <c r="M358">
        <v>49.414762880141502</v>
      </c>
      <c r="N358">
        <v>1.3967667311425001</v>
      </c>
      <c r="O358">
        <v>10.4075399249498</v>
      </c>
      <c r="P358">
        <v>56.640724674661897</v>
      </c>
      <c r="Q358">
        <v>6.0700225300430004E-3</v>
      </c>
    </row>
    <row r="359" spans="1:17" x14ac:dyDescent="0.3">
      <c r="A359" t="s">
        <v>827</v>
      </c>
      <c r="B359" t="s">
        <v>828</v>
      </c>
      <c r="C359" t="s">
        <v>3141</v>
      </c>
      <c r="D359" t="s">
        <v>540</v>
      </c>
      <c r="E359">
        <v>19623.798824275</v>
      </c>
      <c r="F359">
        <v>1751.5</v>
      </c>
      <c r="G359">
        <v>-5.8790250819254002</v>
      </c>
      <c r="H359">
        <v>12.743083633074299</v>
      </c>
      <c r="I359">
        <v>0.954906506853616</v>
      </c>
      <c r="J359">
        <v>4.4486212296149699</v>
      </c>
      <c r="K359">
        <v>1684.7070282381201</v>
      </c>
      <c r="L359">
        <v>1617.20764769371</v>
      </c>
      <c r="M359">
        <v>68.316112626713505</v>
      </c>
      <c r="N359">
        <v>0.64614969592753702</v>
      </c>
      <c r="O359">
        <v>8.5897801884099394</v>
      </c>
      <c r="P359">
        <v>33.906727828746099</v>
      </c>
    </row>
    <row r="360" spans="1:17" x14ac:dyDescent="0.3">
      <c r="A360" t="s">
        <v>829</v>
      </c>
      <c r="B360" t="s">
        <v>830</v>
      </c>
      <c r="C360" t="s">
        <v>3129</v>
      </c>
      <c r="D360" t="s">
        <v>562</v>
      </c>
      <c r="E360">
        <v>19557.5662037</v>
      </c>
      <c r="F360">
        <v>458.55</v>
      </c>
      <c r="G360">
        <v>-52.222621279675202</v>
      </c>
      <c r="H360">
        <v>-6.4933877883917699</v>
      </c>
      <c r="I360">
        <v>0.76123226299336899</v>
      </c>
      <c r="J360">
        <v>-3.9410664156300999</v>
      </c>
      <c r="K360">
        <v>470.83574243429302</v>
      </c>
      <c r="L360">
        <v>476.062648730935</v>
      </c>
      <c r="M360">
        <v>37.219330327634502</v>
      </c>
      <c r="N360">
        <v>0.974254049524654</v>
      </c>
      <c r="O360">
        <v>49.3888498081715</v>
      </c>
      <c r="P360">
        <v>50.700013145786698</v>
      </c>
      <c r="Q360">
        <v>5.1324968814093999E-2</v>
      </c>
    </row>
    <row r="361" spans="1:17" x14ac:dyDescent="0.3">
      <c r="A361" t="s">
        <v>831</v>
      </c>
      <c r="B361" t="s">
        <v>832</v>
      </c>
      <c r="C361" t="s">
        <v>3136</v>
      </c>
      <c r="D361" t="s">
        <v>117</v>
      </c>
      <c r="E361">
        <v>19360.712098889999</v>
      </c>
      <c r="F361">
        <v>1067.9000000000001</v>
      </c>
      <c r="G361">
        <v>85.925531616042505</v>
      </c>
      <c r="H361">
        <v>-4.7901498415446104</v>
      </c>
      <c r="I361">
        <v>-8.5619052889075995</v>
      </c>
      <c r="J361">
        <v>2.5489428908821301</v>
      </c>
      <c r="K361">
        <v>1025.5223675719701</v>
      </c>
      <c r="L361">
        <v>891.30919749146301</v>
      </c>
      <c r="M361">
        <v>42.622522796886898</v>
      </c>
      <c r="N361">
        <v>1.5102636464227199</v>
      </c>
      <c r="O361">
        <v>23.045228954021901</v>
      </c>
      <c r="P361">
        <v>121.097308488612</v>
      </c>
      <c r="Q361">
        <v>0.240064080836635</v>
      </c>
    </row>
    <row r="362" spans="1:17" x14ac:dyDescent="0.3">
      <c r="A362" t="s">
        <v>833</v>
      </c>
      <c r="B362" t="s">
        <v>834</v>
      </c>
      <c r="C362" t="s">
        <v>3138</v>
      </c>
      <c r="D362" t="s">
        <v>217</v>
      </c>
      <c r="E362">
        <v>19311.668102570002</v>
      </c>
      <c r="F362">
        <v>442.85</v>
      </c>
      <c r="G362">
        <v>29.351742861971299</v>
      </c>
      <c r="H362">
        <v>-7.0219057456651699</v>
      </c>
      <c r="I362">
        <v>19.380958736904901</v>
      </c>
      <c r="J362">
        <v>2.06210308595008</v>
      </c>
      <c r="K362">
        <v>453.19254719592402</v>
      </c>
      <c r="L362">
        <v>396.44863385252</v>
      </c>
      <c r="M362">
        <v>41.701941064250299</v>
      </c>
      <c r="N362">
        <v>0.66259760157522896</v>
      </c>
      <c r="O362">
        <v>30.394038613526</v>
      </c>
      <c r="P362">
        <v>57.597864768683202</v>
      </c>
      <c r="Q362">
        <v>5.3829584684184001E-2</v>
      </c>
    </row>
    <row r="363" spans="1:17" x14ac:dyDescent="0.3">
      <c r="A363" t="s">
        <v>835</v>
      </c>
      <c r="B363" t="s">
        <v>836</v>
      </c>
      <c r="C363" t="s">
        <v>3131</v>
      </c>
      <c r="D363" t="s">
        <v>230</v>
      </c>
      <c r="E363">
        <v>19267.161325500001</v>
      </c>
      <c r="F363">
        <v>2649.9</v>
      </c>
      <c r="G363">
        <v>85.803702903864803</v>
      </c>
      <c r="H363">
        <v>-7.1652732440719502</v>
      </c>
      <c r="I363">
        <v>51.888169083353603</v>
      </c>
      <c r="J363">
        <v>-11.2251130118843</v>
      </c>
      <c r="K363">
        <v>2527.69212237074</v>
      </c>
      <c r="L363">
        <v>1986.0103398665401</v>
      </c>
      <c r="M363">
        <v>53.025742073410399</v>
      </c>
      <c r="N363">
        <v>0.86722272437839698</v>
      </c>
      <c r="O363">
        <v>12.268387486320201</v>
      </c>
      <c r="P363">
        <v>127.13753053615</v>
      </c>
      <c r="Q363">
        <v>9.4317786210809995E-2</v>
      </c>
    </row>
    <row r="364" spans="1:17" x14ac:dyDescent="0.3">
      <c r="A364" t="s">
        <v>837</v>
      </c>
      <c r="B364" t="s">
        <v>838</v>
      </c>
      <c r="C364" t="s">
        <v>3138</v>
      </c>
      <c r="D364" t="s">
        <v>839</v>
      </c>
      <c r="E364">
        <v>19256.843908250001</v>
      </c>
      <c r="F364">
        <v>866.7</v>
      </c>
      <c r="G364">
        <v>8.1934924250670402</v>
      </c>
      <c r="H364">
        <v>5.1215190522356897</v>
      </c>
      <c r="I364">
        <v>24.205933464978902</v>
      </c>
      <c r="J364">
        <v>-1.2002772144412099</v>
      </c>
      <c r="K364">
        <v>810.74124571329401</v>
      </c>
      <c r="L364">
        <v>728.46671295306999</v>
      </c>
      <c r="M364">
        <v>47.786076489182499</v>
      </c>
      <c r="N364">
        <v>0.509144067321743</v>
      </c>
      <c r="O364">
        <v>7.8804661359178398</v>
      </c>
      <c r="P364">
        <v>45.909090909090899</v>
      </c>
      <c r="Q364">
        <v>6.3071845302381996E-2</v>
      </c>
    </row>
    <row r="365" spans="1:17" x14ac:dyDescent="0.3">
      <c r="A365" t="s">
        <v>840</v>
      </c>
      <c r="B365" t="s">
        <v>841</v>
      </c>
      <c r="C365" t="s">
        <v>3141</v>
      </c>
      <c r="D365" t="s">
        <v>161</v>
      </c>
      <c r="E365">
        <v>19014.748383375001</v>
      </c>
      <c r="F365">
        <v>786.65</v>
      </c>
      <c r="G365">
        <v>98.421438066342702</v>
      </c>
      <c r="H365">
        <v>-7.7622838651830603</v>
      </c>
      <c r="I365">
        <v>-14.3683156351654</v>
      </c>
      <c r="J365">
        <v>-5.3681919028705103</v>
      </c>
      <c r="K365">
        <v>804.320634696551</v>
      </c>
      <c r="L365">
        <v>703.26699356902395</v>
      </c>
      <c r="M365">
        <v>44.342643021958303</v>
      </c>
      <c r="N365">
        <v>2.1949619437529302</v>
      </c>
      <c r="O365">
        <v>24.5789105701392</v>
      </c>
      <c r="P365">
        <v>162.21666666666599</v>
      </c>
      <c r="Q365">
        <v>0.18852999392640099</v>
      </c>
    </row>
    <row r="366" spans="1:17" x14ac:dyDescent="0.3">
      <c r="A366" t="s">
        <v>842</v>
      </c>
      <c r="B366" t="s">
        <v>843</v>
      </c>
      <c r="C366" t="s">
        <v>3141</v>
      </c>
      <c r="D366" t="s">
        <v>322</v>
      </c>
      <c r="E366">
        <v>19011.62268</v>
      </c>
      <c r="F366">
        <v>1664.1</v>
      </c>
      <c r="G366">
        <v>84.514203727527203</v>
      </c>
      <c r="H366">
        <v>-16.888846303560701</v>
      </c>
      <c r="I366">
        <v>71.574583658075497</v>
      </c>
      <c r="J366">
        <v>-7.7420066655970299</v>
      </c>
      <c r="K366">
        <v>1814.6437184746201</v>
      </c>
      <c r="L366">
        <v>1486.3105790297</v>
      </c>
      <c r="M366">
        <v>33.038783204371398</v>
      </c>
      <c r="N366">
        <v>0.560395731502631</v>
      </c>
      <c r="O366">
        <v>70.290246980349707</v>
      </c>
      <c r="P366">
        <v>156.686719111522</v>
      </c>
      <c r="Q366">
        <v>0.18269385878310501</v>
      </c>
    </row>
    <row r="367" spans="1:17" hidden="1" x14ac:dyDescent="0.3">
      <c r="A367" t="s">
        <v>844</v>
      </c>
      <c r="B367" t="s">
        <v>845</v>
      </c>
      <c r="C367" t="s">
        <v>3139</v>
      </c>
      <c r="D367" t="s">
        <v>846</v>
      </c>
      <c r="E367">
        <v>18993.089824170002</v>
      </c>
      <c r="F367">
        <v>1709.5</v>
      </c>
      <c r="G367">
        <v>-5.7105928330345499</v>
      </c>
      <c r="H367">
        <v>-9.5817044185548106</v>
      </c>
      <c r="I367">
        <v>11.2062048169206</v>
      </c>
      <c r="J367">
        <v>-2.7844312006305598</v>
      </c>
      <c r="K367">
        <v>1736.7977740470999</v>
      </c>
      <c r="M367">
        <v>43.263665224685802</v>
      </c>
      <c r="N367">
        <v>0.52988440582588803</v>
      </c>
      <c r="O367">
        <v>17.0517695232524</v>
      </c>
      <c r="P367">
        <v>38.7975480047091</v>
      </c>
    </row>
    <row r="368" spans="1:17" x14ac:dyDescent="0.3">
      <c r="A368" t="s">
        <v>847</v>
      </c>
      <c r="B368" t="s">
        <v>848</v>
      </c>
      <c r="C368" t="s">
        <v>3141</v>
      </c>
      <c r="D368" t="s">
        <v>117</v>
      </c>
      <c r="E368">
        <v>18889.469382949999</v>
      </c>
      <c r="F368">
        <v>695.4</v>
      </c>
      <c r="G368">
        <v>55.009756681959203</v>
      </c>
      <c r="H368">
        <v>0.32297110872322399</v>
      </c>
      <c r="I368">
        <v>8.4772513413270598</v>
      </c>
      <c r="J368">
        <v>-8.3190240046700996</v>
      </c>
      <c r="K368">
        <v>686.56402356936803</v>
      </c>
      <c r="L368">
        <v>591.88703935038802</v>
      </c>
      <c r="M368">
        <v>51.406500336302997</v>
      </c>
      <c r="N368">
        <v>1.3220223850755199</v>
      </c>
      <c r="O368">
        <v>14.2867414437733</v>
      </c>
      <c r="P368">
        <v>84.873055961717398</v>
      </c>
      <c r="Q368">
        <v>0.15989541213516001</v>
      </c>
    </row>
    <row r="369" spans="1:17" x14ac:dyDescent="0.3">
      <c r="A369" t="s">
        <v>849</v>
      </c>
      <c r="B369" t="s">
        <v>850</v>
      </c>
      <c r="C369" t="s">
        <v>3127</v>
      </c>
      <c r="D369" t="s">
        <v>176</v>
      </c>
      <c r="E369">
        <v>18870.01282023</v>
      </c>
      <c r="F369">
        <v>1828.8</v>
      </c>
      <c r="G369">
        <v>37.204507452162701</v>
      </c>
      <c r="H369">
        <v>-1.79893769055794</v>
      </c>
      <c r="I369">
        <v>12.955367116725499</v>
      </c>
      <c r="J369">
        <v>-2.8563313858101198</v>
      </c>
      <c r="K369">
        <v>1827.22980264902</v>
      </c>
      <c r="L369">
        <v>1555.7716994300199</v>
      </c>
      <c r="M369">
        <v>49.0583450160307</v>
      </c>
      <c r="N369">
        <v>0.943043967814294</v>
      </c>
      <c r="O369">
        <v>8.70516185476815</v>
      </c>
      <c r="P369">
        <v>86.850574712643606</v>
      </c>
      <c r="Q369">
        <v>6.7467596086722995E-2</v>
      </c>
    </row>
    <row r="370" spans="1:17" x14ac:dyDescent="0.3">
      <c r="A370" t="s">
        <v>851</v>
      </c>
      <c r="B370" t="s">
        <v>852</v>
      </c>
      <c r="C370" t="s">
        <v>3132</v>
      </c>
      <c r="D370" t="s">
        <v>48</v>
      </c>
      <c r="E370">
        <v>18866.789969400001</v>
      </c>
      <c r="F370">
        <v>300.60000000000002</v>
      </c>
      <c r="G370">
        <v>68.815390535349707</v>
      </c>
      <c r="H370">
        <v>-6.3734458657493303</v>
      </c>
      <c r="I370">
        <v>2.5899111782025899</v>
      </c>
      <c r="J370">
        <v>0.22586012934498301</v>
      </c>
      <c r="K370">
        <v>312.68240474696</v>
      </c>
      <c r="L370">
        <v>272.70164258303998</v>
      </c>
      <c r="M370">
        <v>33.170988132929999</v>
      </c>
      <c r="N370">
        <v>0.61044935718005799</v>
      </c>
      <c r="O370">
        <v>21.257485029940099</v>
      </c>
      <c r="P370">
        <v>120.13914317099901</v>
      </c>
      <c r="Q370">
        <v>0.15278517834590599</v>
      </c>
    </row>
    <row r="371" spans="1:17" x14ac:dyDescent="0.3">
      <c r="A371" t="s">
        <v>853</v>
      </c>
      <c r="B371" t="s">
        <v>854</v>
      </c>
      <c r="C371" t="s">
        <v>3139</v>
      </c>
      <c r="D371" t="s">
        <v>292</v>
      </c>
      <c r="E371">
        <v>18814.981883929999</v>
      </c>
      <c r="F371">
        <v>885.6</v>
      </c>
      <c r="G371">
        <v>22.907341499171899</v>
      </c>
      <c r="H371">
        <v>-7.58900774474359</v>
      </c>
      <c r="I371">
        <v>-6.8113008640963901</v>
      </c>
      <c r="J371">
        <v>-2.8058528684072002</v>
      </c>
      <c r="K371">
        <v>853.46316101904097</v>
      </c>
      <c r="L371">
        <v>782.91169827265696</v>
      </c>
      <c r="M371">
        <v>40.400772301929997</v>
      </c>
      <c r="N371">
        <v>1.3140785328700699</v>
      </c>
      <c r="O371">
        <v>8.1752484191508401</v>
      </c>
      <c r="P371">
        <v>65.501775369089799</v>
      </c>
      <c r="Q371">
        <v>0.16568564595051499</v>
      </c>
    </row>
    <row r="372" spans="1:17" x14ac:dyDescent="0.3">
      <c r="A372" t="s">
        <v>855</v>
      </c>
      <c r="B372" t="s">
        <v>856</v>
      </c>
      <c r="C372" t="s">
        <v>3141</v>
      </c>
      <c r="D372" t="s">
        <v>271</v>
      </c>
      <c r="E372">
        <v>18786.91014</v>
      </c>
      <c r="F372">
        <v>16984.55</v>
      </c>
      <c r="G372">
        <v>-6.8539066774295598</v>
      </c>
      <c r="H372">
        <v>6.4286393140799296</v>
      </c>
      <c r="I372">
        <v>-10.658265826344699</v>
      </c>
      <c r="J372">
        <v>-2.8756735652189298</v>
      </c>
      <c r="K372">
        <v>16291.8001603088</v>
      </c>
      <c r="L372">
        <v>15436.8117648354</v>
      </c>
      <c r="M372">
        <v>60.743485395540901</v>
      </c>
      <c r="N372">
        <v>1.74021724756777</v>
      </c>
      <c r="O372">
        <v>13.043619053787101</v>
      </c>
      <c r="P372">
        <v>33.502196929800398</v>
      </c>
      <c r="Q372">
        <v>9.4145391624271005E-2</v>
      </c>
    </row>
    <row r="373" spans="1:17" hidden="1" x14ac:dyDescent="0.3">
      <c r="A373" t="s">
        <v>857</v>
      </c>
      <c r="B373" t="s">
        <v>858</v>
      </c>
      <c r="C373" t="s">
        <v>3129</v>
      </c>
      <c r="D373" t="s">
        <v>54</v>
      </c>
      <c r="E373">
        <v>18719.728628249999</v>
      </c>
      <c r="F373">
        <v>449.05</v>
      </c>
      <c r="G373">
        <v>9.0322139845010891</v>
      </c>
      <c r="H373">
        <v>-3.1526701674719799</v>
      </c>
      <c r="I373">
        <v>25.949011634456301</v>
      </c>
      <c r="J373">
        <v>-6.2809165813130896</v>
      </c>
      <c r="K373">
        <v>437.51300373814797</v>
      </c>
      <c r="M373">
        <v>33.422122563673298</v>
      </c>
      <c r="N373">
        <v>1.19385166288832</v>
      </c>
      <c r="O373">
        <v>15.0874067475782</v>
      </c>
      <c r="P373">
        <v>53.784246575342401</v>
      </c>
    </row>
    <row r="374" spans="1:17" x14ac:dyDescent="0.3">
      <c r="A374" t="s">
        <v>859</v>
      </c>
      <c r="B374" t="s">
        <v>860</v>
      </c>
      <c r="C374" t="s">
        <v>3135</v>
      </c>
      <c r="D374" t="s">
        <v>190</v>
      </c>
      <c r="E374">
        <v>18689.969344935002</v>
      </c>
      <c r="F374">
        <v>749.4</v>
      </c>
      <c r="G374">
        <v>-2.2039594655646901</v>
      </c>
      <c r="H374">
        <v>6.0423354292301097</v>
      </c>
      <c r="I374">
        <v>14.7545967004754</v>
      </c>
      <c r="J374">
        <v>-6.5010721479962701</v>
      </c>
      <c r="K374">
        <v>703.36566601062805</v>
      </c>
      <c r="L374">
        <v>631.34240436494099</v>
      </c>
      <c r="M374">
        <v>55.709815870753197</v>
      </c>
      <c r="N374">
        <v>0.992302272672278</v>
      </c>
      <c r="O374">
        <v>11.2823592207099</v>
      </c>
      <c r="P374">
        <v>49.416807895523803</v>
      </c>
      <c r="Q374">
        <v>8.2416163809013995E-2</v>
      </c>
    </row>
    <row r="375" spans="1:17" x14ac:dyDescent="0.3">
      <c r="A375" t="s">
        <v>861</v>
      </c>
      <c r="B375" t="s">
        <v>862</v>
      </c>
      <c r="C375" t="s">
        <v>3133</v>
      </c>
      <c r="D375" t="s">
        <v>51</v>
      </c>
      <c r="E375">
        <v>18591.75</v>
      </c>
      <c r="F375">
        <v>7784.6</v>
      </c>
      <c r="G375">
        <v>39.564188043837902</v>
      </c>
      <c r="H375">
        <v>13.6188451021918</v>
      </c>
      <c r="I375">
        <v>34.088877626497698</v>
      </c>
      <c r="J375">
        <v>4.0007397965547096</v>
      </c>
      <c r="K375">
        <v>7010.9107941500197</v>
      </c>
      <c r="L375">
        <v>6122.0091523319497</v>
      </c>
      <c r="M375">
        <v>53.307025289150403</v>
      </c>
      <c r="N375">
        <v>5.04431876445393</v>
      </c>
      <c r="O375">
        <v>4.5525781671505303</v>
      </c>
      <c r="P375">
        <v>73.957541899441296</v>
      </c>
      <c r="Q375">
        <v>0.106661983216224</v>
      </c>
    </row>
    <row r="376" spans="1:17" x14ac:dyDescent="0.3">
      <c r="A376" t="s">
        <v>863</v>
      </c>
      <c r="B376" t="s">
        <v>864</v>
      </c>
      <c r="C376" t="s">
        <v>3129</v>
      </c>
      <c r="D376" t="s">
        <v>865</v>
      </c>
      <c r="E376">
        <v>18491.484302875</v>
      </c>
      <c r="F376">
        <v>204.59</v>
      </c>
      <c r="G376">
        <v>28.311033909632599</v>
      </c>
      <c r="H376">
        <v>-5.2688945021885303</v>
      </c>
      <c r="I376">
        <v>30.257766358955401</v>
      </c>
      <c r="J376">
        <v>2.09984067838009E-2</v>
      </c>
      <c r="K376">
        <v>202.89333593009599</v>
      </c>
      <c r="L376">
        <v>174.83526494377199</v>
      </c>
      <c r="M376">
        <v>43.774147539780898</v>
      </c>
      <c r="N376">
        <v>2.0412298248078602</v>
      </c>
      <c r="O376">
        <v>19.4584290532284</v>
      </c>
      <c r="P376">
        <v>68.594973217964494</v>
      </c>
      <c r="Q376">
        <v>-3.0452026236934E-2</v>
      </c>
    </row>
    <row r="377" spans="1:17" hidden="1" x14ac:dyDescent="0.3">
      <c r="A377" t="s">
        <v>866</v>
      </c>
      <c r="B377" t="s">
        <v>867</v>
      </c>
      <c r="C377" t="s">
        <v>3144</v>
      </c>
      <c r="D377" t="s">
        <v>48</v>
      </c>
      <c r="E377">
        <v>18420.889975145001</v>
      </c>
      <c r="F377">
        <v>1697.8</v>
      </c>
      <c r="G377">
        <v>498.85408202792598</v>
      </c>
      <c r="H377">
        <v>16.1150538896479</v>
      </c>
      <c r="I377">
        <v>-20.201255867646001</v>
      </c>
      <c r="J377">
        <v>-9.16372709779227</v>
      </c>
      <c r="K377">
        <v>1698.6811415273901</v>
      </c>
      <c r="L377">
        <v>1501.19862598133</v>
      </c>
      <c r="M377">
        <v>47.6735324453198</v>
      </c>
      <c r="N377">
        <v>0.83666693831833305</v>
      </c>
      <c r="O377">
        <v>78.922723524561206</v>
      </c>
      <c r="P377">
        <v>607.41666666666595</v>
      </c>
      <c r="Q377">
        <v>0.293998717970336</v>
      </c>
    </row>
    <row r="378" spans="1:17" x14ac:dyDescent="0.3">
      <c r="A378" t="s">
        <v>868</v>
      </c>
      <c r="B378" t="s">
        <v>869</v>
      </c>
      <c r="C378" t="s">
        <v>3133</v>
      </c>
      <c r="D378" t="s">
        <v>51</v>
      </c>
      <c r="E378">
        <v>18382.448267520002</v>
      </c>
      <c r="F378">
        <v>1369.95</v>
      </c>
      <c r="G378">
        <v>28.325854796031201</v>
      </c>
      <c r="H378">
        <v>-10.3368020128498</v>
      </c>
      <c r="I378">
        <v>51.616997620113303</v>
      </c>
      <c r="J378">
        <v>3.3487735738288098</v>
      </c>
      <c r="K378">
        <v>1284.34585719244</v>
      </c>
      <c r="L378">
        <v>1062.6577956842</v>
      </c>
      <c r="M378">
        <v>54.874634429794398</v>
      </c>
      <c r="N378">
        <v>1.4871354289879399</v>
      </c>
      <c r="O378">
        <v>11.102594985218399</v>
      </c>
      <c r="P378">
        <v>70.391791044776099</v>
      </c>
      <c r="Q378">
        <v>5.5329975966153001E-2</v>
      </c>
    </row>
    <row r="379" spans="1:17" x14ac:dyDescent="0.3">
      <c r="A379" t="s">
        <v>870</v>
      </c>
      <c r="B379" t="s">
        <v>871</v>
      </c>
      <c r="C379" t="s">
        <v>3129</v>
      </c>
      <c r="D379" t="s">
        <v>54</v>
      </c>
      <c r="E379">
        <v>18340.6101465049</v>
      </c>
      <c r="F379">
        <v>1142.3499999999999</v>
      </c>
      <c r="G379">
        <v>-40.244470520134399</v>
      </c>
      <c r="H379">
        <v>-4.8361157929837999</v>
      </c>
      <c r="I379">
        <v>-32.7459824377</v>
      </c>
      <c r="J379">
        <v>-1.9885955279554799</v>
      </c>
      <c r="K379">
        <v>1234.6436522988299</v>
      </c>
      <c r="L379">
        <v>1339.78942004135</v>
      </c>
      <c r="M379">
        <v>19.454703761541602</v>
      </c>
      <c r="N379">
        <v>0.67849185206518303</v>
      </c>
      <c r="O379">
        <v>57.219766271282801</v>
      </c>
      <c r="P379">
        <v>1.5422222222222199</v>
      </c>
      <c r="Q379">
        <v>5.1192273443087001E-2</v>
      </c>
    </row>
    <row r="380" spans="1:17" x14ac:dyDescent="0.3">
      <c r="A380" t="s">
        <v>872</v>
      </c>
      <c r="B380" t="s">
        <v>873</v>
      </c>
      <c r="C380" t="s">
        <v>3128</v>
      </c>
      <c r="D380" t="s">
        <v>287</v>
      </c>
      <c r="E380">
        <v>18103.663893770001</v>
      </c>
      <c r="F380">
        <v>1249.3</v>
      </c>
      <c r="G380">
        <v>153.77084607723199</v>
      </c>
      <c r="H380">
        <v>14.013359690937</v>
      </c>
      <c r="I380">
        <v>42.344242994177002</v>
      </c>
      <c r="J380">
        <v>-3.8882832480851399</v>
      </c>
      <c r="K380">
        <v>1162.32082840404</v>
      </c>
      <c r="L380">
        <v>933.54402608868804</v>
      </c>
      <c r="M380">
        <v>52.600338829904402</v>
      </c>
      <c r="N380">
        <v>2.18413077038042</v>
      </c>
      <c r="O380">
        <v>23.909389257984401</v>
      </c>
      <c r="P380">
        <v>185.374907201187</v>
      </c>
      <c r="Q380">
        <v>0.162420466728422</v>
      </c>
    </row>
    <row r="381" spans="1:17" x14ac:dyDescent="0.3">
      <c r="A381" t="s">
        <v>874</v>
      </c>
      <c r="B381" t="s">
        <v>875</v>
      </c>
      <c r="C381" t="s">
        <v>3129</v>
      </c>
      <c r="D381" t="s">
        <v>579</v>
      </c>
      <c r="E381">
        <v>17965.317945999999</v>
      </c>
      <c r="F381">
        <v>378.65</v>
      </c>
      <c r="G381">
        <v>2.5818225831110899</v>
      </c>
      <c r="H381">
        <v>14.772802407755</v>
      </c>
      <c r="I381">
        <v>6.5314043190793596</v>
      </c>
      <c r="J381">
        <v>8.7414147525417896</v>
      </c>
      <c r="K381">
        <v>337.69252018641498</v>
      </c>
      <c r="L381">
        <v>323.92299570522499</v>
      </c>
      <c r="M381">
        <v>57.611796305547003</v>
      </c>
      <c r="N381">
        <v>1.7226199103211099</v>
      </c>
      <c r="O381">
        <v>3.5256833487389501</v>
      </c>
      <c r="P381">
        <v>36.156058971592898</v>
      </c>
      <c r="Q381">
        <v>-8.408682863671E-3</v>
      </c>
    </row>
    <row r="382" spans="1:17" x14ac:dyDescent="0.3">
      <c r="A382" t="s">
        <v>876</v>
      </c>
      <c r="B382" t="s">
        <v>877</v>
      </c>
      <c r="C382" t="s">
        <v>607</v>
      </c>
      <c r="D382" t="s">
        <v>607</v>
      </c>
      <c r="E382">
        <v>17909.488865970001</v>
      </c>
      <c r="F382">
        <v>34.979999999999997</v>
      </c>
      <c r="G382">
        <v>-31.9573636411594</v>
      </c>
      <c r="H382">
        <v>-7.6486484901727803</v>
      </c>
      <c r="I382">
        <v>-24.618623372194602</v>
      </c>
      <c r="J382">
        <v>-4.0638850689305199</v>
      </c>
      <c r="K382">
        <v>36.730581640326903</v>
      </c>
      <c r="L382">
        <v>37.847036022667098</v>
      </c>
      <c r="M382">
        <v>38.306758032826998</v>
      </c>
      <c r="N382">
        <v>0.78053269194979702</v>
      </c>
      <c r="O382">
        <v>51.229273870783302</v>
      </c>
      <c r="P382">
        <v>7.9629629629629397</v>
      </c>
      <c r="Q382">
        <v>-1.5850481187400001E-4</v>
      </c>
    </row>
    <row r="383" spans="1:17" x14ac:dyDescent="0.3">
      <c r="A383" t="s">
        <v>878</v>
      </c>
      <c r="B383" t="s">
        <v>879</v>
      </c>
      <c r="C383" t="s">
        <v>3132</v>
      </c>
      <c r="D383" t="s">
        <v>48</v>
      </c>
      <c r="E383">
        <v>17797.905307090001</v>
      </c>
      <c r="F383">
        <v>1604.8</v>
      </c>
      <c r="G383">
        <v>180.69320733189701</v>
      </c>
      <c r="H383">
        <v>-4.8548419372267997</v>
      </c>
      <c r="I383">
        <v>80.887219374842701</v>
      </c>
      <c r="J383">
        <v>-0.75319676837564598</v>
      </c>
      <c r="K383">
        <v>1576.20708706768</v>
      </c>
      <c r="L383">
        <v>1236.9407438774001</v>
      </c>
      <c r="M383">
        <v>34.052097371902903</v>
      </c>
      <c r="N383">
        <v>1.0785572907421499</v>
      </c>
      <c r="O383">
        <v>11.9578763708873</v>
      </c>
      <c r="P383">
        <v>234.333333333333</v>
      </c>
      <c r="Q383">
        <v>0.18588888000716799</v>
      </c>
    </row>
    <row r="384" spans="1:17" x14ac:dyDescent="0.3">
      <c r="A384" t="s">
        <v>880</v>
      </c>
      <c r="B384" t="s">
        <v>881</v>
      </c>
      <c r="C384" t="s">
        <v>3140</v>
      </c>
      <c r="D384" t="s">
        <v>439</v>
      </c>
      <c r="E384">
        <v>17609.615473545</v>
      </c>
      <c r="F384">
        <v>1272.75</v>
      </c>
      <c r="G384">
        <v>22.844281616704698</v>
      </c>
      <c r="H384">
        <v>-6.7604820411642104</v>
      </c>
      <c r="I384">
        <v>18.643193947851401</v>
      </c>
      <c r="J384">
        <v>2.4307177308670802</v>
      </c>
      <c r="K384">
        <v>1262.1542817714601</v>
      </c>
      <c r="L384">
        <v>1129.32403213058</v>
      </c>
      <c r="M384">
        <v>51.794153703148098</v>
      </c>
      <c r="N384">
        <v>0.36418926007205699</v>
      </c>
      <c r="O384">
        <v>21.288548418778198</v>
      </c>
      <c r="P384">
        <v>74.948453608247405</v>
      </c>
      <c r="Q384">
        <v>0.148717584201463</v>
      </c>
    </row>
    <row r="385" spans="1:17" x14ac:dyDescent="0.3">
      <c r="A385" t="s">
        <v>882</v>
      </c>
      <c r="B385" t="s">
        <v>883</v>
      </c>
      <c r="C385" t="s">
        <v>3133</v>
      </c>
      <c r="D385" t="s">
        <v>51</v>
      </c>
      <c r="E385">
        <v>17607.810200715001</v>
      </c>
      <c r="F385">
        <v>1138.7</v>
      </c>
      <c r="G385">
        <v>139.40375792811801</v>
      </c>
      <c r="H385">
        <v>13.509128616215101</v>
      </c>
      <c r="I385">
        <v>63.985820701997802</v>
      </c>
      <c r="J385">
        <v>-2.97208553015997</v>
      </c>
      <c r="K385">
        <v>1014.21915653732</v>
      </c>
      <c r="L385">
        <v>766.63469352271898</v>
      </c>
      <c r="M385">
        <v>40.6966821965066</v>
      </c>
      <c r="N385">
        <v>0.34258203613596799</v>
      </c>
      <c r="O385">
        <v>9.5240186177219606</v>
      </c>
      <c r="P385">
        <v>257.23921568627401</v>
      </c>
      <c r="Q385">
        <v>5.712581316695E-2</v>
      </c>
    </row>
    <row r="386" spans="1:17" x14ac:dyDescent="0.3">
      <c r="A386" t="s">
        <v>884</v>
      </c>
      <c r="B386" t="s">
        <v>885</v>
      </c>
      <c r="C386" t="s">
        <v>3138</v>
      </c>
      <c r="D386" t="s">
        <v>588</v>
      </c>
      <c r="E386">
        <v>17538.225470699999</v>
      </c>
      <c r="F386">
        <v>1391.15</v>
      </c>
      <c r="G386">
        <v>-41.415807249526303</v>
      </c>
      <c r="H386">
        <v>-4.4948040898271504</v>
      </c>
      <c r="I386">
        <v>-7.0110507959369102</v>
      </c>
      <c r="J386">
        <v>-3.08104037180011</v>
      </c>
      <c r="K386">
        <v>1438.38212502857</v>
      </c>
      <c r="L386">
        <v>1469.5382157871099</v>
      </c>
      <c r="M386">
        <v>20.4721297476305</v>
      </c>
      <c r="N386">
        <v>0.90026690957648803</v>
      </c>
      <c r="O386">
        <v>23.944218811774402</v>
      </c>
      <c r="P386">
        <v>9.6256895193065493</v>
      </c>
      <c r="Q386">
        <v>-0.13856383392619401</v>
      </c>
    </row>
    <row r="387" spans="1:17" x14ac:dyDescent="0.3">
      <c r="A387" t="s">
        <v>886</v>
      </c>
      <c r="B387" t="s">
        <v>887</v>
      </c>
      <c r="C387" t="s">
        <v>3129</v>
      </c>
      <c r="D387" t="s">
        <v>398</v>
      </c>
      <c r="E387">
        <v>17473.430025556001</v>
      </c>
      <c r="F387">
        <v>109.98</v>
      </c>
      <c r="G387">
        <v>-37.673973795601398</v>
      </c>
      <c r="H387">
        <v>-0.62973827614558797</v>
      </c>
      <c r="I387">
        <v>-19.798133216478199</v>
      </c>
      <c r="J387">
        <v>-0.115313068301257</v>
      </c>
      <c r="K387">
        <v>111.45846759062501</v>
      </c>
      <c r="L387">
        <v>113.556232866991</v>
      </c>
      <c r="M387">
        <v>40.764290340209598</v>
      </c>
      <c r="N387">
        <v>1.8600423436423299</v>
      </c>
      <c r="O387">
        <v>17.9305328241498</v>
      </c>
      <c r="P387">
        <v>5.2440191387559798</v>
      </c>
      <c r="Q387">
        <v>0.11145763629458701</v>
      </c>
    </row>
    <row r="388" spans="1:17" x14ac:dyDescent="0.3">
      <c r="A388" t="s">
        <v>888</v>
      </c>
      <c r="B388" t="s">
        <v>889</v>
      </c>
      <c r="C388" t="s">
        <v>3129</v>
      </c>
      <c r="D388" t="s">
        <v>485</v>
      </c>
      <c r="E388">
        <v>17408.972064869999</v>
      </c>
      <c r="F388">
        <v>1005.5</v>
      </c>
      <c r="G388">
        <v>93.016282340759403</v>
      </c>
      <c r="H388">
        <v>-0.47590570781230801</v>
      </c>
      <c r="I388">
        <v>45.598001858742897</v>
      </c>
      <c r="J388">
        <v>-2.5340831581762302</v>
      </c>
      <c r="K388">
        <v>983.07650591691197</v>
      </c>
      <c r="L388">
        <v>773.45761431348103</v>
      </c>
      <c r="M388">
        <v>43.308318453394698</v>
      </c>
      <c r="N388">
        <v>1.22329911212537</v>
      </c>
      <c r="O388">
        <v>18.249627051218301</v>
      </c>
      <c r="P388">
        <v>136.282457995535</v>
      </c>
    </row>
    <row r="389" spans="1:17" hidden="1" x14ac:dyDescent="0.3">
      <c r="A389" t="s">
        <v>890</v>
      </c>
      <c r="B389" t="s">
        <v>891</v>
      </c>
      <c r="C389" t="s">
        <v>3144</v>
      </c>
      <c r="D389" t="s">
        <v>482</v>
      </c>
      <c r="E389">
        <v>17399.58776998</v>
      </c>
      <c r="F389">
        <v>3919.35</v>
      </c>
      <c r="G389">
        <v>31.6390318598786</v>
      </c>
      <c r="H389">
        <v>1.1071653122357099</v>
      </c>
      <c r="I389">
        <v>50.681068232367899</v>
      </c>
      <c r="J389">
        <v>4.1139107039801699</v>
      </c>
      <c r="K389">
        <v>3508.6026683922701</v>
      </c>
      <c r="L389">
        <v>2975.74584340201</v>
      </c>
      <c r="M389">
        <v>59.290883393213498</v>
      </c>
      <c r="N389">
        <v>0.78963354405373298</v>
      </c>
      <c r="O389">
        <v>6.3173740543712498</v>
      </c>
      <c r="P389">
        <v>72.887075430083797</v>
      </c>
      <c r="Q389">
        <v>5.3385423775253002E-2</v>
      </c>
    </row>
    <row r="390" spans="1:17" x14ac:dyDescent="0.3">
      <c r="A390" t="s">
        <v>892</v>
      </c>
      <c r="B390" t="s">
        <v>893</v>
      </c>
      <c r="C390" t="s">
        <v>3145</v>
      </c>
      <c r="D390" t="s">
        <v>607</v>
      </c>
      <c r="E390">
        <v>17382.75161313</v>
      </c>
      <c r="F390">
        <v>547.5</v>
      </c>
      <c r="G390">
        <v>61.392275900864597</v>
      </c>
      <c r="H390">
        <v>-17.2153075488859</v>
      </c>
      <c r="I390">
        <v>-28.177557264701001</v>
      </c>
      <c r="J390">
        <v>-7.8304755783192599</v>
      </c>
      <c r="K390">
        <v>619.44220845603695</v>
      </c>
      <c r="L390">
        <v>591.90263103358097</v>
      </c>
      <c r="M390">
        <v>28.063667752647799</v>
      </c>
      <c r="N390">
        <v>1.0603819273816399</v>
      </c>
      <c r="O390">
        <v>42.876712328767098</v>
      </c>
      <c r="P390">
        <v>90.833042872080796</v>
      </c>
      <c r="Q390">
        <v>0.13333214683300801</v>
      </c>
    </row>
    <row r="391" spans="1:17" x14ac:dyDescent="0.3">
      <c r="A391" t="s">
        <v>894</v>
      </c>
      <c r="B391" t="s">
        <v>895</v>
      </c>
      <c r="C391" t="s">
        <v>3135</v>
      </c>
      <c r="D391" t="s">
        <v>788</v>
      </c>
      <c r="E391">
        <v>17327.214657320001</v>
      </c>
      <c r="F391">
        <v>916.7</v>
      </c>
      <c r="G391">
        <v>17.914587362578601</v>
      </c>
      <c r="H391">
        <v>-6.1894979408220197</v>
      </c>
      <c r="I391">
        <v>20.8938454137304</v>
      </c>
      <c r="J391">
        <v>-6.2591685836867699</v>
      </c>
      <c r="K391">
        <v>952.22964241455099</v>
      </c>
      <c r="L391">
        <v>817.63266011420797</v>
      </c>
      <c r="M391">
        <v>31.403428169896301</v>
      </c>
      <c r="N391">
        <v>0.50543833940265803</v>
      </c>
      <c r="O391">
        <v>13.3086069597469</v>
      </c>
      <c r="P391">
        <v>57.1036846615252</v>
      </c>
      <c r="Q391">
        <v>0.16354372717339599</v>
      </c>
    </row>
    <row r="392" spans="1:17" x14ac:dyDescent="0.3">
      <c r="A392" t="s">
        <v>896</v>
      </c>
      <c r="B392" t="s">
        <v>897</v>
      </c>
      <c r="C392" t="s">
        <v>3135</v>
      </c>
      <c r="D392" t="s">
        <v>509</v>
      </c>
      <c r="E392">
        <v>17267.859161069999</v>
      </c>
      <c r="F392">
        <v>604.20000000000005</v>
      </c>
      <c r="G392">
        <v>89.911168397226703</v>
      </c>
      <c r="H392">
        <v>-4.08643933880448</v>
      </c>
      <c r="I392">
        <v>9.9447385579432108</v>
      </c>
      <c r="J392">
        <v>-0.37655886824240498</v>
      </c>
      <c r="K392">
        <v>609.87737212738398</v>
      </c>
      <c r="L392">
        <v>518.71302133810605</v>
      </c>
      <c r="M392">
        <v>52.7235836409155</v>
      </c>
      <c r="N392">
        <v>0.66552011267754696</v>
      </c>
      <c r="O392">
        <v>19.827871565706701</v>
      </c>
      <c r="P392">
        <v>137.5</v>
      </c>
      <c r="Q392">
        <v>0.237988241885151</v>
      </c>
    </row>
    <row r="393" spans="1:17" x14ac:dyDescent="0.3">
      <c r="A393" t="s">
        <v>898</v>
      </c>
      <c r="B393" t="s">
        <v>899</v>
      </c>
      <c r="C393" t="s">
        <v>3139</v>
      </c>
      <c r="D393" t="s">
        <v>125</v>
      </c>
      <c r="E393">
        <v>17022.90348108</v>
      </c>
      <c r="F393">
        <v>2961.15</v>
      </c>
      <c r="G393">
        <v>-21.6888139774208</v>
      </c>
      <c r="H393">
        <v>-7.7400654198445196</v>
      </c>
      <c r="I393">
        <v>5.4222833194949303</v>
      </c>
      <c r="J393">
        <v>-3.5450375299149099</v>
      </c>
      <c r="K393">
        <v>2924.83791113179</v>
      </c>
      <c r="L393">
        <v>2783.68222871426</v>
      </c>
      <c r="M393">
        <v>31.743563154145601</v>
      </c>
      <c r="N393">
        <v>0.69398251198045902</v>
      </c>
      <c r="O393">
        <v>8.01208989750603</v>
      </c>
      <c r="P393">
        <v>32.786995515694997</v>
      </c>
      <c r="Q393">
        <v>-9.5075402638487003E-2</v>
      </c>
    </row>
    <row r="394" spans="1:17" x14ac:dyDescent="0.3">
      <c r="A394" t="s">
        <v>900</v>
      </c>
      <c r="B394" t="s">
        <v>901</v>
      </c>
      <c r="C394" t="s">
        <v>3143</v>
      </c>
      <c r="D394" t="s">
        <v>482</v>
      </c>
      <c r="E394">
        <v>16956.392521199999</v>
      </c>
      <c r="F394">
        <v>3343.9</v>
      </c>
      <c r="G394">
        <v>-37.378513736533399</v>
      </c>
      <c r="H394">
        <v>0.77683546377010104</v>
      </c>
      <c r="I394">
        <v>-2.36076415047991</v>
      </c>
      <c r="J394">
        <v>-1.18943026062083</v>
      </c>
      <c r="K394">
        <v>3387.9119649448298</v>
      </c>
      <c r="L394">
        <v>3486.5029826908999</v>
      </c>
      <c r="M394">
        <v>52.6406512478707</v>
      </c>
      <c r="N394">
        <v>0.89216765296479505</v>
      </c>
      <c r="O394">
        <v>19.006250186907401</v>
      </c>
      <c r="P394">
        <v>16.2711451868078</v>
      </c>
      <c r="Q394">
        <v>-6.3178625598055996E-2</v>
      </c>
    </row>
    <row r="395" spans="1:17" x14ac:dyDescent="0.3">
      <c r="A395" t="s">
        <v>902</v>
      </c>
      <c r="B395" t="s">
        <v>903</v>
      </c>
      <c r="C395" t="s">
        <v>3136</v>
      </c>
      <c r="D395" t="s">
        <v>117</v>
      </c>
      <c r="E395">
        <v>16921.348585399999</v>
      </c>
      <c r="F395">
        <v>480.05</v>
      </c>
      <c r="G395">
        <v>99.061203766379293</v>
      </c>
      <c r="H395">
        <v>28.190226542291398</v>
      </c>
      <c r="I395">
        <v>110.51104685338299</v>
      </c>
      <c r="J395">
        <v>5.6535575580587896</v>
      </c>
      <c r="K395">
        <v>377.01936256725099</v>
      </c>
      <c r="L395">
        <v>283.88664945474898</v>
      </c>
      <c r="M395">
        <v>76.283634248931605</v>
      </c>
      <c r="N395">
        <v>0.99484171983161895</v>
      </c>
      <c r="O395">
        <v>3.99958337673158</v>
      </c>
      <c r="P395">
        <v>166.32454923717</v>
      </c>
      <c r="Q395">
        <v>0.19089651334072599</v>
      </c>
    </row>
    <row r="396" spans="1:17" x14ac:dyDescent="0.3">
      <c r="A396" t="s">
        <v>904</v>
      </c>
      <c r="B396" t="s">
        <v>905</v>
      </c>
      <c r="C396" t="s">
        <v>3141</v>
      </c>
      <c r="D396" t="s">
        <v>446</v>
      </c>
      <c r="E396">
        <v>16796.497229324999</v>
      </c>
      <c r="F396">
        <v>289.64999999999998</v>
      </c>
      <c r="G396">
        <v>3.4672672569531602</v>
      </c>
      <c r="H396">
        <v>-5.41897796669942</v>
      </c>
      <c r="I396">
        <v>3.1230658598154299</v>
      </c>
      <c r="J396">
        <v>8.1997917538257195</v>
      </c>
      <c r="K396">
        <v>297.22489016325301</v>
      </c>
      <c r="L396">
        <v>276.48068503740001</v>
      </c>
      <c r="M396">
        <v>14.7826690820267</v>
      </c>
      <c r="N396">
        <v>1.95731548863904</v>
      </c>
      <c r="O396">
        <v>22.872432245813901</v>
      </c>
      <c r="P396">
        <v>55.893433799784603</v>
      </c>
      <c r="Q396">
        <v>6.2727485997679999E-3</v>
      </c>
    </row>
    <row r="397" spans="1:17" x14ac:dyDescent="0.3">
      <c r="A397" t="s">
        <v>906</v>
      </c>
      <c r="B397" t="s">
        <v>907</v>
      </c>
      <c r="C397" t="s">
        <v>3129</v>
      </c>
      <c r="D397" t="s">
        <v>24</v>
      </c>
      <c r="E397">
        <v>16795.589656691998</v>
      </c>
      <c r="F397">
        <v>198.28</v>
      </c>
      <c r="G397">
        <v>25.841253972172101</v>
      </c>
      <c r="H397">
        <v>-9.7590436716029405</v>
      </c>
      <c r="I397">
        <v>-7.9630060516801198</v>
      </c>
      <c r="J397">
        <v>-4.2604356709480999</v>
      </c>
      <c r="K397">
        <v>214.186141701151</v>
      </c>
      <c r="L397">
        <v>194.288621323764</v>
      </c>
      <c r="M397">
        <v>27.5960006021079</v>
      </c>
      <c r="N397">
        <v>0.85446763807010195</v>
      </c>
      <c r="O397">
        <v>17.384506758119802</v>
      </c>
      <c r="P397">
        <v>54.90625</v>
      </c>
      <c r="Q397">
        <v>0.18975861749107301</v>
      </c>
    </row>
    <row r="398" spans="1:17" x14ac:dyDescent="0.3">
      <c r="A398" t="s">
        <v>908</v>
      </c>
      <c r="B398" t="s">
        <v>909</v>
      </c>
      <c r="C398" t="s">
        <v>3143</v>
      </c>
      <c r="D398" t="s">
        <v>482</v>
      </c>
      <c r="E398">
        <v>16774.874978579999</v>
      </c>
      <c r="F398">
        <v>1541.3</v>
      </c>
      <c r="G398">
        <v>-15.667225041683199</v>
      </c>
      <c r="H398">
        <v>-0.451511439197126</v>
      </c>
      <c r="I398">
        <v>5.1035902819848902</v>
      </c>
      <c r="J398">
        <v>-2.08504042123467</v>
      </c>
      <c r="K398">
        <v>1536.68120520459</v>
      </c>
      <c r="L398">
        <v>1464.17837796658</v>
      </c>
      <c r="M398">
        <v>54.187250156814201</v>
      </c>
      <c r="N398">
        <v>1.04155557761729</v>
      </c>
      <c r="O398">
        <v>9.6476999935119796</v>
      </c>
      <c r="P398">
        <v>23.998390989541399</v>
      </c>
      <c r="Q398">
        <v>-9.0242067256297007E-2</v>
      </c>
    </row>
    <row r="399" spans="1:17" x14ac:dyDescent="0.3">
      <c r="A399" t="s">
        <v>910</v>
      </c>
      <c r="B399" t="s">
        <v>911</v>
      </c>
      <c r="C399" t="s">
        <v>3141</v>
      </c>
      <c r="D399" t="s">
        <v>271</v>
      </c>
      <c r="E399">
        <v>16751.882463689999</v>
      </c>
      <c r="F399">
        <v>1147.45</v>
      </c>
      <c r="G399">
        <v>93.350319276661295</v>
      </c>
      <c r="H399">
        <v>-16.371244377629701</v>
      </c>
      <c r="I399">
        <v>17.175951918327101</v>
      </c>
      <c r="J399">
        <v>-3.7366853365785602</v>
      </c>
      <c r="K399">
        <v>1245.6870438997501</v>
      </c>
      <c r="L399">
        <v>1068.98294168601</v>
      </c>
      <c r="M399">
        <v>20.448968737263499</v>
      </c>
      <c r="N399">
        <v>1.1391496183997201</v>
      </c>
      <c r="O399">
        <v>26.3671619678417</v>
      </c>
      <c r="P399">
        <v>131.52744148506801</v>
      </c>
      <c r="Q399">
        <v>0.184543870882552</v>
      </c>
    </row>
    <row r="400" spans="1:17" x14ac:dyDescent="0.3">
      <c r="A400" t="s">
        <v>912</v>
      </c>
      <c r="B400" t="s">
        <v>913</v>
      </c>
      <c r="C400" t="s">
        <v>3129</v>
      </c>
      <c r="D400" t="s">
        <v>54</v>
      </c>
      <c r="E400">
        <v>16743.806611683998</v>
      </c>
      <c r="F400">
        <v>202.76</v>
      </c>
      <c r="G400">
        <v>-22.681122000329498</v>
      </c>
      <c r="H400">
        <v>-7.15055059314329</v>
      </c>
      <c r="I400">
        <v>-19.957127476466798</v>
      </c>
      <c r="J400">
        <v>-1.3437363013561701</v>
      </c>
      <c r="K400">
        <v>209.52661514680401</v>
      </c>
      <c r="L400">
        <v>211.27116710598</v>
      </c>
      <c r="M400">
        <v>27.870612783271199</v>
      </c>
      <c r="N400">
        <v>0.73196348012239598</v>
      </c>
      <c r="O400">
        <v>42.656342473860697</v>
      </c>
      <c r="P400">
        <v>10.7826799617538</v>
      </c>
      <c r="Q400">
        <v>4.1990066728662997E-2</v>
      </c>
    </row>
    <row r="401" spans="1:17" hidden="1" x14ac:dyDescent="0.3">
      <c r="A401" t="s">
        <v>914</v>
      </c>
      <c r="B401" t="s">
        <v>915</v>
      </c>
      <c r="C401" t="s">
        <v>3144</v>
      </c>
      <c r="D401" t="s">
        <v>607</v>
      </c>
      <c r="E401">
        <v>16742.9488575</v>
      </c>
      <c r="F401">
        <v>178.05</v>
      </c>
      <c r="G401">
        <v>626.53961508882196</v>
      </c>
      <c r="H401">
        <v>44.679815100408398</v>
      </c>
      <c r="I401">
        <v>643.456412738778</v>
      </c>
      <c r="J401">
        <v>-11.195253863587901</v>
      </c>
      <c r="K401">
        <v>121.459149569007</v>
      </c>
      <c r="M401">
        <v>43.827614920108402</v>
      </c>
      <c r="O401">
        <v>50.238696995226</v>
      </c>
      <c r="P401">
        <v>691.33333333333303</v>
      </c>
    </row>
    <row r="402" spans="1:17" x14ac:dyDescent="0.3">
      <c r="A402" t="s">
        <v>916</v>
      </c>
      <c r="B402" t="s">
        <v>917</v>
      </c>
      <c r="C402" t="s">
        <v>3128</v>
      </c>
      <c r="D402" t="s">
        <v>21</v>
      </c>
      <c r="E402">
        <v>16724.763616619999</v>
      </c>
      <c r="F402">
        <v>577.15</v>
      </c>
      <c r="G402">
        <v>-16.588962335117699</v>
      </c>
      <c r="H402">
        <v>-13.8204687501983</v>
      </c>
      <c r="I402">
        <v>-34.458066349069803</v>
      </c>
      <c r="J402">
        <v>-4.0748479589362798</v>
      </c>
      <c r="K402">
        <v>639.15443335313898</v>
      </c>
      <c r="L402">
        <v>637.58510956428097</v>
      </c>
      <c r="M402">
        <v>17.981685538094499</v>
      </c>
      <c r="N402">
        <v>0.53438060186442404</v>
      </c>
      <c r="O402">
        <v>50.740708654595799</v>
      </c>
      <c r="P402">
        <v>22.902470187393501</v>
      </c>
      <c r="Q402">
        <v>5.9115693998448002E-2</v>
      </c>
    </row>
    <row r="403" spans="1:17" x14ac:dyDescent="0.3">
      <c r="A403" t="s">
        <v>918</v>
      </c>
      <c r="B403" t="s">
        <v>919</v>
      </c>
      <c r="C403" t="s">
        <v>3138</v>
      </c>
      <c r="D403" t="s">
        <v>325</v>
      </c>
      <c r="E403">
        <v>16607.439076340001</v>
      </c>
      <c r="F403">
        <v>5064.8</v>
      </c>
      <c r="G403">
        <v>50.741375398653702</v>
      </c>
      <c r="H403">
        <v>9.3988090596912404</v>
      </c>
      <c r="I403">
        <v>23.137556113911401</v>
      </c>
      <c r="J403">
        <v>6.34174213921768</v>
      </c>
      <c r="K403">
        <v>4541.8169017413102</v>
      </c>
      <c r="L403">
        <v>3989.0638607590499</v>
      </c>
      <c r="M403">
        <v>57.898577139529003</v>
      </c>
      <c r="N403">
        <v>2.8978284727839601</v>
      </c>
      <c r="O403">
        <v>5.85116885168219</v>
      </c>
      <c r="P403">
        <v>86.134029143161598</v>
      </c>
      <c r="Q403">
        <v>2.6419554029971998E-2</v>
      </c>
    </row>
    <row r="404" spans="1:17" hidden="1" x14ac:dyDescent="0.3">
      <c r="A404" t="s">
        <v>920</v>
      </c>
      <c r="B404" t="s">
        <v>921</v>
      </c>
      <c r="C404" t="s">
        <v>3133</v>
      </c>
      <c r="D404" t="s">
        <v>485</v>
      </c>
      <c r="E404">
        <v>16388.2793886</v>
      </c>
      <c r="F404">
        <v>672.3</v>
      </c>
      <c r="G404">
        <v>-9.5092858176740194</v>
      </c>
      <c r="H404">
        <v>-5.7608798924500197</v>
      </c>
      <c r="I404">
        <v>7.4075118322811999</v>
      </c>
      <c r="J404">
        <v>-4.2799735828580197</v>
      </c>
      <c r="K404">
        <v>634.34953882157595</v>
      </c>
      <c r="M404">
        <v>52.121277509995402</v>
      </c>
      <c r="N404">
        <v>0.78062348873040999</v>
      </c>
      <c r="O404">
        <v>9.5195597203629294</v>
      </c>
      <c r="P404">
        <v>43.0121250797702</v>
      </c>
    </row>
    <row r="405" spans="1:17" x14ac:dyDescent="0.3">
      <c r="A405" t="s">
        <v>922</v>
      </c>
      <c r="B405" t="s">
        <v>923</v>
      </c>
      <c r="C405" t="s">
        <v>3132</v>
      </c>
      <c r="D405" t="s">
        <v>48</v>
      </c>
      <c r="E405">
        <v>16270.964748675</v>
      </c>
      <c r="F405">
        <v>1602.15</v>
      </c>
      <c r="G405">
        <v>7.0871195702537504</v>
      </c>
      <c r="H405">
        <v>-2.2009605990823098</v>
      </c>
      <c r="I405">
        <v>9.2005933675569604</v>
      </c>
      <c r="J405">
        <v>-2.5788278881634801</v>
      </c>
      <c r="K405">
        <v>1639.80799361033</v>
      </c>
      <c r="L405">
        <v>1501.48669127172</v>
      </c>
      <c r="M405">
        <v>51.983594375495798</v>
      </c>
      <c r="N405">
        <v>1.1842427474080801</v>
      </c>
      <c r="O405">
        <v>16.093998689261198</v>
      </c>
      <c r="P405">
        <v>56.314942192301999</v>
      </c>
      <c r="Q405">
        <v>-4.3871180082462997E-2</v>
      </c>
    </row>
    <row r="406" spans="1:17" x14ac:dyDescent="0.3">
      <c r="A406" t="s">
        <v>924</v>
      </c>
      <c r="B406" t="s">
        <v>925</v>
      </c>
      <c r="C406" t="s">
        <v>3129</v>
      </c>
      <c r="D406" t="s">
        <v>227</v>
      </c>
      <c r="E406">
        <v>16232.4019112649</v>
      </c>
      <c r="F406">
        <v>3963.7</v>
      </c>
      <c r="G406">
        <v>82.437765892952598</v>
      </c>
      <c r="H406">
        <v>-1.0221902485143199</v>
      </c>
      <c r="I406">
        <v>-4.2974871314327201</v>
      </c>
      <c r="J406">
        <v>2.2352146084705899</v>
      </c>
      <c r="K406">
        <v>3853.7784165019998</v>
      </c>
      <c r="L406">
        <v>3476.7601286588101</v>
      </c>
      <c r="M406">
        <v>53.107875091949303</v>
      </c>
      <c r="N406">
        <v>1.0880067505801201</v>
      </c>
      <c r="O406">
        <v>8.4832353609001601</v>
      </c>
      <c r="P406">
        <v>127.811943215127</v>
      </c>
      <c r="Q406">
        <v>0.26480874187056702</v>
      </c>
    </row>
    <row r="407" spans="1:17" x14ac:dyDescent="0.3">
      <c r="A407" t="s">
        <v>926</v>
      </c>
      <c r="B407" t="s">
        <v>927</v>
      </c>
      <c r="C407" t="s">
        <v>3136</v>
      </c>
      <c r="D407" t="s">
        <v>928</v>
      </c>
      <c r="E407">
        <v>16114.439741329999</v>
      </c>
      <c r="F407">
        <v>2369.5500000000002</v>
      </c>
      <c r="G407">
        <v>141.52288703818499</v>
      </c>
      <c r="H407">
        <v>1.20493886514049</v>
      </c>
      <c r="I407">
        <v>106.866598621447</v>
      </c>
      <c r="J407">
        <v>-5.5621678771994603</v>
      </c>
      <c r="K407">
        <v>2177.82946382723</v>
      </c>
      <c r="L407">
        <v>1517.3151019755701</v>
      </c>
      <c r="M407">
        <v>43.236931437126003</v>
      </c>
      <c r="N407">
        <v>0.59318056628577498</v>
      </c>
      <c r="O407">
        <v>13.9456858897258</v>
      </c>
      <c r="P407">
        <v>224.59589041095799</v>
      </c>
      <c r="Q407">
        <v>0.25013927525956797</v>
      </c>
    </row>
    <row r="408" spans="1:17" x14ac:dyDescent="0.3">
      <c r="A408" t="s">
        <v>929</v>
      </c>
      <c r="B408" t="s">
        <v>930</v>
      </c>
      <c r="C408" t="s">
        <v>3129</v>
      </c>
      <c r="D408" t="s">
        <v>143</v>
      </c>
      <c r="E408">
        <v>16073.584963650001</v>
      </c>
      <c r="F408">
        <v>63.33</v>
      </c>
      <c r="G408">
        <v>152.33193386682501</v>
      </c>
      <c r="H408">
        <v>-14.611159906031199</v>
      </c>
      <c r="I408">
        <v>22.552693213201199</v>
      </c>
      <c r="J408">
        <v>-4.8585677917856396</v>
      </c>
      <c r="K408">
        <v>68.851950027269595</v>
      </c>
      <c r="L408">
        <v>56.372162386010899</v>
      </c>
      <c r="M408">
        <v>21.8842872478636</v>
      </c>
      <c r="N408">
        <v>0.249376032394341</v>
      </c>
      <c r="O408">
        <v>44.323385441338999</v>
      </c>
      <c r="P408">
        <v>210.441176470588</v>
      </c>
      <c r="Q408">
        <v>0.136861344896783</v>
      </c>
    </row>
    <row r="409" spans="1:17" x14ac:dyDescent="0.3">
      <c r="A409" t="s">
        <v>931</v>
      </c>
      <c r="B409" t="s">
        <v>932</v>
      </c>
      <c r="C409" t="s">
        <v>3128</v>
      </c>
      <c r="D409" t="s">
        <v>21</v>
      </c>
      <c r="E409">
        <v>16054.89894906</v>
      </c>
      <c r="F409">
        <v>570.20000000000005</v>
      </c>
      <c r="G409">
        <v>-16.713274519341301</v>
      </c>
      <c r="H409">
        <v>-13.020319682192399</v>
      </c>
      <c r="I409">
        <v>-32.457742626453701</v>
      </c>
      <c r="J409">
        <v>-3.5367803982742498</v>
      </c>
      <c r="K409">
        <v>629.30795730842601</v>
      </c>
      <c r="L409">
        <v>641.57838478867302</v>
      </c>
      <c r="M409">
        <v>20.902766971786001</v>
      </c>
      <c r="N409">
        <v>0.71209778326348006</v>
      </c>
      <c r="O409">
        <v>51.148719747457001</v>
      </c>
      <c r="P409">
        <v>12.665481130211401</v>
      </c>
      <c r="Q409">
        <v>2.2179624323229001E-2</v>
      </c>
    </row>
    <row r="410" spans="1:17" x14ac:dyDescent="0.3">
      <c r="A410" t="s">
        <v>933</v>
      </c>
      <c r="B410" t="s">
        <v>934</v>
      </c>
      <c r="C410" t="s">
        <v>3129</v>
      </c>
      <c r="D410" t="s">
        <v>54</v>
      </c>
      <c r="E410">
        <v>16023.00941997</v>
      </c>
      <c r="F410">
        <v>182.92</v>
      </c>
      <c r="G410">
        <v>3.4331076540579599</v>
      </c>
      <c r="H410">
        <v>-11.6317572361621</v>
      </c>
      <c r="I410">
        <v>-16.452480118178499</v>
      </c>
      <c r="J410">
        <v>-4.6172257584150103</v>
      </c>
      <c r="K410">
        <v>203.10672423364599</v>
      </c>
      <c r="L410">
        <v>188.49256861300401</v>
      </c>
      <c r="M410">
        <v>18.365002419721801</v>
      </c>
      <c r="N410">
        <v>0.89794299634137698</v>
      </c>
      <c r="O410">
        <v>25.956702383555601</v>
      </c>
      <c r="P410">
        <v>45.927403270841602</v>
      </c>
      <c r="Q410">
        <v>-2.099006624366E-2</v>
      </c>
    </row>
    <row r="411" spans="1:17" x14ac:dyDescent="0.3">
      <c r="A411" t="s">
        <v>935</v>
      </c>
      <c r="B411" t="s">
        <v>936</v>
      </c>
      <c r="C411" t="s">
        <v>3138</v>
      </c>
      <c r="D411" t="s">
        <v>140</v>
      </c>
      <c r="E411">
        <v>15955.531773549999</v>
      </c>
      <c r="F411">
        <v>610.25</v>
      </c>
      <c r="G411">
        <v>198.06581691404801</v>
      </c>
      <c r="H411">
        <v>-13.012591706921899</v>
      </c>
      <c r="I411">
        <v>229.06041550050799</v>
      </c>
      <c r="J411">
        <v>-13.0534401712892</v>
      </c>
      <c r="K411">
        <v>548.00608987357805</v>
      </c>
      <c r="L411">
        <v>365.82352593526201</v>
      </c>
      <c r="M411">
        <v>40.706083942896001</v>
      </c>
      <c r="N411">
        <v>1.02550327737542</v>
      </c>
      <c r="O411">
        <v>13.72388365424</v>
      </c>
      <c r="P411">
        <v>315.97082580689101</v>
      </c>
      <c r="Q411">
        <v>0.26129651826629502</v>
      </c>
    </row>
    <row r="412" spans="1:17" x14ac:dyDescent="0.3">
      <c r="A412" t="s">
        <v>937</v>
      </c>
      <c r="B412" t="s">
        <v>938</v>
      </c>
      <c r="C412" t="s">
        <v>3130</v>
      </c>
      <c r="D412" t="s">
        <v>27</v>
      </c>
      <c r="E412">
        <v>15922.886336415</v>
      </c>
      <c r="F412">
        <v>79.540000000000006</v>
      </c>
      <c r="G412">
        <v>-43.323485588345697</v>
      </c>
      <c r="H412">
        <v>-16.394744179848701</v>
      </c>
      <c r="I412">
        <v>-11.974201967269</v>
      </c>
      <c r="J412">
        <v>-6.3731942702282502</v>
      </c>
      <c r="K412">
        <v>87.891095905382997</v>
      </c>
      <c r="L412">
        <v>86.229071898995898</v>
      </c>
      <c r="M412">
        <v>19.933134889789802</v>
      </c>
      <c r="N412">
        <v>0.165485234863785</v>
      </c>
      <c r="O412">
        <v>40.055318078953903</v>
      </c>
      <c r="P412">
        <v>22.275172943889299</v>
      </c>
      <c r="Q412">
        <v>6.8249772018143001E-2</v>
      </c>
    </row>
    <row r="413" spans="1:17" x14ac:dyDescent="0.3">
      <c r="A413" t="s">
        <v>939</v>
      </c>
      <c r="B413" t="s">
        <v>940</v>
      </c>
      <c r="C413" t="s">
        <v>3133</v>
      </c>
      <c r="D413" t="s">
        <v>51</v>
      </c>
      <c r="E413">
        <v>15816.049352279901</v>
      </c>
      <c r="F413">
        <v>6784.35</v>
      </c>
      <c r="G413">
        <v>22.1633461655241</v>
      </c>
      <c r="H413">
        <v>-7.9392492431451798</v>
      </c>
      <c r="I413">
        <v>15.441738478381801</v>
      </c>
      <c r="J413">
        <v>0.14859361180664901</v>
      </c>
      <c r="K413">
        <v>6877.37325486585</v>
      </c>
      <c r="L413">
        <v>6041.9716802972898</v>
      </c>
      <c r="M413">
        <v>38.5001324674489</v>
      </c>
      <c r="N413">
        <v>1.2500593018856601</v>
      </c>
      <c r="O413">
        <v>12.0225224229292</v>
      </c>
      <c r="P413">
        <v>50.089523733750198</v>
      </c>
      <c r="Q413">
        <v>3.1337847522594997E-2</v>
      </c>
    </row>
    <row r="414" spans="1:17" x14ac:dyDescent="0.3">
      <c r="A414" t="s">
        <v>941</v>
      </c>
      <c r="B414" t="s">
        <v>942</v>
      </c>
      <c r="C414" t="s">
        <v>3143</v>
      </c>
      <c r="D414" t="s">
        <v>482</v>
      </c>
      <c r="E414">
        <v>15764.439859919999</v>
      </c>
      <c r="F414">
        <v>5015.95</v>
      </c>
      <c r="G414">
        <v>-25.006652671652802</v>
      </c>
      <c r="H414">
        <v>-8.5907749057656808</v>
      </c>
      <c r="I414">
        <v>4.4446223387368402</v>
      </c>
      <c r="J414">
        <v>-1.3036196622369201</v>
      </c>
      <c r="K414">
        <v>5242.1533128121901</v>
      </c>
      <c r="L414">
        <v>4913.9500815865304</v>
      </c>
      <c r="M414">
        <v>34.481469839084099</v>
      </c>
      <c r="N414">
        <v>0.44955704298174198</v>
      </c>
      <c r="O414">
        <v>18.798034270676499</v>
      </c>
      <c r="P414">
        <v>24.7438448147226</v>
      </c>
      <c r="Q414">
        <v>3.1482152117030003E-2</v>
      </c>
    </row>
    <row r="415" spans="1:17" x14ac:dyDescent="0.3">
      <c r="A415" t="s">
        <v>943</v>
      </c>
      <c r="B415" t="s">
        <v>944</v>
      </c>
      <c r="C415" t="s">
        <v>3141</v>
      </c>
      <c r="D415" t="s">
        <v>945</v>
      </c>
      <c r="E415">
        <v>15727.928587349999</v>
      </c>
      <c r="F415">
        <v>1285.0999999999999</v>
      </c>
      <c r="G415">
        <v>58.156021747873403</v>
      </c>
      <c r="H415">
        <v>2.1051240454198701</v>
      </c>
      <c r="I415">
        <v>-29.5173079600414</v>
      </c>
      <c r="J415">
        <v>-5.4976031254415201</v>
      </c>
      <c r="K415">
        <v>1344.71628277235</v>
      </c>
      <c r="L415">
        <v>1246.9259744057299</v>
      </c>
      <c r="M415">
        <v>35.502800342912103</v>
      </c>
      <c r="N415">
        <v>0.84128838905153602</v>
      </c>
      <c r="O415">
        <v>31.896350478561899</v>
      </c>
      <c r="P415">
        <v>95.511942796287798</v>
      </c>
      <c r="Q415">
        <v>0.17695084245200901</v>
      </c>
    </row>
    <row r="416" spans="1:17" x14ac:dyDescent="0.3">
      <c r="A416" t="s">
        <v>946</v>
      </c>
      <c r="B416" t="s">
        <v>947</v>
      </c>
      <c r="C416" t="s">
        <v>607</v>
      </c>
      <c r="D416" t="s">
        <v>607</v>
      </c>
      <c r="E416">
        <v>15698.0635801799</v>
      </c>
      <c r="F416">
        <v>163.57</v>
      </c>
      <c r="G416">
        <v>12.353698005742899</v>
      </c>
      <c r="H416">
        <v>-15.2618815777112</v>
      </c>
      <c r="I416">
        <v>-3.72419128384437</v>
      </c>
      <c r="J416">
        <v>-1.4893913766721101</v>
      </c>
      <c r="K416">
        <v>174.58887877967601</v>
      </c>
      <c r="L416">
        <v>158.19954927285599</v>
      </c>
      <c r="M416">
        <v>37.177596411266499</v>
      </c>
      <c r="N416">
        <v>0.79723918326798704</v>
      </c>
      <c r="O416">
        <v>30.188909946811702</v>
      </c>
      <c r="P416">
        <v>41.435365326415898</v>
      </c>
      <c r="Q416">
        <v>-1.2435602734262001E-2</v>
      </c>
    </row>
    <row r="417" spans="1:17" x14ac:dyDescent="0.3">
      <c r="A417" t="s">
        <v>948</v>
      </c>
      <c r="B417" t="s">
        <v>949</v>
      </c>
      <c r="C417" t="s">
        <v>3146</v>
      </c>
      <c r="D417" t="s">
        <v>950</v>
      </c>
      <c r="E417">
        <v>15696.8045752</v>
      </c>
      <c r="F417">
        <v>1603.85</v>
      </c>
      <c r="G417">
        <v>-31.507041865376099</v>
      </c>
      <c r="H417">
        <v>-1.5594812005836001</v>
      </c>
      <c r="I417">
        <v>5.4182700439944496</v>
      </c>
      <c r="J417">
        <v>-3.5168970429508999</v>
      </c>
      <c r="K417">
        <v>1574.68358884797</v>
      </c>
      <c r="L417">
        <v>1504.5659120001501</v>
      </c>
      <c r="M417">
        <v>33.194268924872603</v>
      </c>
      <c r="N417">
        <v>0.79191810639600801</v>
      </c>
      <c r="O417">
        <v>14.125385790441699</v>
      </c>
      <c r="P417">
        <v>33.1880086364391</v>
      </c>
      <c r="Q417">
        <v>-4.1346218842734997E-2</v>
      </c>
    </row>
    <row r="418" spans="1:17" x14ac:dyDescent="0.3">
      <c r="A418" t="s">
        <v>951</v>
      </c>
      <c r="B418" t="s">
        <v>952</v>
      </c>
      <c r="C418" t="s">
        <v>3145</v>
      </c>
      <c r="D418" t="s">
        <v>167</v>
      </c>
      <c r="E418">
        <v>15683.46754494</v>
      </c>
      <c r="F418">
        <v>992</v>
      </c>
      <c r="G418">
        <v>-33.202155090486798</v>
      </c>
      <c r="H418">
        <v>-12.0686457537933</v>
      </c>
      <c r="I418">
        <v>-4.1213195031208203</v>
      </c>
      <c r="J418">
        <v>-2.7241318374497201</v>
      </c>
      <c r="K418">
        <v>1069.7387549356199</v>
      </c>
      <c r="L418">
        <v>1019.27529719575</v>
      </c>
      <c r="M418">
        <v>27.7032876295679</v>
      </c>
      <c r="N418">
        <v>0.61847607285559103</v>
      </c>
      <c r="O418">
        <v>21.9758064516129</v>
      </c>
      <c r="P418">
        <v>19.173474291206102</v>
      </c>
      <c r="Q418">
        <v>-4.7525517084879003E-2</v>
      </c>
    </row>
    <row r="419" spans="1:17" x14ac:dyDescent="0.3">
      <c r="A419" t="s">
        <v>953</v>
      </c>
      <c r="B419" t="s">
        <v>954</v>
      </c>
      <c r="C419" t="s">
        <v>3143</v>
      </c>
      <c r="D419" t="s">
        <v>482</v>
      </c>
      <c r="E419">
        <v>15584.866424960001</v>
      </c>
      <c r="F419">
        <v>763.4</v>
      </c>
      <c r="G419">
        <v>19.961686017387098</v>
      </c>
      <c r="H419">
        <v>-11.3808753481448</v>
      </c>
      <c r="I419">
        <v>5.8143850286091201</v>
      </c>
      <c r="J419">
        <v>-6.8408067886270496</v>
      </c>
      <c r="K419">
        <v>846.93364423619198</v>
      </c>
      <c r="L419">
        <v>737.62214370179504</v>
      </c>
      <c r="M419">
        <v>27.1309002063186</v>
      </c>
      <c r="N419">
        <v>0.539847147740387</v>
      </c>
      <c r="O419">
        <v>21.378045585538299</v>
      </c>
      <c r="P419">
        <v>49.101562499999901</v>
      </c>
      <c r="Q419">
        <v>0.114693055429582</v>
      </c>
    </row>
    <row r="420" spans="1:17" hidden="1" x14ac:dyDescent="0.3">
      <c r="A420" t="s">
        <v>955</v>
      </c>
      <c r="B420" t="s">
        <v>956</v>
      </c>
      <c r="C420" t="s">
        <v>3131</v>
      </c>
      <c r="D420" t="s">
        <v>957</v>
      </c>
      <c r="E420">
        <v>15579.9306621</v>
      </c>
      <c r="F420">
        <v>2687.45</v>
      </c>
      <c r="G420">
        <v>58.943982646862601</v>
      </c>
      <c r="H420">
        <v>-6.7723750697757801</v>
      </c>
      <c r="I420">
        <v>51.078730054834601</v>
      </c>
      <c r="J420">
        <v>-5.15436000744198</v>
      </c>
      <c r="K420">
        <v>2543.1714381899201</v>
      </c>
      <c r="M420">
        <v>33.556998820850097</v>
      </c>
      <c r="N420">
        <v>0.80485849704745305</v>
      </c>
      <c r="O420">
        <v>10.699733948538499</v>
      </c>
      <c r="P420">
        <v>119.276272845953</v>
      </c>
    </row>
    <row r="421" spans="1:17" x14ac:dyDescent="0.3">
      <c r="A421" t="s">
        <v>958</v>
      </c>
      <c r="B421" t="s">
        <v>959</v>
      </c>
      <c r="C421" t="s">
        <v>3129</v>
      </c>
      <c r="D421" t="s">
        <v>227</v>
      </c>
      <c r="E421">
        <v>15516.436454364901</v>
      </c>
      <c r="F421">
        <v>1198.45</v>
      </c>
      <c r="G421">
        <v>26.485138346635701</v>
      </c>
      <c r="H421">
        <v>-8.3983111206044896</v>
      </c>
      <c r="I421">
        <v>19.306365967910001</v>
      </c>
      <c r="J421">
        <v>1.9108156939090599</v>
      </c>
      <c r="K421">
        <v>1178.74834695033</v>
      </c>
      <c r="L421">
        <v>1010.77541527382</v>
      </c>
      <c r="M421">
        <v>29.872636250899198</v>
      </c>
      <c r="N421">
        <v>0.86281965473170996</v>
      </c>
      <c r="O421">
        <v>11.894530435145301</v>
      </c>
      <c r="P421">
        <v>61.734143049932499</v>
      </c>
      <c r="Q421">
        <v>4.6030151178280002E-3</v>
      </c>
    </row>
    <row r="422" spans="1:17" hidden="1" x14ac:dyDescent="0.3">
      <c r="A422" t="s">
        <v>960</v>
      </c>
      <c r="B422" t="s">
        <v>961</v>
      </c>
      <c r="C422" t="s">
        <v>3144</v>
      </c>
      <c r="D422" t="s">
        <v>745</v>
      </c>
      <c r="E422">
        <v>15502.9956089399</v>
      </c>
      <c r="F422">
        <v>888.51</v>
      </c>
      <c r="G422">
        <v>-1.15327181039073</v>
      </c>
      <c r="H422">
        <v>-0.184414164930984</v>
      </c>
      <c r="I422">
        <v>-0.10873794794038499</v>
      </c>
      <c r="J422">
        <v>9.6979276807769299E-2</v>
      </c>
      <c r="K422">
        <v>891.15809966964105</v>
      </c>
      <c r="L422">
        <v>828.33006558553404</v>
      </c>
      <c r="M422">
        <v>63.673105172010501</v>
      </c>
      <c r="N422">
        <v>2.0950915869761602</v>
      </c>
      <c r="O422">
        <v>5.6712923883805502</v>
      </c>
      <c r="P422">
        <v>32.018364981724098</v>
      </c>
      <c r="Q422">
        <v>-2.790653939747E-3</v>
      </c>
    </row>
    <row r="423" spans="1:17" x14ac:dyDescent="0.3">
      <c r="A423" t="s">
        <v>962</v>
      </c>
      <c r="B423" t="s">
        <v>963</v>
      </c>
      <c r="C423" t="s">
        <v>3133</v>
      </c>
      <c r="D423" t="s">
        <v>51</v>
      </c>
      <c r="E423">
        <v>15494.656945299999</v>
      </c>
      <c r="F423">
        <v>11699.1</v>
      </c>
      <c r="G423">
        <v>171.95813580975201</v>
      </c>
      <c r="H423">
        <v>-12.0452591102336</v>
      </c>
      <c r="I423">
        <v>83.248439014125694</v>
      </c>
      <c r="J423">
        <v>-4.2700284219502302</v>
      </c>
      <c r="K423">
        <v>11549.9423135652</v>
      </c>
      <c r="L423">
        <v>8430.1452736138199</v>
      </c>
      <c r="M423">
        <v>39.867100351267297</v>
      </c>
      <c r="N423">
        <v>0.97272464253414503</v>
      </c>
      <c r="O423">
        <v>16.5046883948337</v>
      </c>
      <c r="P423">
        <v>223.97607377253399</v>
      </c>
      <c r="Q423">
        <v>0.184316749673716</v>
      </c>
    </row>
    <row r="424" spans="1:17" x14ac:dyDescent="0.3">
      <c r="A424" t="s">
        <v>964</v>
      </c>
      <c r="B424" t="s">
        <v>965</v>
      </c>
      <c r="C424" t="s">
        <v>3135</v>
      </c>
      <c r="D424" t="s">
        <v>271</v>
      </c>
      <c r="E424">
        <v>15308.3661669299</v>
      </c>
      <c r="F424">
        <v>6199.65</v>
      </c>
      <c r="G424">
        <v>10.135920645570501</v>
      </c>
      <c r="H424">
        <v>-3.8655502866429701</v>
      </c>
      <c r="I424">
        <v>28.323650147249801</v>
      </c>
      <c r="J424">
        <v>-3.6010912911301101</v>
      </c>
      <c r="K424">
        <v>5984.4663698935801</v>
      </c>
      <c r="L424">
        <v>5152.0874873712801</v>
      </c>
      <c r="M424">
        <v>52.248222675419598</v>
      </c>
      <c r="N424">
        <v>1.51485898086794</v>
      </c>
      <c r="O424">
        <v>14.8653553023154</v>
      </c>
      <c r="P424">
        <v>63.923004719662501</v>
      </c>
      <c r="Q424">
        <v>0.141081032775631</v>
      </c>
    </row>
    <row r="425" spans="1:17" x14ac:dyDescent="0.3">
      <c r="A425" t="s">
        <v>966</v>
      </c>
      <c r="B425" t="s">
        <v>967</v>
      </c>
      <c r="C425" t="s">
        <v>3128</v>
      </c>
      <c r="D425" t="s">
        <v>21</v>
      </c>
      <c r="E425">
        <v>15290.42554294</v>
      </c>
      <c r="F425">
        <v>681.65</v>
      </c>
      <c r="G425">
        <v>2.5550157429760798</v>
      </c>
      <c r="H425">
        <v>-14.270082244401101</v>
      </c>
      <c r="I425">
        <v>0.43844333908956801</v>
      </c>
      <c r="J425">
        <v>1.5117196438638301</v>
      </c>
      <c r="K425">
        <v>730.71828011553202</v>
      </c>
      <c r="L425">
        <v>657.66859807837</v>
      </c>
      <c r="M425">
        <v>26.371730287300501</v>
      </c>
      <c r="N425">
        <v>0.94924328347953202</v>
      </c>
      <c r="O425">
        <v>23.1570454045331</v>
      </c>
      <c r="P425">
        <v>49.386368617137798</v>
      </c>
      <c r="Q425">
        <v>1.8321073777123002E-2</v>
      </c>
    </row>
    <row r="426" spans="1:17" x14ac:dyDescent="0.3">
      <c r="A426" t="s">
        <v>968</v>
      </c>
      <c r="B426" t="s">
        <v>969</v>
      </c>
      <c r="C426" t="s">
        <v>3141</v>
      </c>
      <c r="D426" t="s">
        <v>788</v>
      </c>
      <c r="E426">
        <v>15258.5448</v>
      </c>
      <c r="F426">
        <v>3592.3</v>
      </c>
      <c r="G426">
        <v>29.403293190446998</v>
      </c>
      <c r="H426">
        <v>-11.8819883948787</v>
      </c>
      <c r="I426">
        <v>-5.36655759037804</v>
      </c>
      <c r="J426">
        <v>-2.63143951287093</v>
      </c>
      <c r="K426">
        <v>3901.88744618491</v>
      </c>
      <c r="L426">
        <v>3632.0337813814199</v>
      </c>
      <c r="M426">
        <v>35.1957966249511</v>
      </c>
      <c r="N426">
        <v>0.33582775485302602</v>
      </c>
      <c r="O426">
        <v>52.771205077526901</v>
      </c>
      <c r="P426">
        <v>88.567229206582496</v>
      </c>
      <c r="Q426">
        <v>0.113504348992214</v>
      </c>
    </row>
    <row r="427" spans="1:17" x14ac:dyDescent="0.3">
      <c r="A427" t="s">
        <v>970</v>
      </c>
      <c r="B427" t="s">
        <v>971</v>
      </c>
      <c r="C427" t="s">
        <v>3132</v>
      </c>
      <c r="D427" t="s">
        <v>485</v>
      </c>
      <c r="E427">
        <v>15247.15473015</v>
      </c>
      <c r="F427">
        <v>300.35000000000002</v>
      </c>
      <c r="G427">
        <v>0.48343203161944298</v>
      </c>
      <c r="H427">
        <v>-56.159109469644001</v>
      </c>
      <c r="I427">
        <v>-23.7977215244238</v>
      </c>
      <c r="J427">
        <v>-11.7024782583676</v>
      </c>
      <c r="K427">
        <v>339.91930380433399</v>
      </c>
      <c r="L427">
        <v>324.82557133772502</v>
      </c>
      <c r="M427">
        <v>28.196530018989201</v>
      </c>
      <c r="N427">
        <v>0.49606975390215602</v>
      </c>
      <c r="O427">
        <v>37.4979190943898</v>
      </c>
      <c r="P427">
        <v>38.954429794124401</v>
      </c>
      <c r="Q427">
        <v>8.7444351699385997E-2</v>
      </c>
    </row>
    <row r="428" spans="1:17" x14ac:dyDescent="0.3">
      <c r="A428" t="s">
        <v>972</v>
      </c>
      <c r="B428" t="s">
        <v>973</v>
      </c>
      <c r="C428" t="s">
        <v>3134</v>
      </c>
      <c r="D428" t="s">
        <v>117</v>
      </c>
      <c r="E428">
        <v>15165.193180570001</v>
      </c>
      <c r="F428">
        <v>1031</v>
      </c>
      <c r="G428">
        <v>117.36091376042801</v>
      </c>
      <c r="H428">
        <v>2.3642787422649998</v>
      </c>
      <c r="I428">
        <v>92.100672593614306</v>
      </c>
      <c r="J428">
        <v>-9.4280516302964994</v>
      </c>
      <c r="K428">
        <v>1009.38635174187</v>
      </c>
      <c r="L428">
        <v>728.02365276523199</v>
      </c>
      <c r="M428">
        <v>34.335828001778097</v>
      </c>
      <c r="N428">
        <v>0.55299520714643702</v>
      </c>
      <c r="O428">
        <v>30.727449078564501</v>
      </c>
      <c r="P428">
        <v>175.59476075915501</v>
      </c>
      <c r="Q428">
        <v>0.19809244774204601</v>
      </c>
    </row>
    <row r="429" spans="1:17" x14ac:dyDescent="0.3">
      <c r="A429" t="s">
        <v>974</v>
      </c>
      <c r="B429" t="s">
        <v>975</v>
      </c>
      <c r="C429" t="s">
        <v>3141</v>
      </c>
      <c r="D429" t="s">
        <v>161</v>
      </c>
      <c r="E429">
        <v>15164.9472694</v>
      </c>
      <c r="F429">
        <v>637.85</v>
      </c>
      <c r="G429">
        <v>40.0012969234037</v>
      </c>
      <c r="H429">
        <v>1.30159776336504</v>
      </c>
      <c r="I429">
        <v>14.250497434948199</v>
      </c>
      <c r="J429">
        <v>-8.3415946780152197</v>
      </c>
      <c r="K429">
        <v>637.01399052120803</v>
      </c>
      <c r="L429">
        <v>561.98261168442696</v>
      </c>
      <c r="M429">
        <v>55.346763181976797</v>
      </c>
      <c r="N429">
        <v>1.40228717108583</v>
      </c>
      <c r="O429">
        <v>12.847848240181801</v>
      </c>
      <c r="P429">
        <v>78.857343147563896</v>
      </c>
      <c r="Q429">
        <v>0.20825641503683501</v>
      </c>
    </row>
    <row r="430" spans="1:17" x14ac:dyDescent="0.3">
      <c r="A430" t="s">
        <v>976</v>
      </c>
      <c r="B430" t="s">
        <v>977</v>
      </c>
      <c r="C430" t="s">
        <v>3136</v>
      </c>
      <c r="D430" t="s">
        <v>117</v>
      </c>
      <c r="E430">
        <v>15148.30163865</v>
      </c>
      <c r="F430">
        <v>50.92</v>
      </c>
      <c r="G430">
        <v>-28.588544597161299</v>
      </c>
      <c r="H430">
        <v>-4.3759427409224303</v>
      </c>
      <c r="I430">
        <v>-27.3547324857667</v>
      </c>
      <c r="J430">
        <v>-1.5344459696625901</v>
      </c>
      <c r="K430">
        <v>53.8844489286151</v>
      </c>
      <c r="L430">
        <v>55.078824494994599</v>
      </c>
      <c r="M430">
        <v>42.349014853511797</v>
      </c>
      <c r="N430">
        <v>1.23261048720678</v>
      </c>
      <c r="O430">
        <v>44.736842105263101</v>
      </c>
      <c r="P430">
        <v>30.0638569604086</v>
      </c>
    </row>
    <row r="431" spans="1:17" x14ac:dyDescent="0.3">
      <c r="A431" t="s">
        <v>978</v>
      </c>
      <c r="B431" t="s">
        <v>979</v>
      </c>
      <c r="C431" t="s">
        <v>3141</v>
      </c>
      <c r="D431" t="s">
        <v>271</v>
      </c>
      <c r="E431">
        <v>15103.123511600001</v>
      </c>
      <c r="F431">
        <v>890.45</v>
      </c>
      <c r="G431">
        <v>23.8707598665681</v>
      </c>
      <c r="H431">
        <v>-3.3709951159632601</v>
      </c>
      <c r="I431">
        <v>1.4035532984660399</v>
      </c>
      <c r="J431">
        <v>-1.7137389253926201</v>
      </c>
      <c r="K431">
        <v>906.60360786461297</v>
      </c>
      <c r="L431">
        <v>841.59721654520297</v>
      </c>
      <c r="M431">
        <v>31.8781969296104</v>
      </c>
      <c r="N431">
        <v>1.06069851005542</v>
      </c>
      <c r="O431">
        <v>19.040934359031901</v>
      </c>
      <c r="P431">
        <v>59.310480552474303</v>
      </c>
      <c r="Q431">
        <v>0.146825111698346</v>
      </c>
    </row>
    <row r="432" spans="1:17" x14ac:dyDescent="0.3">
      <c r="A432" t="s">
        <v>980</v>
      </c>
      <c r="B432" t="s">
        <v>981</v>
      </c>
      <c r="C432" t="s">
        <v>3141</v>
      </c>
      <c r="D432" t="s">
        <v>788</v>
      </c>
      <c r="E432">
        <v>15085.482122519999</v>
      </c>
      <c r="F432">
        <v>1111.0999999999999</v>
      </c>
      <c r="G432">
        <v>22.322014580835699</v>
      </c>
      <c r="H432">
        <v>-23.160484925637601</v>
      </c>
      <c r="I432">
        <v>5.8638535472378797</v>
      </c>
      <c r="J432">
        <v>-9.4051630156253498</v>
      </c>
      <c r="K432">
        <v>1338.87111620105</v>
      </c>
      <c r="L432">
        <v>1220.09825584742</v>
      </c>
      <c r="M432">
        <v>13.738602012366099</v>
      </c>
      <c r="N432">
        <v>1.04943469877118</v>
      </c>
      <c r="O432">
        <v>70.727207272072704</v>
      </c>
      <c r="P432">
        <v>58.208742702548697</v>
      </c>
      <c r="Q432">
        <v>0.22037188583119399</v>
      </c>
    </row>
    <row r="433" spans="1:17" x14ac:dyDescent="0.3">
      <c r="A433" t="s">
        <v>982</v>
      </c>
      <c r="B433" t="s">
        <v>983</v>
      </c>
      <c r="C433" t="s">
        <v>3143</v>
      </c>
      <c r="D433" t="s">
        <v>984</v>
      </c>
      <c r="E433">
        <v>15041.714208310001</v>
      </c>
      <c r="F433">
        <v>822.7</v>
      </c>
      <c r="G433">
        <v>30.879996125101101</v>
      </c>
      <c r="H433">
        <v>-4.5963034131607499</v>
      </c>
      <c r="I433">
        <v>29.6682082866879</v>
      </c>
      <c r="J433">
        <v>-3.72583169008219</v>
      </c>
      <c r="K433">
        <v>810.91518547871704</v>
      </c>
      <c r="L433">
        <v>704.57138254696599</v>
      </c>
      <c r="M433">
        <v>55.652819509769898</v>
      </c>
      <c r="N433">
        <v>0.97444332853065796</v>
      </c>
      <c r="O433">
        <v>6.4178923058222797</v>
      </c>
      <c r="P433">
        <v>81.731831234813299</v>
      </c>
      <c r="Q433">
        <v>7.6152599230054005E-2</v>
      </c>
    </row>
    <row r="434" spans="1:17" x14ac:dyDescent="0.3">
      <c r="A434" t="s">
        <v>985</v>
      </c>
      <c r="B434" t="s">
        <v>986</v>
      </c>
      <c r="C434" t="s">
        <v>3141</v>
      </c>
      <c r="D434" t="s">
        <v>140</v>
      </c>
      <c r="E434">
        <v>14978.39677576</v>
      </c>
      <c r="F434">
        <v>1650.55</v>
      </c>
      <c r="G434">
        <v>105.299384902474</v>
      </c>
      <c r="H434">
        <v>0.18189008807375301</v>
      </c>
      <c r="I434">
        <v>50.260104794009699</v>
      </c>
      <c r="J434">
        <v>-2.5618442526039802</v>
      </c>
      <c r="K434">
        <v>1623.19090401122</v>
      </c>
      <c r="L434">
        <v>1235.7814582042699</v>
      </c>
      <c r="M434">
        <v>42.212268964876898</v>
      </c>
      <c r="N434">
        <v>0.57513362967413595</v>
      </c>
      <c r="O434">
        <v>19.354154675714099</v>
      </c>
      <c r="P434">
        <v>153.93076923076899</v>
      </c>
      <c r="Q434">
        <v>0.204471891003039</v>
      </c>
    </row>
    <row r="435" spans="1:17" x14ac:dyDescent="0.3">
      <c r="A435" t="s">
        <v>987</v>
      </c>
      <c r="B435" t="s">
        <v>988</v>
      </c>
      <c r="C435" t="s">
        <v>3133</v>
      </c>
      <c r="D435" t="s">
        <v>51</v>
      </c>
      <c r="E435">
        <v>14968.603234800001</v>
      </c>
      <c r="F435">
        <v>1925.1</v>
      </c>
      <c r="G435">
        <v>55.549797680715798</v>
      </c>
      <c r="H435">
        <v>-5.0338397087869602</v>
      </c>
      <c r="I435">
        <v>38.056058226150903</v>
      </c>
      <c r="J435">
        <v>3.0433451609922599</v>
      </c>
      <c r="K435">
        <v>1832.11738882802</v>
      </c>
      <c r="L435">
        <v>1515.7183160309301</v>
      </c>
      <c r="M435">
        <v>51.785698149669003</v>
      </c>
      <c r="N435">
        <v>0.83156831294831701</v>
      </c>
      <c r="O435">
        <v>12.1396291101761</v>
      </c>
      <c r="P435">
        <v>101.792452830188</v>
      </c>
      <c r="Q435">
        <v>9.7822986902675005E-2</v>
      </c>
    </row>
    <row r="436" spans="1:17" x14ac:dyDescent="0.3">
      <c r="A436" t="s">
        <v>989</v>
      </c>
      <c r="B436" t="s">
        <v>990</v>
      </c>
      <c r="C436" t="s">
        <v>3133</v>
      </c>
      <c r="D436" t="s">
        <v>51</v>
      </c>
      <c r="E436">
        <v>14811.691666299999</v>
      </c>
      <c r="F436">
        <v>957</v>
      </c>
      <c r="G436">
        <v>293.01913993266601</v>
      </c>
      <c r="H436">
        <v>-6.64783127415535</v>
      </c>
      <c r="I436">
        <v>56.487086694258601</v>
      </c>
      <c r="J436">
        <v>-1.7189241452024</v>
      </c>
      <c r="K436">
        <v>953.20680758418803</v>
      </c>
      <c r="L436">
        <v>709.05403261010201</v>
      </c>
      <c r="M436">
        <v>35.848810329636102</v>
      </c>
      <c r="N436">
        <v>0.46315982942357098</v>
      </c>
      <c r="O436">
        <v>14.7021943573667</v>
      </c>
      <c r="P436">
        <v>348.76905041031603</v>
      </c>
      <c r="Q436">
        <v>7.2762025900411004E-2</v>
      </c>
    </row>
    <row r="437" spans="1:17" x14ac:dyDescent="0.3">
      <c r="A437" t="s">
        <v>991</v>
      </c>
      <c r="B437" t="s">
        <v>992</v>
      </c>
      <c r="C437" t="s">
        <v>3139</v>
      </c>
      <c r="D437" t="s">
        <v>779</v>
      </c>
      <c r="E437">
        <v>14585.290633000001</v>
      </c>
      <c r="F437">
        <v>354.4</v>
      </c>
      <c r="G437">
        <v>19.783226768916599</v>
      </c>
      <c r="H437">
        <v>-23.2706343385988</v>
      </c>
      <c r="I437">
        <v>-9.4140143283493103</v>
      </c>
      <c r="J437">
        <v>-4.9221766031802598</v>
      </c>
      <c r="K437">
        <v>388.59118498099798</v>
      </c>
      <c r="L437">
        <v>351.10576386730099</v>
      </c>
      <c r="M437">
        <v>20.736636509620499</v>
      </c>
      <c r="N437">
        <v>0.56078793314033903</v>
      </c>
      <c r="O437">
        <v>33.860045146726797</v>
      </c>
      <c r="P437">
        <v>54.086956521739097</v>
      </c>
      <c r="Q437">
        <v>0.169729611274441</v>
      </c>
    </row>
    <row r="438" spans="1:17" x14ac:dyDescent="0.3">
      <c r="A438" t="s">
        <v>993</v>
      </c>
      <c r="B438" t="s">
        <v>994</v>
      </c>
      <c r="C438" t="s">
        <v>3140</v>
      </c>
      <c r="D438" t="s">
        <v>995</v>
      </c>
      <c r="E438">
        <v>14444.846161587</v>
      </c>
      <c r="F438">
        <v>184.81</v>
      </c>
      <c r="G438">
        <v>-6.5193267046450796</v>
      </c>
      <c r="H438">
        <v>-7.9281407752355904</v>
      </c>
      <c r="I438">
        <v>-26.9935205570496</v>
      </c>
      <c r="J438">
        <v>0.77662298959715403</v>
      </c>
      <c r="K438">
        <v>194.93589565795801</v>
      </c>
      <c r="L438">
        <v>196.48932154507801</v>
      </c>
      <c r="M438">
        <v>37.896962642622903</v>
      </c>
      <c r="N438">
        <v>1.16996354294881</v>
      </c>
      <c r="O438">
        <v>28.537416806449801</v>
      </c>
      <c r="P438">
        <v>35.690161527165898</v>
      </c>
      <c r="Q438">
        <v>9.7350181947850004E-3</v>
      </c>
    </row>
    <row r="439" spans="1:17" hidden="1" x14ac:dyDescent="0.3">
      <c r="A439" t="s">
        <v>996</v>
      </c>
      <c r="B439" t="s">
        <v>997</v>
      </c>
      <c r="C439" t="s">
        <v>3144</v>
      </c>
      <c r="D439" t="s">
        <v>161</v>
      </c>
      <c r="E439">
        <v>14440.100522070001</v>
      </c>
      <c r="F439">
        <v>12037.3</v>
      </c>
      <c r="G439">
        <v>342.10207930757099</v>
      </c>
      <c r="H439">
        <v>-0.104664245955785</v>
      </c>
      <c r="I439">
        <v>84.301558827692403</v>
      </c>
      <c r="J439">
        <v>-7.1354876634566997</v>
      </c>
      <c r="K439">
        <v>11377.285508527</v>
      </c>
      <c r="L439">
        <v>8058.0280616138798</v>
      </c>
      <c r="M439">
        <v>32.085168130230798</v>
      </c>
      <c r="N439">
        <v>0.365055809144681</v>
      </c>
      <c r="O439">
        <v>15.474400405406501</v>
      </c>
      <c r="P439">
        <v>412.00765631646101</v>
      </c>
      <c r="Q439">
        <v>0.26019963531088203</v>
      </c>
    </row>
    <row r="440" spans="1:17" x14ac:dyDescent="0.3">
      <c r="A440" t="s">
        <v>998</v>
      </c>
      <c r="B440" t="s">
        <v>999</v>
      </c>
      <c r="C440" t="s">
        <v>3131</v>
      </c>
      <c r="D440" t="s">
        <v>1000</v>
      </c>
      <c r="E440">
        <v>14225.42135595</v>
      </c>
      <c r="F440">
        <v>743.3</v>
      </c>
      <c r="G440">
        <v>23.0378633419968</v>
      </c>
      <c r="H440">
        <v>-6.2608011746849996</v>
      </c>
      <c r="I440">
        <v>26.169179213252999</v>
      </c>
      <c r="J440">
        <v>0.21198205408572399</v>
      </c>
      <c r="K440">
        <v>772.75039511174202</v>
      </c>
      <c r="L440">
        <v>664.79617582380297</v>
      </c>
      <c r="M440">
        <v>30.415626533229201</v>
      </c>
      <c r="N440">
        <v>0.710664838221019</v>
      </c>
      <c r="O440">
        <v>17.9469931387057</v>
      </c>
      <c r="P440">
        <v>66.528509017586998</v>
      </c>
      <c r="Q440">
        <v>-1.5084060215523E-2</v>
      </c>
    </row>
    <row r="441" spans="1:17" x14ac:dyDescent="0.3">
      <c r="A441" t="s">
        <v>1001</v>
      </c>
      <c r="B441" t="s">
        <v>1002</v>
      </c>
      <c r="C441" t="s">
        <v>3140</v>
      </c>
      <c r="D441" t="s">
        <v>779</v>
      </c>
      <c r="E441">
        <v>14185.969995650001</v>
      </c>
      <c r="F441">
        <v>3141.2</v>
      </c>
      <c r="G441">
        <v>22.943281943147699</v>
      </c>
      <c r="H441">
        <v>7.6075163194275301</v>
      </c>
      <c r="I441">
        <v>16.394256661794401</v>
      </c>
      <c r="J441">
        <v>5.2640323939633298</v>
      </c>
      <c r="K441">
        <v>2769.5644763874802</v>
      </c>
      <c r="L441">
        <v>2481.5300627659099</v>
      </c>
      <c r="M441">
        <v>69.115277342144097</v>
      </c>
      <c r="N441">
        <v>3.2242038662972399</v>
      </c>
      <c r="O441">
        <v>2.4130905386476602</v>
      </c>
      <c r="P441">
        <v>68.383811310640496</v>
      </c>
      <c r="Q441">
        <v>7.6663537216929006E-2</v>
      </c>
    </row>
    <row r="442" spans="1:17" x14ac:dyDescent="0.3">
      <c r="A442" t="s">
        <v>1003</v>
      </c>
      <c r="B442" t="s">
        <v>1004</v>
      </c>
      <c r="C442" t="s">
        <v>3128</v>
      </c>
      <c r="D442" t="s">
        <v>21</v>
      </c>
      <c r="E442">
        <v>14168.64168746</v>
      </c>
      <c r="F442">
        <v>2467.6</v>
      </c>
      <c r="G442">
        <v>176.26578772015699</v>
      </c>
      <c r="H442">
        <v>-6.8874144079318604</v>
      </c>
      <c r="I442">
        <v>37.8636396474378</v>
      </c>
      <c r="J442">
        <v>-0.86335419782184397</v>
      </c>
      <c r="K442">
        <v>2535.2240896302601</v>
      </c>
      <c r="L442">
        <v>2020.4981173410399</v>
      </c>
      <c r="M442">
        <v>42.421236706089303</v>
      </c>
      <c r="N442">
        <v>1.08464728309834</v>
      </c>
      <c r="O442">
        <v>18.536229534770602</v>
      </c>
      <c r="P442">
        <v>234.09152450582101</v>
      </c>
    </row>
    <row r="443" spans="1:17" x14ac:dyDescent="0.3">
      <c r="A443" t="s">
        <v>1005</v>
      </c>
      <c r="B443" t="s">
        <v>1006</v>
      </c>
      <c r="C443" t="s">
        <v>3133</v>
      </c>
      <c r="D443" t="s">
        <v>51</v>
      </c>
      <c r="E443">
        <v>14111.014510879901</v>
      </c>
      <c r="F443">
        <v>1203.25</v>
      </c>
      <c r="G443">
        <v>54.207796726784103</v>
      </c>
      <c r="H443">
        <v>-3.9172017600735498</v>
      </c>
      <c r="I443">
        <v>38.103824644643097</v>
      </c>
      <c r="J443">
        <v>10.0192967409206</v>
      </c>
      <c r="K443">
        <v>1076.3104853796001</v>
      </c>
      <c r="L443">
        <v>893.61797902797605</v>
      </c>
      <c r="M443">
        <v>56.645727568012802</v>
      </c>
      <c r="N443">
        <v>0.91354465427655096</v>
      </c>
      <c r="O443">
        <v>10.957822563889399</v>
      </c>
      <c r="P443">
        <v>96.866819371727701</v>
      </c>
      <c r="Q443">
        <v>5.0858865367352998E-2</v>
      </c>
    </row>
    <row r="444" spans="1:17" x14ac:dyDescent="0.3">
      <c r="A444" t="s">
        <v>1007</v>
      </c>
      <c r="B444" t="s">
        <v>1008</v>
      </c>
      <c r="C444" t="s">
        <v>3141</v>
      </c>
      <c r="D444" t="s">
        <v>271</v>
      </c>
      <c r="E444">
        <v>14073.246910350001</v>
      </c>
      <c r="F444">
        <v>1711.25</v>
      </c>
      <c r="G444">
        <v>67.632473926262193</v>
      </c>
      <c r="H444">
        <v>0.81157888090697405</v>
      </c>
      <c r="I444">
        <v>37.953921484028299</v>
      </c>
      <c r="J444">
        <v>-7.69189427801797</v>
      </c>
      <c r="K444">
        <v>1801.8786707412301</v>
      </c>
      <c r="L444">
        <v>1564.67030411018</v>
      </c>
      <c r="M444">
        <v>57.034911149359601</v>
      </c>
      <c r="N444">
        <v>1.34074341007806</v>
      </c>
      <c r="O444">
        <v>56.844411979547097</v>
      </c>
      <c r="P444">
        <v>113.04077186430101</v>
      </c>
      <c r="Q444">
        <v>0.142537858458789</v>
      </c>
    </row>
    <row r="445" spans="1:17" x14ac:dyDescent="0.3">
      <c r="A445" t="s">
        <v>1009</v>
      </c>
      <c r="B445" t="s">
        <v>1010</v>
      </c>
      <c r="C445" t="s">
        <v>3129</v>
      </c>
      <c r="D445" t="s">
        <v>579</v>
      </c>
      <c r="E445">
        <v>14062.667350199999</v>
      </c>
      <c r="F445">
        <v>1741.8</v>
      </c>
      <c r="G445">
        <v>-28.568386132033599</v>
      </c>
      <c r="H445">
        <v>-9.8591529214182394</v>
      </c>
      <c r="I445">
        <v>-3.2321462721295799</v>
      </c>
      <c r="J445">
        <v>-2.3671016458131899</v>
      </c>
      <c r="K445">
        <v>1778.1275018726401</v>
      </c>
      <c r="L445">
        <v>1679.61334927332</v>
      </c>
      <c r="M445">
        <v>36.388210823410802</v>
      </c>
      <c r="N445">
        <v>0.78214380308151499</v>
      </c>
      <c r="O445">
        <v>13.615225628659999</v>
      </c>
      <c r="P445">
        <v>33.267023718439098</v>
      </c>
      <c r="Q445">
        <v>-8.5358961818762999E-2</v>
      </c>
    </row>
    <row r="446" spans="1:17" x14ac:dyDescent="0.3">
      <c r="A446" t="s">
        <v>1011</v>
      </c>
      <c r="B446" t="s">
        <v>1012</v>
      </c>
      <c r="C446" t="s">
        <v>3127</v>
      </c>
      <c r="D446" t="s">
        <v>18</v>
      </c>
      <c r="E446">
        <v>14045.323248000001</v>
      </c>
      <c r="F446">
        <v>923.35</v>
      </c>
      <c r="G446">
        <v>62.855919267698098</v>
      </c>
      <c r="H446">
        <v>-2.7394540292902998</v>
      </c>
      <c r="I446">
        <v>-10.623939631657301</v>
      </c>
      <c r="J446">
        <v>-0.12606463124683601</v>
      </c>
      <c r="K446">
        <v>938.37420580164201</v>
      </c>
      <c r="L446">
        <v>874.13357717210499</v>
      </c>
      <c r="M446">
        <v>64.893135007530603</v>
      </c>
      <c r="N446">
        <v>0.41691855471401701</v>
      </c>
      <c r="O446">
        <v>38.0841501055937</v>
      </c>
      <c r="P446">
        <v>93.554134786709994</v>
      </c>
      <c r="Q446">
        <v>0.17792564324594001</v>
      </c>
    </row>
    <row r="447" spans="1:17" x14ac:dyDescent="0.3">
      <c r="A447" t="s">
        <v>1013</v>
      </c>
      <c r="B447" t="s">
        <v>1014</v>
      </c>
      <c r="C447" t="s">
        <v>3135</v>
      </c>
      <c r="D447" t="s">
        <v>190</v>
      </c>
      <c r="E447">
        <v>14035.6827457049</v>
      </c>
      <c r="F447">
        <v>561.95000000000005</v>
      </c>
      <c r="G447">
        <v>44.789909477471802</v>
      </c>
      <c r="H447">
        <v>-0.52314299485360005</v>
      </c>
      <c r="I447">
        <v>22.290954456340199</v>
      </c>
      <c r="J447">
        <v>-3.8063918164090902</v>
      </c>
      <c r="K447">
        <v>552.60749946435806</v>
      </c>
      <c r="L447">
        <v>466.33005675353002</v>
      </c>
      <c r="M447">
        <v>55.816025415835803</v>
      </c>
      <c r="N447">
        <v>0.73504043575935196</v>
      </c>
      <c r="O447">
        <v>16.024557344959501</v>
      </c>
      <c r="P447">
        <v>79.5367412140575</v>
      </c>
      <c r="Q447">
        <v>0.16531264690030001</v>
      </c>
    </row>
    <row r="448" spans="1:17" x14ac:dyDescent="0.3">
      <c r="A448" t="s">
        <v>1015</v>
      </c>
      <c r="B448" t="s">
        <v>1016</v>
      </c>
      <c r="C448" t="s">
        <v>3133</v>
      </c>
      <c r="D448" t="s">
        <v>284</v>
      </c>
      <c r="E448">
        <v>14005.498981795001</v>
      </c>
      <c r="F448">
        <v>1395.95</v>
      </c>
      <c r="G448">
        <v>6.2299782088378199</v>
      </c>
      <c r="H448">
        <v>7.1325608827073896</v>
      </c>
      <c r="I448">
        <v>-8.9114351121075703</v>
      </c>
      <c r="J448">
        <v>1.9228071109996601</v>
      </c>
      <c r="K448">
        <v>1312.5503514703601</v>
      </c>
      <c r="L448">
        <v>1238.2918800189</v>
      </c>
      <c r="M448">
        <v>50.584308837937897</v>
      </c>
      <c r="N448">
        <v>2.0059851318625701</v>
      </c>
      <c r="O448">
        <v>18.127440094559201</v>
      </c>
      <c r="P448">
        <v>40.586132232237198</v>
      </c>
      <c r="Q448">
        <v>0.132058324192037</v>
      </c>
    </row>
    <row r="449" spans="1:17" x14ac:dyDescent="0.3">
      <c r="A449" t="s">
        <v>1017</v>
      </c>
      <c r="B449" t="s">
        <v>1018</v>
      </c>
      <c r="C449" t="s">
        <v>3141</v>
      </c>
      <c r="D449" t="s">
        <v>48</v>
      </c>
      <c r="E449">
        <v>13992.771323999999</v>
      </c>
      <c r="F449">
        <v>748.8</v>
      </c>
      <c r="G449">
        <v>3.2049774895809402</v>
      </c>
      <c r="H449">
        <v>-0.79068841701249104</v>
      </c>
      <c r="I449">
        <v>31.854799631039398</v>
      </c>
      <c r="J449">
        <v>-5.3269107361547698</v>
      </c>
      <c r="K449">
        <v>734.68325264032296</v>
      </c>
      <c r="L449">
        <v>632.93550499820105</v>
      </c>
      <c r="M449">
        <v>49.131375698338999</v>
      </c>
      <c r="N449">
        <v>1.69018660180672</v>
      </c>
      <c r="O449">
        <v>10.4033119658119</v>
      </c>
      <c r="P449">
        <v>67.142857142857096</v>
      </c>
      <c r="Q449">
        <v>9.2341456626020002E-2</v>
      </c>
    </row>
    <row r="450" spans="1:17" x14ac:dyDescent="0.3">
      <c r="A450" t="s">
        <v>1019</v>
      </c>
      <c r="B450" t="s">
        <v>1020</v>
      </c>
      <c r="C450" t="s">
        <v>3139</v>
      </c>
      <c r="D450" t="s">
        <v>527</v>
      </c>
      <c r="E450">
        <v>13961.926261410001</v>
      </c>
      <c r="F450">
        <v>893.35</v>
      </c>
      <c r="G450">
        <v>-31.812041207008601</v>
      </c>
      <c r="H450">
        <v>6.4612309604679599</v>
      </c>
      <c r="I450">
        <v>-1.6143398621867</v>
      </c>
      <c r="J450">
        <v>-2.7908667047398699</v>
      </c>
      <c r="K450">
        <v>854.83242387939094</v>
      </c>
      <c r="L450">
        <v>834.28956404289897</v>
      </c>
      <c r="M450">
        <v>55.423336892956797</v>
      </c>
      <c r="N450">
        <v>3.1545623172844302</v>
      </c>
      <c r="O450">
        <v>7.1248670733754897</v>
      </c>
      <c r="P450">
        <v>26.0102969179772</v>
      </c>
      <c r="Q450">
        <v>4.4136786622946997E-2</v>
      </c>
    </row>
    <row r="451" spans="1:17" x14ac:dyDescent="0.3">
      <c r="A451" t="s">
        <v>1021</v>
      </c>
      <c r="B451" t="s">
        <v>1022</v>
      </c>
      <c r="C451" t="s">
        <v>3131</v>
      </c>
      <c r="D451" t="s">
        <v>195</v>
      </c>
      <c r="E451">
        <v>13876.48153632</v>
      </c>
      <c r="F451">
        <v>443.9</v>
      </c>
      <c r="G451">
        <v>4.4112783339496602</v>
      </c>
      <c r="H451">
        <v>-17.542193406154599</v>
      </c>
      <c r="I451">
        <v>1.4174535286651</v>
      </c>
      <c r="J451">
        <v>-1.1650160392292599</v>
      </c>
      <c r="K451">
        <v>472.38624103191398</v>
      </c>
      <c r="L451">
        <v>443.09702934241398</v>
      </c>
      <c r="M451">
        <v>19.451750485242901</v>
      </c>
      <c r="N451">
        <v>0.55146760005431905</v>
      </c>
      <c r="O451">
        <v>23.225951790943899</v>
      </c>
      <c r="P451">
        <v>73.1954740538431</v>
      </c>
    </row>
    <row r="452" spans="1:17" x14ac:dyDescent="0.3">
      <c r="A452" t="s">
        <v>1023</v>
      </c>
      <c r="B452" t="s">
        <v>1024</v>
      </c>
      <c r="C452" t="s">
        <v>3130</v>
      </c>
      <c r="D452" t="s">
        <v>1025</v>
      </c>
      <c r="E452">
        <v>13861.3297983299</v>
      </c>
      <c r="F452">
        <v>416.9</v>
      </c>
      <c r="G452">
        <v>71.8219305144532</v>
      </c>
      <c r="H452">
        <v>-18.7494910251927</v>
      </c>
      <c r="I452">
        <v>-3.9747391280147601</v>
      </c>
      <c r="J452">
        <v>-11.277016816094299</v>
      </c>
      <c r="K452">
        <v>465.52079028025599</v>
      </c>
      <c r="L452">
        <v>411.90845723870802</v>
      </c>
      <c r="M452">
        <v>27.411099420736399</v>
      </c>
      <c r="N452">
        <v>0.330630672704748</v>
      </c>
      <c r="O452">
        <v>48.189014152074797</v>
      </c>
      <c r="P452">
        <v>105.876543209876</v>
      </c>
      <c r="Q452">
        <v>0.10858276006960101</v>
      </c>
    </row>
    <row r="453" spans="1:17" hidden="1" x14ac:dyDescent="0.3">
      <c r="A453" t="s">
        <v>1026</v>
      </c>
      <c r="B453" t="s">
        <v>1027</v>
      </c>
      <c r="C453" t="s">
        <v>3144</v>
      </c>
      <c r="D453" t="s">
        <v>469</v>
      </c>
      <c r="E453">
        <v>13840.63003622</v>
      </c>
      <c r="F453">
        <v>2161.9</v>
      </c>
      <c r="G453">
        <v>-51.916933334289801</v>
      </c>
      <c r="H453">
        <v>-18.233665283347001</v>
      </c>
      <c r="I453">
        <v>-35.000135684334602</v>
      </c>
      <c r="J453">
        <v>-6.3578743980238102</v>
      </c>
      <c r="M453">
        <v>24.4156481299962</v>
      </c>
      <c r="O453">
        <v>43.3923863268421</v>
      </c>
      <c r="P453">
        <v>2.6543209876543199</v>
      </c>
    </row>
    <row r="454" spans="1:17" x14ac:dyDescent="0.3">
      <c r="A454" t="s">
        <v>1028</v>
      </c>
      <c r="B454" t="s">
        <v>1029</v>
      </c>
      <c r="C454" t="s">
        <v>3141</v>
      </c>
      <c r="D454" t="s">
        <v>117</v>
      </c>
      <c r="E454">
        <v>13837.7466339</v>
      </c>
      <c r="F454">
        <v>191.05</v>
      </c>
      <c r="G454">
        <v>37.144086925607397</v>
      </c>
      <c r="H454">
        <v>3.1364792666924499</v>
      </c>
      <c r="I454">
        <v>17.259468389525001</v>
      </c>
      <c r="J454">
        <v>-10.6143824265601</v>
      </c>
      <c r="K454">
        <v>199.838715421833</v>
      </c>
      <c r="L454">
        <v>179.93491466577501</v>
      </c>
      <c r="M454">
        <v>53.883465157343601</v>
      </c>
      <c r="N454">
        <v>1.8465927318550901</v>
      </c>
      <c r="O454">
        <v>28.128762104161201</v>
      </c>
      <c r="P454">
        <v>66.753949550493104</v>
      </c>
      <c r="Q454">
        <v>0.121276358975141</v>
      </c>
    </row>
    <row r="455" spans="1:17" x14ac:dyDescent="0.3">
      <c r="A455" t="s">
        <v>1030</v>
      </c>
      <c r="B455" t="s">
        <v>1031</v>
      </c>
      <c r="C455" t="s">
        <v>3133</v>
      </c>
      <c r="D455" t="s">
        <v>51</v>
      </c>
      <c r="E455">
        <v>13808.9575941</v>
      </c>
      <c r="F455">
        <v>556.5</v>
      </c>
      <c r="G455">
        <v>29.137379295278802</v>
      </c>
      <c r="H455">
        <v>-18.925878236510901</v>
      </c>
      <c r="I455">
        <v>16.382589000707</v>
      </c>
      <c r="J455">
        <v>1.3698446881081601</v>
      </c>
      <c r="K455">
        <v>590.54915204445001</v>
      </c>
      <c r="L455">
        <v>504.597700660111</v>
      </c>
      <c r="M455">
        <v>46.690856147068899</v>
      </c>
      <c r="N455">
        <v>1.5408210992909901</v>
      </c>
      <c r="O455">
        <v>29.559748427672901</v>
      </c>
      <c r="P455">
        <v>74.478758426085605</v>
      </c>
      <c r="Q455">
        <v>5.8246750473580002E-2</v>
      </c>
    </row>
    <row r="456" spans="1:17" x14ac:dyDescent="0.3">
      <c r="A456" t="s">
        <v>1032</v>
      </c>
      <c r="B456" t="s">
        <v>1033</v>
      </c>
      <c r="C456" t="s">
        <v>3143</v>
      </c>
      <c r="D456" t="s">
        <v>406</v>
      </c>
      <c r="E456">
        <v>13735.937738250001</v>
      </c>
      <c r="F456">
        <v>1070.6500000000001</v>
      </c>
      <c r="G456">
        <v>44.5005025723801</v>
      </c>
      <c r="H456">
        <v>0.60820737318763995</v>
      </c>
      <c r="I456">
        <v>82.521240139414203</v>
      </c>
      <c r="J456">
        <v>0.62184213875500205</v>
      </c>
      <c r="K456">
        <v>993.01984053278704</v>
      </c>
      <c r="L456">
        <v>780.68164582454494</v>
      </c>
      <c r="M456">
        <v>57.797308521816497</v>
      </c>
      <c r="N456">
        <v>0.760841823184354</v>
      </c>
      <c r="O456">
        <v>8.7049922944005793</v>
      </c>
      <c r="P456">
        <v>137.92222222222199</v>
      </c>
      <c r="Q456">
        <v>9.7545357094719995E-2</v>
      </c>
    </row>
    <row r="457" spans="1:17" x14ac:dyDescent="0.3">
      <c r="A457" t="s">
        <v>1034</v>
      </c>
      <c r="B457" t="s">
        <v>1035</v>
      </c>
      <c r="C457" t="s">
        <v>3129</v>
      </c>
      <c r="D457" t="s">
        <v>562</v>
      </c>
      <c r="E457">
        <v>13721.756402109</v>
      </c>
      <c r="F457">
        <v>137.34</v>
      </c>
      <c r="G457">
        <v>32.8925501663254</v>
      </c>
      <c r="H457">
        <v>7.44103675369412</v>
      </c>
      <c r="I457">
        <v>56.2197635289575</v>
      </c>
      <c r="J457">
        <v>-5.2276788031284998</v>
      </c>
      <c r="K457">
        <v>120.664367187588</v>
      </c>
      <c r="L457">
        <v>99.094020606412002</v>
      </c>
      <c r="M457">
        <v>58.982614315585899</v>
      </c>
      <c r="N457">
        <v>2.21798328408028</v>
      </c>
      <c r="O457">
        <v>14.788117081695001</v>
      </c>
      <c r="P457">
        <v>99.043478260869506</v>
      </c>
      <c r="Q457">
        <v>4.3542871370577003E-2</v>
      </c>
    </row>
    <row r="458" spans="1:17" x14ac:dyDescent="0.3">
      <c r="A458" t="s">
        <v>1036</v>
      </c>
      <c r="B458" t="s">
        <v>1037</v>
      </c>
      <c r="C458" t="s">
        <v>3131</v>
      </c>
      <c r="D458" t="s">
        <v>403</v>
      </c>
      <c r="E458">
        <v>13627.94178728</v>
      </c>
      <c r="F458">
        <v>396.4</v>
      </c>
      <c r="G458">
        <v>106.593591644863</v>
      </c>
      <c r="H458">
        <v>-4.50752451026296</v>
      </c>
      <c r="I458">
        <v>78.497916716923299</v>
      </c>
      <c r="J458">
        <v>-1.909016409223</v>
      </c>
      <c r="K458">
        <v>371.51626573287501</v>
      </c>
      <c r="L458">
        <v>276.20168342556701</v>
      </c>
      <c r="M458">
        <v>35.181595426495001</v>
      </c>
      <c r="N458">
        <v>0.51927230274110903</v>
      </c>
      <c r="O458">
        <v>13.004540867810199</v>
      </c>
      <c r="P458">
        <v>163.651479880279</v>
      </c>
      <c r="Q458">
        <v>0.193112546620898</v>
      </c>
    </row>
    <row r="459" spans="1:17" x14ac:dyDescent="0.3">
      <c r="A459" t="s">
        <v>1038</v>
      </c>
      <c r="B459" t="s">
        <v>1039</v>
      </c>
      <c r="C459" t="s">
        <v>607</v>
      </c>
      <c r="D459" t="s">
        <v>607</v>
      </c>
      <c r="E459">
        <v>13549.285254</v>
      </c>
      <c r="F459">
        <v>463.2</v>
      </c>
      <c r="G459">
        <v>-7.4104486111386798</v>
      </c>
      <c r="H459">
        <v>-10.749045849054101</v>
      </c>
      <c r="I459">
        <v>-7.2831564751554998</v>
      </c>
      <c r="J459">
        <v>-3.6243074724442601</v>
      </c>
      <c r="K459">
        <v>486.46101278577402</v>
      </c>
      <c r="L459">
        <v>460.55525143659798</v>
      </c>
      <c r="M459">
        <v>36.853513371920897</v>
      </c>
      <c r="N459">
        <v>0.43884105314726501</v>
      </c>
      <c r="O459">
        <v>27.806563039723599</v>
      </c>
      <c r="P459">
        <v>36.838995568685299</v>
      </c>
      <c r="Q459">
        <v>1.0954124325951E-2</v>
      </c>
    </row>
    <row r="460" spans="1:17" x14ac:dyDescent="0.3">
      <c r="A460" t="s">
        <v>1040</v>
      </c>
      <c r="B460" t="s">
        <v>1041</v>
      </c>
      <c r="C460" t="s">
        <v>3135</v>
      </c>
      <c r="D460" t="s">
        <v>217</v>
      </c>
      <c r="E460">
        <v>13488.737914895</v>
      </c>
      <c r="F460">
        <v>1661.3</v>
      </c>
      <c r="G460">
        <v>17.985908100563201</v>
      </c>
      <c r="H460">
        <v>0.906741380976677</v>
      </c>
      <c r="I460">
        <v>-21.309590963604901</v>
      </c>
      <c r="J460">
        <v>-2.1508529060122199</v>
      </c>
      <c r="K460">
        <v>1650.5631044161901</v>
      </c>
      <c r="L460">
        <v>1610.6442027036601</v>
      </c>
      <c r="M460">
        <v>45.425329931278199</v>
      </c>
      <c r="N460">
        <v>0.95104834411231398</v>
      </c>
      <c r="O460">
        <v>33.747667489315504</v>
      </c>
      <c r="P460">
        <v>63.192534381139403</v>
      </c>
      <c r="Q460">
        <v>0.115696531050932</v>
      </c>
    </row>
    <row r="461" spans="1:17" x14ac:dyDescent="0.3">
      <c r="A461" t="s">
        <v>1042</v>
      </c>
      <c r="B461" t="s">
        <v>1043</v>
      </c>
      <c r="C461" t="s">
        <v>3133</v>
      </c>
      <c r="D461" t="s">
        <v>51</v>
      </c>
      <c r="E461">
        <v>13406.58801906</v>
      </c>
      <c r="F461">
        <v>1443.8</v>
      </c>
      <c r="G461">
        <v>161.11438423102001</v>
      </c>
      <c r="H461">
        <v>3.9625318429397098</v>
      </c>
      <c r="I461">
        <v>60.499878143552699</v>
      </c>
      <c r="J461">
        <v>4.08430077462444</v>
      </c>
      <c r="K461">
        <v>1286.3136673552499</v>
      </c>
      <c r="L461">
        <v>977.20731325840097</v>
      </c>
      <c r="M461">
        <v>70.916756286788598</v>
      </c>
      <c r="N461">
        <v>0.91268554782584299</v>
      </c>
      <c r="O461">
        <v>3.29339243662556</v>
      </c>
      <c r="P461">
        <v>209.16488222698001</v>
      </c>
      <c r="Q461">
        <v>0.105526861488872</v>
      </c>
    </row>
    <row r="462" spans="1:17" x14ac:dyDescent="0.3">
      <c r="A462" t="s">
        <v>1044</v>
      </c>
      <c r="B462" t="s">
        <v>1045</v>
      </c>
      <c r="C462" t="s">
        <v>3131</v>
      </c>
      <c r="D462" t="s">
        <v>984</v>
      </c>
      <c r="E462">
        <v>13329.572617149999</v>
      </c>
      <c r="F462">
        <v>653.35</v>
      </c>
      <c r="G462">
        <v>26.187887326439</v>
      </c>
      <c r="H462">
        <v>10.074327265655899</v>
      </c>
      <c r="I462">
        <v>58.798186070028798</v>
      </c>
      <c r="J462">
        <v>0.56067826991853698</v>
      </c>
      <c r="K462">
        <v>568.63412964816303</v>
      </c>
      <c r="L462">
        <v>469.06858622692403</v>
      </c>
      <c r="M462">
        <v>70.080391104957101</v>
      </c>
      <c r="N462">
        <v>1.2457697290765799</v>
      </c>
      <c r="O462">
        <v>5.8850539527052801</v>
      </c>
      <c r="P462">
        <v>90.203784570596795</v>
      </c>
      <c r="Q462">
        <v>5.8695700892067999E-2</v>
      </c>
    </row>
    <row r="463" spans="1:17" x14ac:dyDescent="0.3">
      <c r="A463" t="s">
        <v>1046</v>
      </c>
      <c r="B463" t="s">
        <v>1047</v>
      </c>
      <c r="C463" t="s">
        <v>3134</v>
      </c>
      <c r="D463" t="s">
        <v>103</v>
      </c>
      <c r="E463">
        <v>13316.270500860999</v>
      </c>
      <c r="F463">
        <v>20.02</v>
      </c>
      <c r="G463">
        <v>93.944754473462595</v>
      </c>
      <c r="H463">
        <v>5.8764181484774296</v>
      </c>
      <c r="I463">
        <v>-1.54956966375479</v>
      </c>
      <c r="J463">
        <v>1.4906637516649499</v>
      </c>
      <c r="K463">
        <v>18.2159903216251</v>
      </c>
      <c r="L463">
        <v>17.059812279823301</v>
      </c>
      <c r="M463">
        <v>68.872313895608798</v>
      </c>
      <c r="N463">
        <v>2.01705614363066</v>
      </c>
      <c r="O463">
        <v>19.8801198801198</v>
      </c>
      <c r="P463">
        <v>139.760479041916</v>
      </c>
      <c r="Q463">
        <v>0.121186731463462</v>
      </c>
    </row>
    <row r="464" spans="1:17" hidden="1" x14ac:dyDescent="0.3">
      <c r="A464" t="s">
        <v>1048</v>
      </c>
      <c r="B464" t="s">
        <v>1049</v>
      </c>
      <c r="C464" t="s">
        <v>3144</v>
      </c>
      <c r="D464" t="s">
        <v>51</v>
      </c>
      <c r="E464">
        <v>13166.794066139901</v>
      </c>
      <c r="F464">
        <v>841.95</v>
      </c>
      <c r="G464">
        <v>-21.531311686107799</v>
      </c>
      <c r="H464">
        <v>-6.0354037108987102</v>
      </c>
      <c r="I464">
        <v>-4.6145140361525803</v>
      </c>
      <c r="J464">
        <v>0.78563648242860695</v>
      </c>
      <c r="M464">
        <v>41.386318077439903</v>
      </c>
      <c r="O464">
        <v>39.663875527050301</v>
      </c>
      <c r="P464">
        <v>16.131034482758601</v>
      </c>
    </row>
    <row r="465" spans="1:17" x14ac:dyDescent="0.3">
      <c r="A465" t="s">
        <v>1050</v>
      </c>
      <c r="B465" t="s">
        <v>1051</v>
      </c>
      <c r="C465" t="s">
        <v>3133</v>
      </c>
      <c r="D465" t="s">
        <v>51</v>
      </c>
      <c r="E465">
        <v>13132.68535908</v>
      </c>
      <c r="F465">
        <v>282.35000000000002</v>
      </c>
      <c r="G465">
        <v>130.68866133634799</v>
      </c>
      <c r="H465">
        <v>3.4624367702263998</v>
      </c>
      <c r="I465">
        <v>63.882429316699401</v>
      </c>
      <c r="J465">
        <v>-5.21117220959324</v>
      </c>
      <c r="K465">
        <v>256.37058445245401</v>
      </c>
      <c r="L465">
        <v>192.39023349746401</v>
      </c>
      <c r="M465">
        <v>46.413879801455799</v>
      </c>
      <c r="N465">
        <v>0.74190950689346802</v>
      </c>
      <c r="O465">
        <v>16.451213033469099</v>
      </c>
      <c r="P465">
        <v>189.738327347357</v>
      </c>
      <c r="Q465">
        <v>0.16582894700100101</v>
      </c>
    </row>
    <row r="466" spans="1:17" x14ac:dyDescent="0.3">
      <c r="A466" t="s">
        <v>1052</v>
      </c>
      <c r="B466" t="s">
        <v>1053</v>
      </c>
      <c r="C466" t="s">
        <v>3141</v>
      </c>
      <c r="D466" t="s">
        <v>106</v>
      </c>
      <c r="E466">
        <v>13045.664376225001</v>
      </c>
      <c r="F466">
        <v>2377.15</v>
      </c>
      <c r="G466">
        <v>-11.6955498344683</v>
      </c>
      <c r="H466">
        <v>-17.412739509711901</v>
      </c>
      <c r="I466">
        <v>-20.771840311668701</v>
      </c>
      <c r="J466">
        <v>-0.65383418354053502</v>
      </c>
      <c r="K466">
        <v>2679.02181469685</v>
      </c>
      <c r="L466">
        <v>2612.6121151675102</v>
      </c>
      <c r="M466">
        <v>25.733611931736199</v>
      </c>
      <c r="N466">
        <v>0.88566312598761598</v>
      </c>
      <c r="O466">
        <v>53.7555476095324</v>
      </c>
      <c r="P466">
        <v>37.011527377521602</v>
      </c>
      <c r="Q466">
        <v>0.117414716906175</v>
      </c>
    </row>
    <row r="467" spans="1:17" x14ac:dyDescent="0.3">
      <c r="A467" t="s">
        <v>1054</v>
      </c>
      <c r="B467" t="s">
        <v>1055</v>
      </c>
      <c r="C467" t="s">
        <v>3141</v>
      </c>
      <c r="D467" t="s">
        <v>271</v>
      </c>
      <c r="E467">
        <v>12937.197759999999</v>
      </c>
      <c r="F467">
        <v>4087.65</v>
      </c>
      <c r="G467">
        <v>14.319890863077999</v>
      </c>
      <c r="H467">
        <v>-6.1502875204535696</v>
      </c>
      <c r="I467">
        <v>-0.84911552887359099</v>
      </c>
      <c r="J467">
        <v>0.95276670742102099</v>
      </c>
      <c r="K467">
        <v>4195.3667878871101</v>
      </c>
      <c r="L467">
        <v>3935.3079350830099</v>
      </c>
      <c r="M467">
        <v>36.525296126171199</v>
      </c>
      <c r="N467">
        <v>0.90322725389407199</v>
      </c>
      <c r="O467">
        <v>22.319670226168999</v>
      </c>
      <c r="P467">
        <v>48.103260869565197</v>
      </c>
      <c r="Q467">
        <v>0.162461920752697</v>
      </c>
    </row>
    <row r="468" spans="1:17" hidden="1" x14ac:dyDescent="0.3">
      <c r="A468" t="s">
        <v>1056</v>
      </c>
      <c r="B468" t="s">
        <v>1057</v>
      </c>
      <c r="C468" t="s">
        <v>3144</v>
      </c>
      <c r="D468" t="s">
        <v>80</v>
      </c>
      <c r="E468">
        <v>12925.19612244</v>
      </c>
      <c r="F468">
        <v>11298.95</v>
      </c>
      <c r="G468">
        <v>22.716010465183501</v>
      </c>
      <c r="H468">
        <v>5.7182774510576602</v>
      </c>
      <c r="I468">
        <v>39.360538585419903</v>
      </c>
      <c r="J468">
        <v>-5.2302848873853502</v>
      </c>
      <c r="K468">
        <v>10512.138154303801</v>
      </c>
      <c r="L468">
        <v>8757.8730010041309</v>
      </c>
      <c r="M468">
        <v>39.906960606236801</v>
      </c>
      <c r="N468">
        <v>0.96888681552478495</v>
      </c>
      <c r="O468">
        <v>13.178658193902899</v>
      </c>
      <c r="P468">
        <v>67.836930526878604</v>
      </c>
      <c r="Q468">
        <v>0.12644857428665399</v>
      </c>
    </row>
    <row r="469" spans="1:17" hidden="1" x14ac:dyDescent="0.3">
      <c r="A469" t="s">
        <v>1058</v>
      </c>
      <c r="B469" t="s">
        <v>1059</v>
      </c>
      <c r="C469" t="s">
        <v>3144</v>
      </c>
      <c r="D469" t="s">
        <v>1060</v>
      </c>
      <c r="E469">
        <v>12906.893384999599</v>
      </c>
      <c r="F469">
        <v>100</v>
      </c>
      <c r="G469">
        <v>-27.270715139796899</v>
      </c>
      <c r="I469">
        <v>-10.353917489841701</v>
      </c>
      <c r="M469">
        <v>50</v>
      </c>
      <c r="N469">
        <v>1</v>
      </c>
      <c r="O469">
        <v>0</v>
      </c>
      <c r="P469">
        <v>0</v>
      </c>
    </row>
    <row r="470" spans="1:17" x14ac:dyDescent="0.3">
      <c r="A470" t="s">
        <v>1061</v>
      </c>
      <c r="B470" t="s">
        <v>1062</v>
      </c>
      <c r="C470" t="s">
        <v>3141</v>
      </c>
      <c r="D470" t="s">
        <v>271</v>
      </c>
      <c r="E470">
        <v>12865.302733119999</v>
      </c>
      <c r="F470">
        <v>1960.85</v>
      </c>
      <c r="G470">
        <v>94.444572060564795</v>
      </c>
      <c r="H470">
        <v>10.336418389173801</v>
      </c>
      <c r="I470">
        <v>35.716553308727903</v>
      </c>
      <c r="J470">
        <v>3.6779391236470298</v>
      </c>
      <c r="K470">
        <v>1794.70638980628</v>
      </c>
      <c r="L470">
        <v>1521.6795780611999</v>
      </c>
      <c r="M470">
        <v>68.287112276712804</v>
      </c>
      <c r="N470">
        <v>1.0015842436031701</v>
      </c>
      <c r="O470">
        <v>3.7789734043909502</v>
      </c>
      <c r="P470">
        <v>132.963050968278</v>
      </c>
      <c r="Q470">
        <v>0.13707190736279401</v>
      </c>
    </row>
    <row r="471" spans="1:17" x14ac:dyDescent="0.3">
      <c r="A471" t="s">
        <v>1063</v>
      </c>
      <c r="B471" t="s">
        <v>1064</v>
      </c>
      <c r="C471" t="s">
        <v>3140</v>
      </c>
      <c r="D471" t="s">
        <v>72</v>
      </c>
      <c r="E471">
        <v>12864</v>
      </c>
      <c r="F471">
        <v>85.15</v>
      </c>
      <c r="G471">
        <v>24.782856288774401</v>
      </c>
      <c r="H471">
        <v>-15.205926712899601</v>
      </c>
      <c r="I471">
        <v>0.95327205264190995</v>
      </c>
      <c r="J471">
        <v>-7.2383929251703698</v>
      </c>
      <c r="K471">
        <v>92.7131098482037</v>
      </c>
      <c r="L471">
        <v>80.964677487564401</v>
      </c>
      <c r="M471">
        <v>22.153167170849802</v>
      </c>
      <c r="N471">
        <v>0.142278808343027</v>
      </c>
      <c r="O471">
        <v>54.785672342924201</v>
      </c>
      <c r="P471">
        <v>71.327967806841002</v>
      </c>
      <c r="Q471">
        <v>6.6023560965046996E-2</v>
      </c>
    </row>
    <row r="472" spans="1:17" x14ac:dyDescent="0.3">
      <c r="A472" t="s">
        <v>1065</v>
      </c>
      <c r="B472" t="s">
        <v>1066</v>
      </c>
      <c r="C472" t="s">
        <v>607</v>
      </c>
      <c r="D472" t="s">
        <v>607</v>
      </c>
      <c r="E472">
        <v>12770.598311371999</v>
      </c>
      <c r="F472">
        <v>25.14</v>
      </c>
      <c r="G472">
        <v>14.7631831652877</v>
      </c>
      <c r="H472">
        <v>-10.229777260096901</v>
      </c>
      <c r="I472">
        <v>-21.204981319628899</v>
      </c>
      <c r="J472">
        <v>-4.0340875986115901</v>
      </c>
      <c r="K472">
        <v>26.273558682082101</v>
      </c>
      <c r="L472">
        <v>25.776860380402599</v>
      </c>
      <c r="M472">
        <v>45.974414832533</v>
      </c>
      <c r="N472">
        <v>0.85732262504921897</v>
      </c>
      <c r="O472">
        <v>55.3301511535401</v>
      </c>
      <c r="P472">
        <v>56.1490683229813</v>
      </c>
      <c r="Q472">
        <v>7.3481696060439996E-3</v>
      </c>
    </row>
    <row r="473" spans="1:17" x14ac:dyDescent="0.3">
      <c r="A473" t="s">
        <v>1067</v>
      </c>
      <c r="B473" t="s">
        <v>1068</v>
      </c>
      <c r="C473" t="s">
        <v>3132</v>
      </c>
      <c r="D473" t="s">
        <v>264</v>
      </c>
      <c r="E473">
        <v>12757.40054436</v>
      </c>
      <c r="F473">
        <v>535.29999999999995</v>
      </c>
      <c r="G473">
        <v>36.956927136625701</v>
      </c>
      <c r="H473">
        <v>-26.610192266456401</v>
      </c>
      <c r="I473">
        <v>-5.58828484476886</v>
      </c>
      <c r="J473">
        <v>-12.8987119175169</v>
      </c>
      <c r="K473">
        <v>660.70957047258503</v>
      </c>
      <c r="L473">
        <v>609.85999194674901</v>
      </c>
      <c r="M473">
        <v>16.423115636451399</v>
      </c>
      <c r="N473">
        <v>3.1046734885339302</v>
      </c>
      <c r="O473">
        <v>54.679618905286702</v>
      </c>
      <c r="P473">
        <v>111.581027667984</v>
      </c>
      <c r="Q473">
        <v>1.9469278423497001E-2</v>
      </c>
    </row>
    <row r="474" spans="1:17" x14ac:dyDescent="0.3">
      <c r="A474" t="s">
        <v>1069</v>
      </c>
      <c r="B474" t="s">
        <v>1070</v>
      </c>
      <c r="C474" t="s">
        <v>3146</v>
      </c>
      <c r="D474" t="s">
        <v>612</v>
      </c>
      <c r="E474">
        <v>12656.764397339901</v>
      </c>
      <c r="F474">
        <v>126.79</v>
      </c>
      <c r="G474">
        <v>-77.878428423786005</v>
      </c>
      <c r="H474">
        <v>-7.1784435190533102</v>
      </c>
      <c r="I474">
        <v>-25.6578587056066</v>
      </c>
      <c r="J474">
        <v>-5.2951775859373296</v>
      </c>
      <c r="K474">
        <v>136.66052292780799</v>
      </c>
      <c r="L474">
        <v>162.11805966923399</v>
      </c>
      <c r="M474">
        <v>42.634430606419599</v>
      </c>
      <c r="N474">
        <v>1.3143201338667401</v>
      </c>
      <c r="O474">
        <v>136.375108447038</v>
      </c>
      <c r="P474">
        <v>1.24570789746865</v>
      </c>
      <c r="Q474">
        <v>-9.9847150334892998E-2</v>
      </c>
    </row>
    <row r="475" spans="1:17" x14ac:dyDescent="0.3">
      <c r="A475" t="s">
        <v>1071</v>
      </c>
      <c r="B475" t="s">
        <v>1072</v>
      </c>
      <c r="C475" t="s">
        <v>3137</v>
      </c>
      <c r="D475" t="s">
        <v>77</v>
      </c>
      <c r="E475">
        <v>12611.183762430001</v>
      </c>
      <c r="F475">
        <v>353.75</v>
      </c>
      <c r="G475">
        <v>-28.264277972150701</v>
      </c>
      <c r="H475">
        <v>-1.7458781318681699E-2</v>
      </c>
      <c r="I475">
        <v>1.5745748373216599</v>
      </c>
      <c r="J475">
        <v>0.417886788571662</v>
      </c>
      <c r="K475">
        <v>350.01992826652798</v>
      </c>
      <c r="L475">
        <v>344.784017012589</v>
      </c>
      <c r="M475">
        <v>43.663062457692</v>
      </c>
      <c r="N475">
        <v>0.48121198989975</v>
      </c>
      <c r="O475">
        <v>12.508833922261401</v>
      </c>
      <c r="P475">
        <v>21.4383796773086</v>
      </c>
      <c r="Q475">
        <v>-0.100057823572602</v>
      </c>
    </row>
    <row r="476" spans="1:17" x14ac:dyDescent="0.3">
      <c r="A476" t="s">
        <v>1073</v>
      </c>
      <c r="B476" t="s">
        <v>1074</v>
      </c>
      <c r="C476" t="s">
        <v>3143</v>
      </c>
      <c r="D476" t="s">
        <v>482</v>
      </c>
      <c r="E476">
        <v>12550.96058352</v>
      </c>
      <c r="F476">
        <v>732.9</v>
      </c>
      <c r="G476">
        <v>27.365849898709101</v>
      </c>
      <c r="H476">
        <v>2.5016638179991602</v>
      </c>
      <c r="I476">
        <v>39.907486918154099</v>
      </c>
      <c r="J476">
        <v>-2.2649236691355901</v>
      </c>
      <c r="K476">
        <v>703.11282242545497</v>
      </c>
      <c r="L476">
        <v>582.256306156959</v>
      </c>
      <c r="M476">
        <v>61.080792538970698</v>
      </c>
      <c r="N476">
        <v>0.96181700348489396</v>
      </c>
      <c r="O476">
        <v>14.203847728203</v>
      </c>
      <c r="P476">
        <v>80.450572448602699</v>
      </c>
      <c r="Q476">
        <v>-1.2286935452751E-2</v>
      </c>
    </row>
    <row r="477" spans="1:17" x14ac:dyDescent="0.3">
      <c r="A477" t="s">
        <v>1075</v>
      </c>
      <c r="B477" t="s">
        <v>1076</v>
      </c>
      <c r="C477" t="s">
        <v>3141</v>
      </c>
      <c r="D477" t="s">
        <v>77</v>
      </c>
      <c r="E477">
        <v>12486.108723089999</v>
      </c>
      <c r="F477">
        <v>590.04999999999995</v>
      </c>
      <c r="G477">
        <v>-44.890261387615404</v>
      </c>
      <c r="H477">
        <v>-1.34098427500066</v>
      </c>
      <c r="I477">
        <v>-13.956270046613501</v>
      </c>
      <c r="J477">
        <v>-0.65097361807374399</v>
      </c>
      <c r="K477">
        <v>606.83481573656104</v>
      </c>
      <c r="L477">
        <v>634.745490635637</v>
      </c>
      <c r="M477">
        <v>47.208621282704797</v>
      </c>
      <c r="N477">
        <v>0.73690919729595905</v>
      </c>
      <c r="O477">
        <v>39.649182272688698</v>
      </c>
      <c r="P477">
        <v>17.0153693604362</v>
      </c>
      <c r="Q477">
        <v>4.5831111859124002E-2</v>
      </c>
    </row>
    <row r="478" spans="1:17" x14ac:dyDescent="0.3">
      <c r="A478" t="s">
        <v>1077</v>
      </c>
      <c r="B478" t="s">
        <v>1078</v>
      </c>
      <c r="C478" t="s">
        <v>3143</v>
      </c>
      <c r="D478" t="s">
        <v>482</v>
      </c>
      <c r="E478">
        <v>12465.04846197</v>
      </c>
      <c r="F478">
        <v>937.1</v>
      </c>
      <c r="G478">
        <v>-28.342237969039498</v>
      </c>
      <c r="H478">
        <v>-1.65597187472681</v>
      </c>
      <c r="I478">
        <v>1.3252625840469301</v>
      </c>
      <c r="J478">
        <v>0.75514792450207302</v>
      </c>
      <c r="K478">
        <v>929.94168160217498</v>
      </c>
      <c r="L478">
        <v>894.91710190618096</v>
      </c>
      <c r="M478">
        <v>44.467725211789798</v>
      </c>
      <c r="N478">
        <v>0.81666938149428503</v>
      </c>
      <c r="O478">
        <v>14.2887632056343</v>
      </c>
      <c r="P478">
        <v>23.0516709342787</v>
      </c>
      <c r="Q478">
        <v>-1.6871475021896998E-2</v>
      </c>
    </row>
    <row r="479" spans="1:17" x14ac:dyDescent="0.3">
      <c r="A479" t="s">
        <v>1079</v>
      </c>
      <c r="B479" t="s">
        <v>1080</v>
      </c>
      <c r="C479" t="s">
        <v>3131</v>
      </c>
      <c r="D479" t="s">
        <v>120</v>
      </c>
      <c r="E479">
        <v>12400.95038344</v>
      </c>
      <c r="F479">
        <v>1933.75</v>
      </c>
      <c r="G479">
        <v>-2.3958321847745401</v>
      </c>
      <c r="H479">
        <v>-16.0327870263677</v>
      </c>
      <c r="I479">
        <v>13.1373654784193</v>
      </c>
      <c r="J479">
        <v>-1.6732078323433801</v>
      </c>
      <c r="K479">
        <v>2108.43239936073</v>
      </c>
      <c r="L479">
        <v>1906.9859430147301</v>
      </c>
      <c r="M479">
        <v>19.528470563166898</v>
      </c>
      <c r="N479">
        <v>0.87013330394854105</v>
      </c>
      <c r="O479">
        <v>28.455074337427199</v>
      </c>
      <c r="P479">
        <v>34.274207547824801</v>
      </c>
      <c r="Q479">
        <v>-8.0719344551099997E-2</v>
      </c>
    </row>
    <row r="480" spans="1:17" x14ac:dyDescent="0.3">
      <c r="A480" t="s">
        <v>1081</v>
      </c>
      <c r="B480" t="s">
        <v>1082</v>
      </c>
      <c r="C480" t="s">
        <v>3138</v>
      </c>
      <c r="D480" t="s">
        <v>469</v>
      </c>
      <c r="E480">
        <v>12395.689985075</v>
      </c>
      <c r="F480">
        <v>2662.3</v>
      </c>
      <c r="G480">
        <v>-4.2567031955675096</v>
      </c>
      <c r="H480">
        <v>-2.6157983865146699</v>
      </c>
      <c r="I480">
        <v>21.7013390762156</v>
      </c>
      <c r="J480">
        <v>5.3490176479100002</v>
      </c>
      <c r="K480">
        <v>2382.1284976309798</v>
      </c>
      <c r="L480">
        <v>2122.79472331953</v>
      </c>
      <c r="M480">
        <v>67.713385446861594</v>
      </c>
      <c r="N480">
        <v>1.1029664695983601</v>
      </c>
      <c r="O480">
        <v>1.4160688126807399</v>
      </c>
      <c r="P480">
        <v>61.488535727283697</v>
      </c>
      <c r="Q480">
        <v>0.205081467652621</v>
      </c>
    </row>
    <row r="481" spans="1:17" x14ac:dyDescent="0.3">
      <c r="A481" t="s">
        <v>1083</v>
      </c>
      <c r="B481" t="s">
        <v>1084</v>
      </c>
      <c r="C481" t="s">
        <v>3141</v>
      </c>
      <c r="D481" t="s">
        <v>161</v>
      </c>
      <c r="E481">
        <v>12378.953932799999</v>
      </c>
      <c r="F481">
        <v>12775.7</v>
      </c>
      <c r="G481">
        <v>169.67630218794201</v>
      </c>
      <c r="H481">
        <v>-16.613693358135698</v>
      </c>
      <c r="I481">
        <v>18.103173656908002</v>
      </c>
      <c r="J481">
        <v>-8.0536747194344596</v>
      </c>
      <c r="K481">
        <v>13174.3416205747</v>
      </c>
      <c r="L481">
        <v>10702.5935510789</v>
      </c>
      <c r="M481">
        <v>14.5476389810072</v>
      </c>
      <c r="N481">
        <v>0.98428517633535895</v>
      </c>
      <c r="O481">
        <v>15.844924348567901</v>
      </c>
      <c r="P481">
        <v>199.494813338803</v>
      </c>
      <c r="Q481">
        <v>0.219873963401894</v>
      </c>
    </row>
    <row r="482" spans="1:17" hidden="1" x14ac:dyDescent="0.3">
      <c r="A482" t="s">
        <v>1085</v>
      </c>
      <c r="B482" t="s">
        <v>1086</v>
      </c>
      <c r="C482" t="s">
        <v>3144</v>
      </c>
      <c r="D482" t="s">
        <v>325</v>
      </c>
      <c r="E482">
        <v>12369.085013280001</v>
      </c>
      <c r="F482">
        <v>878.7</v>
      </c>
      <c r="G482">
        <v>-13.353556910718</v>
      </c>
      <c r="H482">
        <v>-2.9648977805218202</v>
      </c>
      <c r="I482">
        <v>12.6616221993644</v>
      </c>
      <c r="J482">
        <v>5.32714001062919</v>
      </c>
      <c r="K482">
        <v>898.72739248081405</v>
      </c>
      <c r="L482">
        <v>829.09428807188397</v>
      </c>
      <c r="M482">
        <v>57.133773666870802</v>
      </c>
      <c r="N482">
        <v>0.78598243721126004</v>
      </c>
      <c r="O482">
        <v>16.649595994082102</v>
      </c>
      <c r="P482">
        <v>35.779958278606202</v>
      </c>
      <c r="Q482">
        <v>-3.5093174669137001E-2</v>
      </c>
    </row>
    <row r="483" spans="1:17" x14ac:dyDescent="0.3">
      <c r="A483" t="s">
        <v>1087</v>
      </c>
      <c r="B483" t="s">
        <v>1088</v>
      </c>
      <c r="C483" t="s">
        <v>3135</v>
      </c>
      <c r="D483" t="s">
        <v>415</v>
      </c>
      <c r="E483">
        <v>12357.09860508</v>
      </c>
      <c r="F483">
        <v>3009.1</v>
      </c>
      <c r="G483">
        <v>17.9666331238321</v>
      </c>
      <c r="H483">
        <v>3.9864443442191999</v>
      </c>
      <c r="I483">
        <v>3.6789762497368201</v>
      </c>
      <c r="J483">
        <v>-3.6634842166854602</v>
      </c>
      <c r="K483">
        <v>2884.6808151538899</v>
      </c>
      <c r="L483">
        <v>2618.71344524915</v>
      </c>
      <c r="M483">
        <v>50.706948683612701</v>
      </c>
      <c r="N483">
        <v>1.0688283177137099</v>
      </c>
      <c r="O483">
        <v>8.4377388587949902</v>
      </c>
      <c r="P483">
        <v>46.332093272059701</v>
      </c>
      <c r="Q483">
        <v>8.5080132956004001E-2</v>
      </c>
    </row>
    <row r="484" spans="1:17" x14ac:dyDescent="0.3">
      <c r="A484" t="s">
        <v>1089</v>
      </c>
      <c r="B484" t="s">
        <v>1090</v>
      </c>
      <c r="C484" t="s">
        <v>3141</v>
      </c>
      <c r="D484" t="s">
        <v>446</v>
      </c>
      <c r="E484">
        <v>12321.655267811901</v>
      </c>
      <c r="F484">
        <v>197.07</v>
      </c>
      <c r="G484">
        <v>141.21702327982101</v>
      </c>
      <c r="H484">
        <v>-10.333993898977001</v>
      </c>
      <c r="I484">
        <v>-5.3898695537565402</v>
      </c>
      <c r="J484">
        <v>-7.6250615621054001</v>
      </c>
      <c r="K484">
        <v>208.520170346246</v>
      </c>
      <c r="L484">
        <v>175.403271661248</v>
      </c>
      <c r="M484">
        <v>27.702741813153299</v>
      </c>
      <c r="N484">
        <v>0.40855104525486802</v>
      </c>
      <c r="O484">
        <v>20.0588623331811</v>
      </c>
      <c r="P484">
        <v>172.572614107883</v>
      </c>
      <c r="Q484">
        <v>0.18953867613532199</v>
      </c>
    </row>
    <row r="485" spans="1:17" x14ac:dyDescent="0.3">
      <c r="A485" t="s">
        <v>1091</v>
      </c>
      <c r="B485" t="s">
        <v>1092</v>
      </c>
      <c r="C485" t="s">
        <v>3128</v>
      </c>
      <c r="D485" t="s">
        <v>287</v>
      </c>
      <c r="E485">
        <v>12264.16518996</v>
      </c>
      <c r="F485">
        <v>874.1</v>
      </c>
      <c r="G485">
        <v>-0.20282736541117</v>
      </c>
      <c r="H485">
        <v>-12.776406318447901</v>
      </c>
      <c r="I485">
        <v>-26.811912328798002</v>
      </c>
      <c r="J485">
        <v>-7.21414494539688</v>
      </c>
      <c r="K485">
        <v>971.60752525641999</v>
      </c>
      <c r="L485">
        <v>938.40278519303502</v>
      </c>
      <c r="M485">
        <v>19.4835776597793</v>
      </c>
      <c r="N485">
        <v>2.17380079645767</v>
      </c>
      <c r="O485">
        <v>37.1696602219425</v>
      </c>
      <c r="P485">
        <v>39.856000000000002</v>
      </c>
      <c r="Q485">
        <v>1.9518085446479001E-2</v>
      </c>
    </row>
    <row r="486" spans="1:17" x14ac:dyDescent="0.3">
      <c r="A486" t="s">
        <v>1093</v>
      </c>
      <c r="B486" t="s">
        <v>1094</v>
      </c>
      <c r="C486" t="s">
        <v>3129</v>
      </c>
      <c r="D486" t="s">
        <v>398</v>
      </c>
      <c r="E486">
        <v>12222.532537695</v>
      </c>
      <c r="F486">
        <v>367.4</v>
      </c>
      <c r="G486">
        <v>289.51884810467197</v>
      </c>
      <c r="H486">
        <v>14.7118576435374</v>
      </c>
      <c r="I486">
        <v>145.22869120581001</v>
      </c>
      <c r="J486">
        <v>4.7524414616817099</v>
      </c>
      <c r="K486">
        <v>294.63073479046699</v>
      </c>
      <c r="L486">
        <v>206.44588269180801</v>
      </c>
      <c r="M486">
        <v>82.397765526000299</v>
      </c>
      <c r="N486">
        <v>1.0749760788793901</v>
      </c>
      <c r="O486">
        <v>10.778443113772401</v>
      </c>
      <c r="P486">
        <v>322.29885057471199</v>
      </c>
      <c r="Q486">
        <v>0.13603950393310699</v>
      </c>
    </row>
    <row r="487" spans="1:17" x14ac:dyDescent="0.3">
      <c r="A487" t="s">
        <v>1095</v>
      </c>
      <c r="B487" t="s">
        <v>1096</v>
      </c>
      <c r="C487" t="s">
        <v>3129</v>
      </c>
      <c r="D487" t="s">
        <v>24</v>
      </c>
      <c r="E487">
        <v>12008.897477680999</v>
      </c>
      <c r="F487">
        <v>196.01</v>
      </c>
      <c r="G487">
        <v>-46.889333142667603</v>
      </c>
      <c r="H487">
        <v>-10.4845176646879</v>
      </c>
      <c r="I487">
        <v>-33.6376748283936</v>
      </c>
      <c r="J487">
        <v>-4.04964913065277</v>
      </c>
      <c r="K487">
        <v>216.824647719692</v>
      </c>
      <c r="L487">
        <v>232.89281967371701</v>
      </c>
      <c r="M487">
        <v>18.472326033254699</v>
      </c>
      <c r="N487">
        <v>0.90396660370419302</v>
      </c>
      <c r="O487">
        <v>53.4105402785572</v>
      </c>
      <c r="P487">
        <v>3.3698976901170599</v>
      </c>
      <c r="Q487">
        <v>5.2827823019360003E-3</v>
      </c>
    </row>
    <row r="488" spans="1:17" x14ac:dyDescent="0.3">
      <c r="A488" t="s">
        <v>1097</v>
      </c>
      <c r="B488" t="s">
        <v>1098</v>
      </c>
      <c r="C488" t="s">
        <v>3128</v>
      </c>
      <c r="D488" t="s">
        <v>21</v>
      </c>
      <c r="E488">
        <v>11973.078198839999</v>
      </c>
      <c r="F488">
        <v>797.85</v>
      </c>
      <c r="G488">
        <v>-32.232001619844603</v>
      </c>
      <c r="H488">
        <v>-1.11576239469441</v>
      </c>
      <c r="I488">
        <v>-12.656005287551899</v>
      </c>
      <c r="J488">
        <v>1.4891555005433601</v>
      </c>
      <c r="K488">
        <v>803.13356816665805</v>
      </c>
      <c r="L488">
        <v>826.04308174307596</v>
      </c>
      <c r="M488">
        <v>49.864650922110002</v>
      </c>
      <c r="N488">
        <v>0.85099914454208703</v>
      </c>
      <c r="O488">
        <v>20.448705897098399</v>
      </c>
      <c r="P488">
        <v>7.6720647773279298</v>
      </c>
      <c r="Q488">
        <v>-0.140501142216546</v>
      </c>
    </row>
    <row r="489" spans="1:17" x14ac:dyDescent="0.3">
      <c r="A489" t="s">
        <v>1099</v>
      </c>
      <c r="B489" t="s">
        <v>1100</v>
      </c>
      <c r="C489" t="s">
        <v>3134</v>
      </c>
      <c r="D489" t="s">
        <v>224</v>
      </c>
      <c r="E489">
        <v>11915.93915731</v>
      </c>
      <c r="F489">
        <v>299.5</v>
      </c>
      <c r="G489">
        <v>47.619795809108098</v>
      </c>
      <c r="H489">
        <v>35.821253092855301</v>
      </c>
      <c r="I489">
        <v>-6.21622625201144</v>
      </c>
      <c r="J489">
        <v>-11.579735247864599</v>
      </c>
      <c r="K489">
        <v>254.97061904485801</v>
      </c>
      <c r="L489">
        <v>215.42359786659401</v>
      </c>
      <c r="M489">
        <v>48.865925532522098</v>
      </c>
      <c r="N489">
        <v>1.2251898403977599</v>
      </c>
      <c r="O489">
        <v>17.195325542570899</v>
      </c>
      <c r="P489">
        <v>107.338179300796</v>
      </c>
      <c r="Q489">
        <v>9.8838292778418005E-2</v>
      </c>
    </row>
    <row r="490" spans="1:17" x14ac:dyDescent="0.3">
      <c r="A490" t="s">
        <v>1101</v>
      </c>
      <c r="B490" t="s">
        <v>1102</v>
      </c>
      <c r="C490" t="s">
        <v>3128</v>
      </c>
      <c r="D490" t="s">
        <v>287</v>
      </c>
      <c r="E490">
        <v>11859.421348669999</v>
      </c>
      <c r="F490">
        <v>856.65</v>
      </c>
      <c r="G490">
        <v>-43.4005369529945</v>
      </c>
      <c r="H490">
        <v>-9.1517429663641199</v>
      </c>
      <c r="I490">
        <v>-17.052169409462699</v>
      </c>
      <c r="J490">
        <v>-2.2848273410431399</v>
      </c>
      <c r="K490">
        <v>921.47775736644803</v>
      </c>
      <c r="L490">
        <v>939.235751735235</v>
      </c>
      <c r="M490">
        <v>27.167628224615001</v>
      </c>
      <c r="N490">
        <v>0.43281261942434801</v>
      </c>
      <c r="O490">
        <v>45.683768166695799</v>
      </c>
      <c r="P490">
        <v>9.5390320312000494</v>
      </c>
      <c r="Q490">
        <v>9.9580703806600003E-4</v>
      </c>
    </row>
    <row r="491" spans="1:17" x14ac:dyDescent="0.3">
      <c r="A491" t="s">
        <v>1103</v>
      </c>
      <c r="B491" t="s">
        <v>1104</v>
      </c>
      <c r="C491" t="s">
        <v>3129</v>
      </c>
      <c r="D491" t="s">
        <v>24</v>
      </c>
      <c r="E491">
        <v>11731.502287456</v>
      </c>
      <c r="F491">
        <v>157.36000000000001</v>
      </c>
      <c r="G491">
        <v>-2.1335382014271902</v>
      </c>
      <c r="H491">
        <v>-7.9180313104157003</v>
      </c>
      <c r="I491">
        <v>-8.6015734872552603</v>
      </c>
      <c r="J491">
        <v>-3.52620912898933</v>
      </c>
      <c r="K491">
        <v>164.496069127894</v>
      </c>
      <c r="L491">
        <v>155.65854922166699</v>
      </c>
      <c r="M491">
        <v>20.434706545805401</v>
      </c>
      <c r="N491">
        <v>0.807977684637181</v>
      </c>
      <c r="O491">
        <v>12.366548042704601</v>
      </c>
      <c r="P491">
        <v>25.6367265469062</v>
      </c>
      <c r="Q491">
        <v>-3.4759806042076999E-2</v>
      </c>
    </row>
    <row r="492" spans="1:17" x14ac:dyDescent="0.3">
      <c r="A492" t="s">
        <v>1105</v>
      </c>
      <c r="B492" t="s">
        <v>1106</v>
      </c>
      <c r="C492" t="s">
        <v>3128</v>
      </c>
      <c r="D492" t="s">
        <v>287</v>
      </c>
      <c r="E492">
        <v>11717.4178609399</v>
      </c>
      <c r="F492">
        <v>2131.4499999999998</v>
      </c>
      <c r="G492">
        <v>-31.944192980470699</v>
      </c>
      <c r="H492">
        <v>3.12721882604504</v>
      </c>
      <c r="I492">
        <v>1.4246702333666701</v>
      </c>
      <c r="J492">
        <v>-0.79889160636444501</v>
      </c>
      <c r="K492">
        <v>2133.80642850084</v>
      </c>
      <c r="L492">
        <v>2036.9944440464899</v>
      </c>
      <c r="M492">
        <v>59.266210901744799</v>
      </c>
      <c r="N492">
        <v>0.81370872807903205</v>
      </c>
      <c r="O492">
        <v>28.919280302141701</v>
      </c>
      <c r="P492">
        <v>33.215624999999903</v>
      </c>
      <c r="Q492">
        <v>3.1605751387486003E-2</v>
      </c>
    </row>
    <row r="493" spans="1:17" x14ac:dyDescent="0.3">
      <c r="A493" t="s">
        <v>1107</v>
      </c>
      <c r="B493" t="s">
        <v>1108</v>
      </c>
      <c r="C493" t="s">
        <v>3143</v>
      </c>
      <c r="D493" t="s">
        <v>482</v>
      </c>
      <c r="E493">
        <v>11710.152701999999</v>
      </c>
      <c r="F493">
        <v>2261.9</v>
      </c>
      <c r="G493">
        <v>-27.822496889230901</v>
      </c>
      <c r="H493">
        <v>-4.1658380294301596</v>
      </c>
      <c r="I493">
        <v>-1.6087251821494399</v>
      </c>
      <c r="J493">
        <v>-1.2918936208213101</v>
      </c>
      <c r="K493">
        <v>2213.5353520429499</v>
      </c>
      <c r="L493">
        <v>2174.1165620104898</v>
      </c>
      <c r="M493">
        <v>44.831717731699499</v>
      </c>
      <c r="N493">
        <v>0.95778404749151802</v>
      </c>
      <c r="O493">
        <v>20.916044033776899</v>
      </c>
      <c r="P493">
        <v>25.105088495575199</v>
      </c>
      <c r="Q493">
        <v>-0.12763814480472799</v>
      </c>
    </row>
    <row r="494" spans="1:17" x14ac:dyDescent="0.3">
      <c r="A494" t="s">
        <v>1109</v>
      </c>
      <c r="B494" t="s">
        <v>1110</v>
      </c>
      <c r="C494" t="s">
        <v>3146</v>
      </c>
      <c r="D494" t="s">
        <v>1111</v>
      </c>
      <c r="E494">
        <v>11692.301471999999</v>
      </c>
      <c r="F494">
        <v>634.85</v>
      </c>
      <c r="G494">
        <v>56.797130612594998</v>
      </c>
      <c r="H494">
        <v>16.5340234026812</v>
      </c>
      <c r="I494">
        <v>50.550910795546599</v>
      </c>
      <c r="J494">
        <v>-3.3291257281452999</v>
      </c>
      <c r="K494">
        <v>546.28147846471404</v>
      </c>
      <c r="L494">
        <v>475.98769472887102</v>
      </c>
      <c r="M494">
        <v>56.479364511761801</v>
      </c>
      <c r="N494">
        <v>4.7534941154207599</v>
      </c>
      <c r="O494">
        <v>8.5138221627155897</v>
      </c>
      <c r="P494">
        <v>105.054909560723</v>
      </c>
      <c r="Q494">
        <v>4.6708642628224002E-2</v>
      </c>
    </row>
    <row r="495" spans="1:17" hidden="1" x14ac:dyDescent="0.3">
      <c r="A495" t="s">
        <v>1112</v>
      </c>
      <c r="B495" t="s">
        <v>1113</v>
      </c>
      <c r="C495" t="s">
        <v>3144</v>
      </c>
      <c r="D495" t="s">
        <v>140</v>
      </c>
      <c r="E495">
        <v>11592.116547899999</v>
      </c>
      <c r="F495">
        <v>380.55</v>
      </c>
      <c r="G495">
        <v>18.701666908534399</v>
      </c>
      <c r="H495">
        <v>-13.152357526418401</v>
      </c>
      <c r="I495">
        <v>34.534717575835003</v>
      </c>
      <c r="J495">
        <v>-7.0684910780008199</v>
      </c>
      <c r="K495">
        <v>396.78464323058699</v>
      </c>
      <c r="L495">
        <v>326.71536859128298</v>
      </c>
      <c r="M495">
        <v>23.346385251846002</v>
      </c>
      <c r="N495">
        <v>0.39908306033281898</v>
      </c>
      <c r="O495">
        <v>25.2266456444619</v>
      </c>
      <c r="P495">
        <v>86.088019559902193</v>
      </c>
      <c r="Q495">
        <v>0.15916101419037901</v>
      </c>
    </row>
    <row r="496" spans="1:17" hidden="1" x14ac:dyDescent="0.3">
      <c r="A496" t="s">
        <v>1114</v>
      </c>
      <c r="B496" t="s">
        <v>1115</v>
      </c>
      <c r="C496" t="s">
        <v>3144</v>
      </c>
      <c r="D496" t="s">
        <v>86</v>
      </c>
      <c r="E496">
        <v>11516.9498752</v>
      </c>
      <c r="F496">
        <v>87.95</v>
      </c>
      <c r="G496">
        <v>-40.337829897136103</v>
      </c>
      <c r="H496">
        <v>-4.6065986828624403</v>
      </c>
      <c r="I496">
        <v>-20.453069079333702</v>
      </c>
      <c r="J496">
        <v>1.47583136839184</v>
      </c>
      <c r="K496">
        <v>91.392144063604405</v>
      </c>
      <c r="L496">
        <v>96.447581333963598</v>
      </c>
      <c r="M496">
        <v>13.715137464591701</v>
      </c>
      <c r="N496">
        <v>1.2581985101377999</v>
      </c>
      <c r="O496">
        <v>18.249005116543401</v>
      </c>
      <c r="P496">
        <v>0.94112246069093497</v>
      </c>
    </row>
    <row r="497" spans="1:17" hidden="1" x14ac:dyDescent="0.3">
      <c r="A497" t="s">
        <v>1116</v>
      </c>
      <c r="B497" t="s">
        <v>1117</v>
      </c>
      <c r="C497" t="s">
        <v>3144</v>
      </c>
      <c r="D497" t="s">
        <v>51</v>
      </c>
      <c r="E497">
        <v>11487.21364116</v>
      </c>
      <c r="F497">
        <v>5104.7</v>
      </c>
      <c r="G497">
        <v>-23.167523541958701</v>
      </c>
      <c r="H497">
        <v>3.84895673440995</v>
      </c>
      <c r="I497">
        <v>-6.2507258920034801</v>
      </c>
      <c r="J497">
        <v>0.60108183548253802</v>
      </c>
      <c r="M497">
        <v>39.589102684023402</v>
      </c>
      <c r="O497">
        <v>5.2951201833604404</v>
      </c>
      <c r="P497">
        <v>21.2071565100734</v>
      </c>
    </row>
    <row r="498" spans="1:17" x14ac:dyDescent="0.3">
      <c r="A498" t="s">
        <v>1118</v>
      </c>
      <c r="B498" t="s">
        <v>1119</v>
      </c>
      <c r="C498" t="s">
        <v>3133</v>
      </c>
      <c r="D498" t="s">
        <v>284</v>
      </c>
      <c r="E498">
        <v>11451.7354570649</v>
      </c>
      <c r="F498">
        <v>2276.9</v>
      </c>
      <c r="G498">
        <v>24.411384653687801</v>
      </c>
      <c r="H498">
        <v>2.8110736412544099</v>
      </c>
      <c r="I498">
        <v>20.123719254091</v>
      </c>
      <c r="J498">
        <v>2.5988739957033902</v>
      </c>
      <c r="K498">
        <v>2132.6632070195401</v>
      </c>
      <c r="L498">
        <v>1912.7446172729501</v>
      </c>
      <c r="M498">
        <v>66.165970834148695</v>
      </c>
      <c r="N498">
        <v>1.2083758398428499</v>
      </c>
      <c r="O498">
        <v>0.97061794545214497</v>
      </c>
      <c r="P498">
        <v>67.412962758722102</v>
      </c>
      <c r="Q498">
        <v>-4.9891444491356997E-2</v>
      </c>
    </row>
    <row r="499" spans="1:17" x14ac:dyDescent="0.3">
      <c r="A499" t="s">
        <v>1120</v>
      </c>
      <c r="B499" t="s">
        <v>1121</v>
      </c>
      <c r="C499" t="s">
        <v>3129</v>
      </c>
      <c r="D499" t="s">
        <v>579</v>
      </c>
      <c r="E499">
        <v>11420.527698730901</v>
      </c>
      <c r="F499">
        <v>150.38</v>
      </c>
      <c r="G499">
        <v>-29.754175575994498</v>
      </c>
      <c r="H499">
        <v>-8.5116083639386293</v>
      </c>
      <c r="I499">
        <v>-26.855860854639001</v>
      </c>
      <c r="J499">
        <v>-5.7909601156025801</v>
      </c>
      <c r="K499">
        <v>163.10494931289</v>
      </c>
      <c r="L499">
        <v>164.387994490918</v>
      </c>
      <c r="M499">
        <v>33.887627486659802</v>
      </c>
      <c r="N499">
        <v>1.0978220531652501</v>
      </c>
      <c r="O499">
        <v>39.1789987213416</v>
      </c>
      <c r="P499">
        <v>14.227117356627399</v>
      </c>
      <c r="Q499">
        <v>-3.4545826686497E-2</v>
      </c>
    </row>
    <row r="500" spans="1:17" hidden="1" x14ac:dyDescent="0.3">
      <c r="A500" t="s">
        <v>1122</v>
      </c>
      <c r="B500" t="s">
        <v>1123</v>
      </c>
      <c r="C500" t="s">
        <v>3144</v>
      </c>
      <c r="D500" t="s">
        <v>117</v>
      </c>
      <c r="E500">
        <v>11391.46642106</v>
      </c>
      <c r="F500">
        <v>674.2</v>
      </c>
      <c r="G500">
        <v>16.748116445908099</v>
      </c>
      <c r="H500">
        <v>-4.0037272485051796</v>
      </c>
      <c r="I500">
        <v>5.0320143944642597</v>
      </c>
      <c r="J500">
        <v>4.2620363444109302</v>
      </c>
      <c r="K500">
        <v>699.07601608422601</v>
      </c>
      <c r="L500">
        <v>645.34515869044697</v>
      </c>
      <c r="M500">
        <v>53.042172570526098</v>
      </c>
      <c r="N500">
        <v>0.58682473320636896</v>
      </c>
      <c r="O500">
        <v>23.108869771581102</v>
      </c>
      <c r="P500">
        <v>68.55</v>
      </c>
      <c r="Q500">
        <v>0.107608117842885</v>
      </c>
    </row>
    <row r="501" spans="1:17" x14ac:dyDescent="0.3">
      <c r="A501" t="s">
        <v>1124</v>
      </c>
      <c r="B501" t="s">
        <v>1125</v>
      </c>
      <c r="C501" t="s">
        <v>3140</v>
      </c>
      <c r="D501" t="s">
        <v>436</v>
      </c>
      <c r="E501">
        <v>11377.14081925</v>
      </c>
      <c r="F501">
        <v>241.55</v>
      </c>
      <c r="G501">
        <v>40.1236022545203</v>
      </c>
      <c r="H501">
        <v>-9.4002679213288403</v>
      </c>
      <c r="I501">
        <v>-3.0460543179181601</v>
      </c>
      <c r="J501">
        <v>-7.5273773057182396</v>
      </c>
      <c r="K501">
        <v>260.274619999972</v>
      </c>
      <c r="L501">
        <v>233.486662190359</v>
      </c>
      <c r="M501">
        <v>30.897688140004899</v>
      </c>
      <c r="N501">
        <v>0.27983015727946697</v>
      </c>
      <c r="O501">
        <v>59.056096046367102</v>
      </c>
      <c r="P501">
        <v>87.976653696498005</v>
      </c>
      <c r="Q501">
        <v>9.3138624408991996E-2</v>
      </c>
    </row>
    <row r="502" spans="1:17" x14ac:dyDescent="0.3">
      <c r="A502" t="s">
        <v>1126</v>
      </c>
      <c r="B502" t="s">
        <v>1127</v>
      </c>
      <c r="C502" t="s">
        <v>3138</v>
      </c>
      <c r="D502" t="s">
        <v>325</v>
      </c>
      <c r="E502">
        <v>11370.953769</v>
      </c>
      <c r="F502">
        <v>1685.45</v>
      </c>
      <c r="G502">
        <v>67.680415506203801</v>
      </c>
      <c r="H502">
        <v>3.5339869076628299</v>
      </c>
      <c r="I502">
        <v>60.696978131003597</v>
      </c>
      <c r="J502">
        <v>3.6906024224273701</v>
      </c>
      <c r="K502">
        <v>1505.6766730684899</v>
      </c>
      <c r="L502">
        <v>1214.9256289180901</v>
      </c>
      <c r="M502">
        <v>62.451617260617198</v>
      </c>
      <c r="N502">
        <v>0.65240113276854605</v>
      </c>
      <c r="O502">
        <v>3.7556735589901802</v>
      </c>
      <c r="P502">
        <v>105.542682926829</v>
      </c>
      <c r="Q502">
        <v>3.4845784100297997E-2</v>
      </c>
    </row>
    <row r="503" spans="1:17" x14ac:dyDescent="0.3">
      <c r="A503" t="s">
        <v>1128</v>
      </c>
      <c r="B503" t="s">
        <v>1129</v>
      </c>
      <c r="C503" t="s">
        <v>3132</v>
      </c>
      <c r="D503" t="s">
        <v>48</v>
      </c>
      <c r="E503">
        <v>11366.1829091789</v>
      </c>
      <c r="F503">
        <v>202.26</v>
      </c>
      <c r="G503">
        <v>19.1353652076514</v>
      </c>
      <c r="H503">
        <v>-13.4560314773135</v>
      </c>
      <c r="I503">
        <v>-20.620110923736998</v>
      </c>
      <c r="J503">
        <v>-7.9283694765549502</v>
      </c>
      <c r="K503">
        <v>220.37995904845599</v>
      </c>
      <c r="L503">
        <v>215.679215162774</v>
      </c>
      <c r="M503">
        <v>32.319662986150298</v>
      </c>
      <c r="N503">
        <v>0.58505720238658498</v>
      </c>
      <c r="O503">
        <v>50.252150697122502</v>
      </c>
      <c r="P503">
        <v>73.688278231000396</v>
      </c>
      <c r="Q503">
        <v>0.10241905644471801</v>
      </c>
    </row>
    <row r="504" spans="1:17" x14ac:dyDescent="0.3">
      <c r="A504" t="s">
        <v>1130</v>
      </c>
      <c r="B504" t="s">
        <v>1131</v>
      </c>
      <c r="C504" t="s">
        <v>3129</v>
      </c>
      <c r="D504" t="s">
        <v>579</v>
      </c>
      <c r="E504">
        <v>11280.151699374999</v>
      </c>
      <c r="F504">
        <v>854.45</v>
      </c>
      <c r="G504">
        <v>-13.4047769734856</v>
      </c>
      <c r="H504">
        <v>-5.0944658616676701</v>
      </c>
      <c r="I504">
        <v>-3.40730005445781</v>
      </c>
      <c r="J504">
        <v>-5.8507331414928796</v>
      </c>
      <c r="K504">
        <v>861.32831217385899</v>
      </c>
      <c r="L504">
        <v>812.46043856702704</v>
      </c>
      <c r="M504">
        <v>35.9981026200306</v>
      </c>
      <c r="N504">
        <v>0.85408962644925801</v>
      </c>
      <c r="O504">
        <v>11.3874422142898</v>
      </c>
      <c r="P504">
        <v>25.654411764705799</v>
      </c>
      <c r="Q504">
        <v>7.2072141381530003E-3</v>
      </c>
    </row>
    <row r="505" spans="1:17" x14ac:dyDescent="0.3">
      <c r="A505" t="s">
        <v>1132</v>
      </c>
      <c r="B505" t="s">
        <v>1133</v>
      </c>
      <c r="C505" t="s">
        <v>3141</v>
      </c>
      <c r="D505" t="s">
        <v>217</v>
      </c>
      <c r="E505">
        <v>11261.449238159999</v>
      </c>
      <c r="F505">
        <v>558</v>
      </c>
      <c r="G505">
        <v>-12.538526386841299</v>
      </c>
      <c r="H505">
        <v>5.7736398988068602</v>
      </c>
      <c r="I505">
        <v>-25.891645484998001</v>
      </c>
      <c r="J505">
        <v>-6.3942103806811401</v>
      </c>
      <c r="K505">
        <v>552.597134399526</v>
      </c>
      <c r="L505">
        <v>547.93053581328297</v>
      </c>
      <c r="M505">
        <v>50.7022270660472</v>
      </c>
      <c r="N505">
        <v>1.4149871026437399</v>
      </c>
      <c r="O505">
        <v>27.132616487455099</v>
      </c>
      <c r="P505">
        <v>28.512206356517702</v>
      </c>
      <c r="Q505">
        <v>-2.3896018268367999E-2</v>
      </c>
    </row>
    <row r="506" spans="1:17" x14ac:dyDescent="0.3">
      <c r="A506" t="s">
        <v>1134</v>
      </c>
      <c r="B506" t="s">
        <v>1135</v>
      </c>
      <c r="C506" t="s">
        <v>3137</v>
      </c>
      <c r="D506" t="s">
        <v>77</v>
      </c>
      <c r="E506">
        <v>11252.367368310001</v>
      </c>
      <c r="F506">
        <v>360.65</v>
      </c>
      <c r="G506">
        <v>33.018173749091901</v>
      </c>
      <c r="H506">
        <v>-0.60652602838913205</v>
      </c>
      <c r="I506">
        <v>45.974647746395704</v>
      </c>
      <c r="J506">
        <v>2.0299813604750199</v>
      </c>
      <c r="K506">
        <v>353.15450795189997</v>
      </c>
      <c r="L506">
        <v>290.42227060019297</v>
      </c>
      <c r="M506">
        <v>45.880125085979302</v>
      </c>
      <c r="N506">
        <v>0.19042135843237101</v>
      </c>
      <c r="O506">
        <v>6.7516983224733096</v>
      </c>
      <c r="P506">
        <v>109.01188061431399</v>
      </c>
      <c r="Q506">
        <v>6.7325425779985001E-2</v>
      </c>
    </row>
    <row r="507" spans="1:17" x14ac:dyDescent="0.3">
      <c r="A507" t="s">
        <v>1136</v>
      </c>
      <c r="B507" t="s">
        <v>1137</v>
      </c>
      <c r="C507" t="s">
        <v>3139</v>
      </c>
      <c r="D507" t="s">
        <v>527</v>
      </c>
      <c r="E507">
        <v>11208.256436275</v>
      </c>
      <c r="F507">
        <v>349.5</v>
      </c>
      <c r="G507">
        <v>-3.8858390542218899</v>
      </c>
      <c r="H507">
        <v>5.00222947918608</v>
      </c>
      <c r="I507">
        <v>5.3707273894668699</v>
      </c>
      <c r="J507">
        <v>1.70482241406267</v>
      </c>
      <c r="K507">
        <v>336.68705635568898</v>
      </c>
      <c r="L507">
        <v>308.90987755145102</v>
      </c>
      <c r="M507">
        <v>46.520004530738902</v>
      </c>
      <c r="N507">
        <v>1.89940551929792</v>
      </c>
      <c r="O507">
        <v>14.735336194563599</v>
      </c>
      <c r="P507">
        <v>44.064303380049402</v>
      </c>
      <c r="Q507">
        <v>2.9219968288462999E-2</v>
      </c>
    </row>
    <row r="508" spans="1:17" x14ac:dyDescent="0.3">
      <c r="A508" t="s">
        <v>1138</v>
      </c>
      <c r="B508" t="s">
        <v>1139</v>
      </c>
      <c r="C508" t="s">
        <v>3129</v>
      </c>
      <c r="D508" t="s">
        <v>24</v>
      </c>
      <c r="E508">
        <v>11202.329196098999</v>
      </c>
      <c r="F508">
        <v>99.51</v>
      </c>
      <c r="G508">
        <v>-36.807078776160601</v>
      </c>
      <c r="H508">
        <v>-8.8082086326459201</v>
      </c>
      <c r="I508">
        <v>-37.399372035296302</v>
      </c>
      <c r="J508">
        <v>-6.1756836632166996</v>
      </c>
      <c r="K508">
        <v>108.17009757012799</v>
      </c>
      <c r="L508">
        <v>113.405330374285</v>
      </c>
      <c r="M508">
        <v>24.090754457537098</v>
      </c>
      <c r="N508">
        <v>0.56839530513579295</v>
      </c>
      <c r="O508">
        <v>53.250929554818597</v>
      </c>
      <c r="P508">
        <v>5.1902748414376303</v>
      </c>
      <c r="Q508">
        <v>0.111333386805296</v>
      </c>
    </row>
    <row r="509" spans="1:17" x14ac:dyDescent="0.3">
      <c r="A509" t="s">
        <v>1140</v>
      </c>
      <c r="B509" t="s">
        <v>1141</v>
      </c>
      <c r="C509" t="s">
        <v>3129</v>
      </c>
      <c r="D509" t="s">
        <v>579</v>
      </c>
      <c r="E509">
        <v>11127.23742609</v>
      </c>
      <c r="F509">
        <v>1283.8499999999999</v>
      </c>
      <c r="G509">
        <v>24.997564525742899</v>
      </c>
      <c r="H509">
        <v>8.6514194971095204</v>
      </c>
      <c r="I509">
        <v>24.6389850915156</v>
      </c>
      <c r="J509">
        <v>5.5725750635575801</v>
      </c>
      <c r="K509">
        <v>1148.51359336276</v>
      </c>
      <c r="L509">
        <v>1008.76767297814</v>
      </c>
      <c r="M509">
        <v>57.1788163679728</v>
      </c>
      <c r="N509">
        <v>1.4205231630116699</v>
      </c>
      <c r="O509">
        <v>6.6791291817579896</v>
      </c>
      <c r="P509">
        <v>65.306122448979494</v>
      </c>
      <c r="Q509">
        <v>7.1064131422436005E-2</v>
      </c>
    </row>
    <row r="510" spans="1:17" x14ac:dyDescent="0.3">
      <c r="A510" t="s">
        <v>1142</v>
      </c>
      <c r="B510" t="s">
        <v>1143</v>
      </c>
      <c r="C510" t="s">
        <v>3138</v>
      </c>
      <c r="D510" t="s">
        <v>111</v>
      </c>
      <c r="E510">
        <v>11106.595693499999</v>
      </c>
      <c r="F510">
        <v>791.3</v>
      </c>
      <c r="G510">
        <v>41.3241500993635</v>
      </c>
      <c r="H510">
        <v>12.9014521420482</v>
      </c>
      <c r="I510">
        <v>-1.0583373793445201</v>
      </c>
      <c r="J510">
        <v>1.5349209383131699</v>
      </c>
      <c r="K510">
        <v>732.01759966459895</v>
      </c>
      <c r="L510">
        <v>660.28201679661697</v>
      </c>
      <c r="M510">
        <v>75.150740365043006</v>
      </c>
      <c r="N510">
        <v>1.15932418033672</v>
      </c>
      <c r="O510">
        <v>6.1544294199418603</v>
      </c>
      <c r="P510">
        <v>81.0547992220569</v>
      </c>
    </row>
    <row r="511" spans="1:17" x14ac:dyDescent="0.3">
      <c r="A511" t="s">
        <v>1144</v>
      </c>
      <c r="B511" t="s">
        <v>1145</v>
      </c>
      <c r="C511" t="s">
        <v>3135</v>
      </c>
      <c r="D511" t="s">
        <v>415</v>
      </c>
      <c r="E511">
        <v>11100.55129377</v>
      </c>
      <c r="F511">
        <v>399.35</v>
      </c>
      <c r="G511">
        <v>22.214592739671399</v>
      </c>
      <c r="H511">
        <v>-5.73648806307932</v>
      </c>
      <c r="I511">
        <v>-15.665120809343801</v>
      </c>
      <c r="J511">
        <v>-6.3111076791206404</v>
      </c>
      <c r="K511">
        <v>419.61499940664299</v>
      </c>
      <c r="L511">
        <v>403.61386479804497</v>
      </c>
      <c r="M511">
        <v>30.087530214828199</v>
      </c>
      <c r="N511">
        <v>0.74895951926274495</v>
      </c>
      <c r="O511">
        <v>38.712908476273903</v>
      </c>
      <c r="P511">
        <v>50.698113207547102</v>
      </c>
      <c r="Q511">
        <v>0.105038873132085</v>
      </c>
    </row>
    <row r="512" spans="1:17" hidden="1" x14ac:dyDescent="0.3">
      <c r="A512" t="s">
        <v>1146</v>
      </c>
      <c r="B512" t="s">
        <v>1147</v>
      </c>
      <c r="C512" t="s">
        <v>3141</v>
      </c>
      <c r="D512" t="s">
        <v>1148</v>
      </c>
      <c r="E512">
        <v>11087.443586989901</v>
      </c>
      <c r="F512">
        <v>1149.5999999999999</v>
      </c>
      <c r="G512">
        <v>-15.745686036188101</v>
      </c>
      <c r="H512">
        <v>-2.60300736807211</v>
      </c>
      <c r="I512">
        <v>15.9896367468875</v>
      </c>
      <c r="J512">
        <v>-0.19757208070596199</v>
      </c>
      <c r="K512">
        <v>1193.2702267223401</v>
      </c>
      <c r="M512">
        <v>35.291460677691497</v>
      </c>
      <c r="N512">
        <v>0.78413171414836602</v>
      </c>
      <c r="O512">
        <v>13.078462073764699</v>
      </c>
      <c r="P512">
        <v>41.367437284800701</v>
      </c>
    </row>
    <row r="513" spans="1:17" x14ac:dyDescent="0.3">
      <c r="A513" t="s">
        <v>1149</v>
      </c>
      <c r="B513" t="s">
        <v>1150</v>
      </c>
      <c r="C513" t="s">
        <v>3140</v>
      </c>
      <c r="D513" t="s">
        <v>1151</v>
      </c>
      <c r="E513">
        <v>11083.75993685</v>
      </c>
      <c r="F513">
        <v>749.9</v>
      </c>
      <c r="G513">
        <v>50.325495635809801</v>
      </c>
      <c r="H513">
        <v>-7.6647073051158996</v>
      </c>
      <c r="I513">
        <v>19.5438826140903</v>
      </c>
      <c r="J513">
        <v>-2.9890307106701601</v>
      </c>
      <c r="K513">
        <v>757.78030435601795</v>
      </c>
      <c r="L513">
        <v>637.85333641977297</v>
      </c>
      <c r="M513">
        <v>24.881449150346</v>
      </c>
      <c r="N513">
        <v>0.48012260817645702</v>
      </c>
      <c r="O513">
        <v>16.682224296572802</v>
      </c>
      <c r="P513">
        <v>87.311102785062999</v>
      </c>
      <c r="Q513">
        <v>-5.6656540572291997E-2</v>
      </c>
    </row>
    <row r="514" spans="1:17" x14ac:dyDescent="0.3">
      <c r="A514" t="s">
        <v>1152</v>
      </c>
      <c r="B514" t="s">
        <v>1153</v>
      </c>
      <c r="C514" t="s">
        <v>3132</v>
      </c>
      <c r="D514" t="s">
        <v>48</v>
      </c>
      <c r="E514">
        <v>11081.15810592</v>
      </c>
      <c r="F514">
        <v>620.04999999999995</v>
      </c>
      <c r="G514">
        <v>157.86947177608999</v>
      </c>
      <c r="H514">
        <v>20.1838518941614</v>
      </c>
      <c r="I514">
        <v>79.933024354565106</v>
      </c>
      <c r="J514">
        <v>18.6939555957659</v>
      </c>
      <c r="K514">
        <v>534.07425763893502</v>
      </c>
      <c r="L514">
        <v>428.38373635913098</v>
      </c>
      <c r="M514">
        <v>80.260862596102598</v>
      </c>
      <c r="N514">
        <v>1.8479282402811601</v>
      </c>
      <c r="O514">
        <v>11.9748407386501</v>
      </c>
      <c r="P514">
        <v>229.813829787234</v>
      </c>
      <c r="Q514">
        <v>0.22295027828493899</v>
      </c>
    </row>
    <row r="515" spans="1:17" x14ac:dyDescent="0.3">
      <c r="A515" t="s">
        <v>1154</v>
      </c>
      <c r="B515" t="s">
        <v>1155</v>
      </c>
      <c r="C515" t="s">
        <v>3142</v>
      </c>
      <c r="D515" t="s">
        <v>469</v>
      </c>
      <c r="E515">
        <v>11008.604958865</v>
      </c>
      <c r="F515">
        <v>1612.7</v>
      </c>
      <c r="G515">
        <v>26.5692777319619</v>
      </c>
      <c r="H515">
        <v>-20.480416620330502</v>
      </c>
      <c r="I515">
        <v>29.313002816875098</v>
      </c>
      <c r="J515">
        <v>-6.5295348100556403</v>
      </c>
      <c r="K515">
        <v>1832.5966968497301</v>
      </c>
      <c r="L515">
        <v>1547.21212543099</v>
      </c>
      <c r="M515">
        <v>11.4226593854121</v>
      </c>
      <c r="N515">
        <v>0.462505876011436</v>
      </c>
      <c r="O515">
        <v>47.578594902957697</v>
      </c>
      <c r="P515">
        <v>79.512739732752607</v>
      </c>
      <c r="Q515">
        <v>0.18949624753146599</v>
      </c>
    </row>
    <row r="516" spans="1:17" x14ac:dyDescent="0.3">
      <c r="A516" t="s">
        <v>1156</v>
      </c>
      <c r="B516" t="s">
        <v>1157</v>
      </c>
      <c r="C516" t="s">
        <v>3132</v>
      </c>
      <c r="D516" t="s">
        <v>48</v>
      </c>
      <c r="E516">
        <v>10914.458774925</v>
      </c>
      <c r="F516">
        <v>426.9</v>
      </c>
      <c r="G516">
        <v>-10.774603801278699</v>
      </c>
      <c r="H516">
        <v>-8.5927348554225702</v>
      </c>
      <c r="I516">
        <v>-18.409054254864301</v>
      </c>
      <c r="J516">
        <v>-3.8914342704293099</v>
      </c>
      <c r="K516">
        <v>454.10038765585398</v>
      </c>
      <c r="L516">
        <v>440.80125336232697</v>
      </c>
      <c r="M516">
        <v>33.123268543649402</v>
      </c>
      <c r="N516">
        <v>0.52256597197752497</v>
      </c>
      <c r="O516">
        <v>34.645115952213601</v>
      </c>
      <c r="P516">
        <v>37.665269267977997</v>
      </c>
      <c r="Q516">
        <v>9.4838346744800003E-4</v>
      </c>
    </row>
    <row r="517" spans="1:17" x14ac:dyDescent="0.3">
      <c r="A517" t="s">
        <v>1158</v>
      </c>
      <c r="B517" t="s">
        <v>1159</v>
      </c>
      <c r="C517" t="s">
        <v>3129</v>
      </c>
      <c r="D517" t="s">
        <v>398</v>
      </c>
      <c r="E517">
        <v>10913.216260679999</v>
      </c>
      <c r="F517">
        <v>118.87</v>
      </c>
      <c r="G517">
        <v>51.750369197552402</v>
      </c>
      <c r="H517">
        <v>-3.63227852089768</v>
      </c>
      <c r="I517">
        <v>55.665635582783899</v>
      </c>
      <c r="J517">
        <v>-16.047526485109898</v>
      </c>
      <c r="K517">
        <v>111.1734268669</v>
      </c>
      <c r="L517">
        <v>84.056977658148895</v>
      </c>
      <c r="M517">
        <v>34.737048819668303</v>
      </c>
      <c r="N517">
        <v>0.67923610236102006</v>
      </c>
      <c r="O517">
        <v>22.427862370657</v>
      </c>
      <c r="P517">
        <v>100.28643639427101</v>
      </c>
      <c r="Q517">
        <v>0.109170557104107</v>
      </c>
    </row>
    <row r="518" spans="1:17" x14ac:dyDescent="0.3">
      <c r="A518" t="s">
        <v>1160</v>
      </c>
      <c r="B518" t="s">
        <v>1161</v>
      </c>
      <c r="C518" t="s">
        <v>3138</v>
      </c>
      <c r="D518" t="s">
        <v>83</v>
      </c>
      <c r="E518">
        <v>10843.058720479999</v>
      </c>
      <c r="F518">
        <v>1358.6</v>
      </c>
      <c r="G518">
        <v>96.201609886932104</v>
      </c>
      <c r="H518">
        <v>15.398739214328501</v>
      </c>
      <c r="I518">
        <v>55.815358439708099</v>
      </c>
      <c r="J518">
        <v>-3.8905945063424099</v>
      </c>
      <c r="K518">
        <v>1225.2500787183001</v>
      </c>
      <c r="L518">
        <v>959.48301268415196</v>
      </c>
      <c r="M518">
        <v>55.388906958505501</v>
      </c>
      <c r="N518">
        <v>1.5956316811357001</v>
      </c>
      <c r="O518">
        <v>13.6464007066097</v>
      </c>
      <c r="P518">
        <v>133.43642611683799</v>
      </c>
    </row>
    <row r="519" spans="1:17" hidden="1" x14ac:dyDescent="0.3">
      <c r="A519" t="s">
        <v>1162</v>
      </c>
      <c r="B519" t="s">
        <v>1163</v>
      </c>
      <c r="C519" t="s">
        <v>3144</v>
      </c>
      <c r="D519" t="s">
        <v>217</v>
      </c>
      <c r="E519">
        <v>10827.66771401</v>
      </c>
      <c r="F519">
        <v>14048.85</v>
      </c>
      <c r="G519">
        <v>50.699122520689798</v>
      </c>
      <c r="H519">
        <v>13.692141325697101</v>
      </c>
      <c r="I519">
        <v>46.180974263826798</v>
      </c>
      <c r="J519">
        <v>15.558171345043</v>
      </c>
      <c r="K519">
        <v>12161.1713444738</v>
      </c>
      <c r="L519">
        <v>10536.352225004301</v>
      </c>
      <c r="M519">
        <v>82.709075570070596</v>
      </c>
      <c r="N519">
        <v>1.08595401324348</v>
      </c>
      <c r="O519">
        <v>1.07588877381421</v>
      </c>
      <c r="P519">
        <v>117.980605120248</v>
      </c>
      <c r="Q519">
        <v>0.16003208976917799</v>
      </c>
    </row>
    <row r="520" spans="1:17" x14ac:dyDescent="0.3">
      <c r="A520" t="s">
        <v>1164</v>
      </c>
      <c r="B520" t="s">
        <v>1165</v>
      </c>
      <c r="C520" t="s">
        <v>3131</v>
      </c>
      <c r="D520" t="s">
        <v>120</v>
      </c>
      <c r="E520">
        <v>10812.1163423</v>
      </c>
      <c r="F520">
        <v>1855.55</v>
      </c>
      <c r="G520">
        <v>49.372628189252403</v>
      </c>
      <c r="H520">
        <v>2.9334044237851402</v>
      </c>
      <c r="I520">
        <v>52.442187089908998</v>
      </c>
      <c r="J520">
        <v>-3.0851397366087698</v>
      </c>
      <c r="K520">
        <v>1709.8332613924899</v>
      </c>
      <c r="L520">
        <v>1382.0695057662599</v>
      </c>
      <c r="M520">
        <v>42.430863790883002</v>
      </c>
      <c r="N520">
        <v>0.67068557034452803</v>
      </c>
      <c r="O520">
        <v>18.563229231225201</v>
      </c>
      <c r="P520">
        <v>92.664313155435494</v>
      </c>
      <c r="Q520">
        <v>0.16541715490579301</v>
      </c>
    </row>
    <row r="521" spans="1:17" x14ac:dyDescent="0.3">
      <c r="A521" t="s">
        <v>1166</v>
      </c>
      <c r="B521" t="s">
        <v>1167</v>
      </c>
      <c r="C521" t="s">
        <v>3131</v>
      </c>
      <c r="D521" t="s">
        <v>984</v>
      </c>
      <c r="E521">
        <v>10808.471067294</v>
      </c>
      <c r="F521">
        <v>49.15</v>
      </c>
      <c r="G521">
        <v>-35.401556261292299</v>
      </c>
      <c r="H521">
        <v>-0.39348621268863598</v>
      </c>
      <c r="I521">
        <v>4.2148470789228103</v>
      </c>
      <c r="J521">
        <v>-9.2067422117876703</v>
      </c>
      <c r="K521">
        <v>48.487708176030502</v>
      </c>
      <c r="L521">
        <v>47.197676332284601</v>
      </c>
      <c r="M521">
        <v>53.789223618123799</v>
      </c>
      <c r="N521">
        <v>2.8953444249625502</v>
      </c>
      <c r="O521">
        <v>14.9542217700915</v>
      </c>
      <c r="P521">
        <v>34.4733242134063</v>
      </c>
      <c r="Q521">
        <v>5.2314681787016003E-2</v>
      </c>
    </row>
    <row r="522" spans="1:17" x14ac:dyDescent="0.3">
      <c r="A522" t="s">
        <v>1168</v>
      </c>
      <c r="B522" t="s">
        <v>1169</v>
      </c>
      <c r="C522" t="s">
        <v>3141</v>
      </c>
      <c r="D522" t="s">
        <v>271</v>
      </c>
      <c r="E522">
        <v>10756.922399999999</v>
      </c>
      <c r="F522">
        <v>5225.1499999999996</v>
      </c>
      <c r="G522">
        <v>46.9096605456539</v>
      </c>
      <c r="H522">
        <v>-4.7120560609089797</v>
      </c>
      <c r="I522">
        <v>40.627069565174402</v>
      </c>
      <c r="J522">
        <v>-3.8135769486238398</v>
      </c>
      <c r="K522">
        <v>5307.6454483692996</v>
      </c>
      <c r="L522">
        <v>4572.4635630995999</v>
      </c>
      <c r="M522">
        <v>37.172391053241903</v>
      </c>
      <c r="N522">
        <v>0.76999015030522899</v>
      </c>
      <c r="O522">
        <v>14.8101011454216</v>
      </c>
      <c r="P522">
        <v>75.449524033376406</v>
      </c>
      <c r="Q522">
        <v>0.176193313716967</v>
      </c>
    </row>
    <row r="523" spans="1:17" hidden="1" x14ac:dyDescent="0.3">
      <c r="A523" t="s">
        <v>1170</v>
      </c>
      <c r="B523" t="s">
        <v>1171</v>
      </c>
      <c r="C523" t="s">
        <v>3144</v>
      </c>
      <c r="D523" t="s">
        <v>745</v>
      </c>
      <c r="E523">
        <v>10739.054693185</v>
      </c>
      <c r="F523">
        <v>115.83</v>
      </c>
      <c r="G523">
        <v>28.435697012374</v>
      </c>
      <c r="H523">
        <v>3.4285035420509799E-2</v>
      </c>
      <c r="I523">
        <v>0.445776407231123</v>
      </c>
      <c r="J523">
        <v>-1.7186278396324499</v>
      </c>
      <c r="K523">
        <v>116.730929277163</v>
      </c>
      <c r="L523">
        <v>105.93146937678701</v>
      </c>
      <c r="M523">
        <v>54.041415573722702</v>
      </c>
      <c r="N523">
        <v>1.9556816215417001</v>
      </c>
      <c r="O523">
        <v>7.0534403867737101</v>
      </c>
      <c r="P523">
        <v>61.8867924528302</v>
      </c>
      <c r="Q523">
        <v>2.1133606920337E-2</v>
      </c>
    </row>
    <row r="524" spans="1:17" x14ac:dyDescent="0.3">
      <c r="A524" t="s">
        <v>1172</v>
      </c>
      <c r="B524" t="s">
        <v>1173</v>
      </c>
      <c r="C524" t="s">
        <v>3138</v>
      </c>
      <c r="D524" t="s">
        <v>325</v>
      </c>
      <c r="E524">
        <v>10708.110997919999</v>
      </c>
      <c r="F524">
        <v>922.95</v>
      </c>
      <c r="G524">
        <v>-40.097161420788701</v>
      </c>
      <c r="H524">
        <v>-9.5864623125919692</v>
      </c>
      <c r="I524">
        <v>-16.496186264947202</v>
      </c>
      <c r="J524">
        <v>-2.81205815910366</v>
      </c>
      <c r="K524">
        <v>976.59702027310004</v>
      </c>
      <c r="L524">
        <v>992.87284225355404</v>
      </c>
      <c r="M524">
        <v>22.5676139267187</v>
      </c>
      <c r="N524">
        <v>0.64239541270321299</v>
      </c>
      <c r="O524">
        <v>24.383769434963899</v>
      </c>
      <c r="P524">
        <v>12.5342925074681</v>
      </c>
      <c r="Q524">
        <v>-5.9624429221961997E-2</v>
      </c>
    </row>
    <row r="525" spans="1:17" x14ac:dyDescent="0.3">
      <c r="A525" t="s">
        <v>1174</v>
      </c>
      <c r="B525" t="s">
        <v>1175</v>
      </c>
      <c r="C525" t="s">
        <v>3141</v>
      </c>
      <c r="D525" t="s">
        <v>117</v>
      </c>
      <c r="E525">
        <v>10630.925018849999</v>
      </c>
      <c r="F525">
        <v>345.55</v>
      </c>
      <c r="G525">
        <v>-21.8558280135004</v>
      </c>
      <c r="H525">
        <v>-4.4214161798157301</v>
      </c>
      <c r="I525">
        <v>-9.37495781713573</v>
      </c>
      <c r="J525">
        <v>-2.8450133937168101</v>
      </c>
      <c r="K525">
        <v>352.60032554680498</v>
      </c>
      <c r="L525">
        <v>341.88195024200598</v>
      </c>
      <c r="M525">
        <v>43.945224621670903</v>
      </c>
      <c r="N525">
        <v>0.57260234289316403</v>
      </c>
      <c r="O525">
        <v>23.802633482853398</v>
      </c>
      <c r="P525">
        <v>36.689082278481003</v>
      </c>
      <c r="Q525">
        <v>0.15020540028329901</v>
      </c>
    </row>
    <row r="526" spans="1:17" hidden="1" x14ac:dyDescent="0.3">
      <c r="A526" t="s">
        <v>1176</v>
      </c>
      <c r="B526" t="s">
        <v>1177</v>
      </c>
      <c r="C526" t="s">
        <v>3144</v>
      </c>
      <c r="D526" t="s">
        <v>745</v>
      </c>
      <c r="E526">
        <v>10625.948094249999</v>
      </c>
      <c r="F526">
        <v>524.97</v>
      </c>
      <c r="G526">
        <v>-10.215328054531099</v>
      </c>
      <c r="H526">
        <v>3.3543829595098301E-2</v>
      </c>
      <c r="I526">
        <v>-4.1061943568727202</v>
      </c>
      <c r="J526">
        <v>-1.4237095907240001</v>
      </c>
      <c r="K526">
        <v>532.03974939305203</v>
      </c>
      <c r="L526">
        <v>505.76909851964302</v>
      </c>
      <c r="M526">
        <v>77.9215973242584</v>
      </c>
      <c r="N526">
        <v>1.56910723378363</v>
      </c>
      <c r="O526">
        <v>6.4403680210297596</v>
      </c>
      <c r="P526">
        <v>22.057661009067601</v>
      </c>
      <c r="Q526">
        <v>-1.3416788414562999E-2</v>
      </c>
    </row>
    <row r="527" spans="1:17" x14ac:dyDescent="0.3">
      <c r="A527" t="s">
        <v>1178</v>
      </c>
      <c r="B527" t="s">
        <v>1179</v>
      </c>
      <c r="C527" t="s">
        <v>3136</v>
      </c>
      <c r="D527" t="s">
        <v>130</v>
      </c>
      <c r="E527">
        <v>10624.38</v>
      </c>
      <c r="F527">
        <v>323.85000000000002</v>
      </c>
      <c r="G527">
        <v>-30.040234776786502</v>
      </c>
      <c r="H527">
        <v>-16.0575780751354</v>
      </c>
      <c r="I527">
        <v>-26.357029926620299</v>
      </c>
      <c r="J527">
        <v>-10.295177585937299</v>
      </c>
      <c r="K527">
        <v>366.601410803134</v>
      </c>
      <c r="L527">
        <v>370.79805149109097</v>
      </c>
      <c r="M527">
        <v>11.004394648985899</v>
      </c>
      <c r="N527">
        <v>0.72102571293679196</v>
      </c>
      <c r="O527">
        <v>56.2451752354485</v>
      </c>
      <c r="P527">
        <v>5.4542494301530402</v>
      </c>
      <c r="Q527">
        <v>0.13456216344730401</v>
      </c>
    </row>
    <row r="528" spans="1:17" hidden="1" x14ac:dyDescent="0.3">
      <c r="A528" t="s">
        <v>1180</v>
      </c>
      <c r="B528" t="s">
        <v>1181</v>
      </c>
      <c r="C528" t="s">
        <v>3144</v>
      </c>
      <c r="D528" t="s">
        <v>103</v>
      </c>
      <c r="E528">
        <v>10587.46410598</v>
      </c>
      <c r="F528">
        <v>807.55</v>
      </c>
      <c r="G528">
        <v>140.30715099671701</v>
      </c>
      <c r="H528">
        <v>-12.19599641177</v>
      </c>
      <c r="I528">
        <v>-17.398521806388501</v>
      </c>
      <c r="J528">
        <v>-7.8045213997546199</v>
      </c>
      <c r="K528">
        <v>874.11038144879296</v>
      </c>
      <c r="L528">
        <v>788.13425296408298</v>
      </c>
      <c r="M528">
        <v>34.394617619797401</v>
      </c>
      <c r="N528">
        <v>0.71632574497938895</v>
      </c>
      <c r="O528">
        <v>38.443440034672697</v>
      </c>
      <c r="P528">
        <v>211.79536679536599</v>
      </c>
      <c r="Q528">
        <v>0.28762234661615699</v>
      </c>
    </row>
    <row r="529" spans="1:17" hidden="1" x14ac:dyDescent="0.3">
      <c r="A529" t="s">
        <v>1182</v>
      </c>
      <c r="B529" t="s">
        <v>1183</v>
      </c>
      <c r="C529" t="s">
        <v>3144</v>
      </c>
      <c r="D529" t="s">
        <v>57</v>
      </c>
      <c r="E529">
        <v>10452.334828667999</v>
      </c>
      <c r="F529">
        <v>138.11000000000001</v>
      </c>
      <c r="G529">
        <v>292.36674709585202</v>
      </c>
      <c r="H529">
        <v>-0.46752114072585499</v>
      </c>
      <c r="I529">
        <v>134.73925021202101</v>
      </c>
      <c r="J529">
        <v>-10.1059162886219</v>
      </c>
      <c r="K529">
        <v>130.8040241148</v>
      </c>
      <c r="L529">
        <v>88.434577863328002</v>
      </c>
      <c r="M529">
        <v>42.935303706964604</v>
      </c>
      <c r="N529">
        <v>0.79111307182548696</v>
      </c>
      <c r="O529">
        <v>22.547244949677701</v>
      </c>
      <c r="P529">
        <v>365.01683501683499</v>
      </c>
      <c r="Q529">
        <v>0.121266258797191</v>
      </c>
    </row>
    <row r="530" spans="1:17" hidden="1" x14ac:dyDescent="0.3">
      <c r="A530" t="s">
        <v>1184</v>
      </c>
      <c r="B530" t="s">
        <v>1185</v>
      </c>
      <c r="C530" t="s">
        <v>3141</v>
      </c>
      <c r="D530" t="s">
        <v>1186</v>
      </c>
      <c r="E530">
        <v>10367.4607875</v>
      </c>
      <c r="F530">
        <v>1122.3499999999999</v>
      </c>
      <c r="G530">
        <v>-7.8654276245036296</v>
      </c>
      <c r="H530">
        <v>-5.7101498672917801</v>
      </c>
      <c r="I530">
        <v>-29.191824710436901</v>
      </c>
      <c r="J530">
        <v>-2.1496186675406999</v>
      </c>
      <c r="K530">
        <v>1187.66751540309</v>
      </c>
      <c r="M530">
        <v>44.725438536758602</v>
      </c>
      <c r="N530">
        <v>0.77819788267649703</v>
      </c>
      <c r="O530">
        <v>34.262930458413102</v>
      </c>
      <c r="P530">
        <v>40.022456490549501</v>
      </c>
    </row>
    <row r="531" spans="1:17" x14ac:dyDescent="0.3">
      <c r="A531" t="s">
        <v>1187</v>
      </c>
      <c r="B531" t="s">
        <v>1188</v>
      </c>
      <c r="C531" t="s">
        <v>3140</v>
      </c>
      <c r="D531" t="s">
        <v>95</v>
      </c>
      <c r="E531">
        <v>10359.63383139</v>
      </c>
      <c r="F531">
        <v>213.87</v>
      </c>
      <c r="G531">
        <v>38.519982534621597</v>
      </c>
      <c r="H531">
        <v>-9.4968000033635995</v>
      </c>
      <c r="I531">
        <v>-10.5312803836573</v>
      </c>
      <c r="J531">
        <v>-3.89119207869095</v>
      </c>
      <c r="K531">
        <v>221.614862569238</v>
      </c>
      <c r="L531">
        <v>200.60788005319799</v>
      </c>
      <c r="M531">
        <v>31.543148026028</v>
      </c>
      <c r="N531">
        <v>0.40674195216656001</v>
      </c>
      <c r="O531">
        <v>17.216065834385301</v>
      </c>
      <c r="P531">
        <v>83.974193548387106</v>
      </c>
      <c r="Q531">
        <v>7.6509056395412001E-2</v>
      </c>
    </row>
    <row r="532" spans="1:17" hidden="1" x14ac:dyDescent="0.3">
      <c r="A532" t="s">
        <v>1189</v>
      </c>
      <c r="B532" t="s">
        <v>1190</v>
      </c>
      <c r="C532" t="s">
        <v>3144</v>
      </c>
      <c r="D532" t="s">
        <v>482</v>
      </c>
      <c r="E532">
        <v>10300.491824799999</v>
      </c>
      <c r="F532">
        <v>2856.35</v>
      </c>
      <c r="G532">
        <v>-17.896971577544601</v>
      </c>
      <c r="H532">
        <v>-10.9781529912546</v>
      </c>
      <c r="I532">
        <v>1.6817757833490601</v>
      </c>
      <c r="J532">
        <v>-2.3868719827643199</v>
      </c>
      <c r="K532">
        <v>2960.3253628644502</v>
      </c>
      <c r="L532">
        <v>2778.26763396773</v>
      </c>
      <c r="M532">
        <v>31.283145399538199</v>
      </c>
      <c r="N532">
        <v>0.73771887930389302</v>
      </c>
      <c r="O532">
        <v>17.982740210408299</v>
      </c>
      <c r="P532">
        <v>27.118380062305199</v>
      </c>
      <c r="Q532">
        <v>-7.289675061334E-2</v>
      </c>
    </row>
    <row r="533" spans="1:17" x14ac:dyDescent="0.3">
      <c r="A533" t="s">
        <v>1191</v>
      </c>
      <c r="B533" t="s">
        <v>1192</v>
      </c>
      <c r="C533" t="s">
        <v>3138</v>
      </c>
      <c r="D533" t="s">
        <v>738</v>
      </c>
      <c r="E533">
        <v>10294.946201610001</v>
      </c>
      <c r="F533">
        <v>7969.55</v>
      </c>
      <c r="G533">
        <v>-29.844049043623901</v>
      </c>
      <c r="H533">
        <v>-15.364982750604799</v>
      </c>
      <c r="I533">
        <v>-2.92079737229222</v>
      </c>
      <c r="J533">
        <v>-1.3334491908756001</v>
      </c>
      <c r="K533">
        <v>8632.0163025947895</v>
      </c>
      <c r="L533">
        <v>8262.9948192131596</v>
      </c>
      <c r="M533">
        <v>21.559123679418299</v>
      </c>
      <c r="N533">
        <v>0.45545900731084699</v>
      </c>
      <c r="O533">
        <v>35.389702053440899</v>
      </c>
      <c r="P533">
        <v>20.911973540478201</v>
      </c>
      <c r="Q533">
        <v>3.4003806394232998E-2</v>
      </c>
    </row>
    <row r="534" spans="1:17" hidden="1" x14ac:dyDescent="0.3">
      <c r="A534" t="s">
        <v>1193</v>
      </c>
      <c r="B534" t="s">
        <v>1194</v>
      </c>
      <c r="C534" t="s">
        <v>3144</v>
      </c>
      <c r="D534" t="s">
        <v>83</v>
      </c>
      <c r="E534">
        <v>10270.4066414399</v>
      </c>
      <c r="F534">
        <v>739.7</v>
      </c>
      <c r="G534">
        <v>-34.0273015509907</v>
      </c>
      <c r="H534">
        <v>-15.1719276596975</v>
      </c>
      <c r="I534">
        <v>-17.110503901035401</v>
      </c>
      <c r="J534">
        <v>-2.7578872747790002</v>
      </c>
      <c r="O534">
        <v>14.6410707043395</v>
      </c>
      <c r="P534">
        <v>8.6037292614887804</v>
      </c>
    </row>
    <row r="535" spans="1:17" x14ac:dyDescent="0.3">
      <c r="A535" t="s">
        <v>1195</v>
      </c>
      <c r="B535" t="s">
        <v>1196</v>
      </c>
      <c r="C535" t="s">
        <v>3129</v>
      </c>
      <c r="D535" t="s">
        <v>227</v>
      </c>
      <c r="E535">
        <v>10199.7074844</v>
      </c>
      <c r="F535">
        <v>2460.9499999999998</v>
      </c>
      <c r="G535">
        <v>63.7523384967783</v>
      </c>
      <c r="H535">
        <v>3.9355737869567098</v>
      </c>
      <c r="I535">
        <v>82.555857535634402</v>
      </c>
      <c r="J535">
        <v>-3.4946621914104998</v>
      </c>
      <c r="K535">
        <v>2347.1557713902998</v>
      </c>
      <c r="L535">
        <v>1855.15518623497</v>
      </c>
      <c r="M535">
        <v>48.702792553358798</v>
      </c>
      <c r="N535">
        <v>0.54927558892856099</v>
      </c>
      <c r="O535">
        <v>15.6890631666632</v>
      </c>
      <c r="P535">
        <v>125.042293447944</v>
      </c>
      <c r="Q535">
        <v>0.175324681640396</v>
      </c>
    </row>
    <row r="536" spans="1:17" hidden="1" x14ac:dyDescent="0.3">
      <c r="A536" t="s">
        <v>1197</v>
      </c>
      <c r="B536" t="s">
        <v>1198</v>
      </c>
      <c r="C536" t="s">
        <v>3144</v>
      </c>
      <c r="D536" t="s">
        <v>77</v>
      </c>
      <c r="E536">
        <v>10158.742497560001</v>
      </c>
      <c r="F536">
        <v>193.36</v>
      </c>
      <c r="G536">
        <v>26.862405625448101</v>
      </c>
      <c r="H536">
        <v>2.9697110232622701</v>
      </c>
      <c r="I536">
        <v>-6.3689753010813197</v>
      </c>
      <c r="J536">
        <v>-6.45139213787379</v>
      </c>
      <c r="K536">
        <v>188.43466595564601</v>
      </c>
      <c r="L536">
        <v>169.773659486236</v>
      </c>
      <c r="M536">
        <v>45.175157668938397</v>
      </c>
      <c r="N536">
        <v>2.1680749905741301</v>
      </c>
      <c r="O536">
        <v>27.223831195697102</v>
      </c>
      <c r="P536">
        <v>61.133333333333297</v>
      </c>
      <c r="Q536">
        <v>4.9338928286024999E-2</v>
      </c>
    </row>
    <row r="537" spans="1:17" x14ac:dyDescent="0.3">
      <c r="A537" t="s">
        <v>1199</v>
      </c>
      <c r="B537" t="s">
        <v>1200</v>
      </c>
      <c r="C537" t="s">
        <v>3139</v>
      </c>
      <c r="D537" t="s">
        <v>125</v>
      </c>
      <c r="E537">
        <v>10152.959267980001</v>
      </c>
      <c r="F537">
        <v>1217.45</v>
      </c>
      <c r="G537">
        <v>38.098749679545499</v>
      </c>
      <c r="H537">
        <v>-7.0394236516805098</v>
      </c>
      <c r="I537">
        <v>22.664383520811</v>
      </c>
      <c r="J537">
        <v>1.5958066558606501</v>
      </c>
      <c r="K537">
        <v>1189.3256657797001</v>
      </c>
      <c r="L537">
        <v>1038.3249642022499</v>
      </c>
      <c r="M537">
        <v>55.549247851608797</v>
      </c>
      <c r="N537">
        <v>0.51914875878923905</v>
      </c>
      <c r="O537">
        <v>13.676126329623299</v>
      </c>
      <c r="P537">
        <v>74.920977011494202</v>
      </c>
      <c r="Q537">
        <v>6.2976101142090003E-3</v>
      </c>
    </row>
    <row r="538" spans="1:17" x14ac:dyDescent="0.3">
      <c r="A538" t="s">
        <v>1201</v>
      </c>
      <c r="B538" t="s">
        <v>1202</v>
      </c>
      <c r="C538" t="s">
        <v>3133</v>
      </c>
      <c r="D538" t="s">
        <v>284</v>
      </c>
      <c r="E538">
        <v>10151.3949484</v>
      </c>
      <c r="F538">
        <v>947.8</v>
      </c>
      <c r="G538">
        <v>61.308672046832498</v>
      </c>
      <c r="H538">
        <v>6.8521687258446402</v>
      </c>
      <c r="I538">
        <v>33.056583342356703</v>
      </c>
      <c r="J538">
        <v>7.1328691704281004</v>
      </c>
      <c r="K538">
        <v>892.628198823611</v>
      </c>
      <c r="L538">
        <v>760.50009125909901</v>
      </c>
      <c r="M538">
        <v>71.389289568210202</v>
      </c>
      <c r="N538">
        <v>1.42144518646833</v>
      </c>
      <c r="O538">
        <v>6.6997256805233203</v>
      </c>
      <c r="P538">
        <v>94.281029004817</v>
      </c>
      <c r="Q538">
        <v>4.7957073555075003E-2</v>
      </c>
    </row>
    <row r="539" spans="1:17" hidden="1" x14ac:dyDescent="0.3">
      <c r="A539" t="s">
        <v>1203</v>
      </c>
      <c r="B539" t="s">
        <v>1204</v>
      </c>
      <c r="C539" t="s">
        <v>3144</v>
      </c>
      <c r="D539" t="s">
        <v>161</v>
      </c>
      <c r="E539">
        <v>10141.853116275001</v>
      </c>
      <c r="F539">
        <v>674.1</v>
      </c>
      <c r="G539">
        <v>278.56914036893198</v>
      </c>
      <c r="H539">
        <v>-9.5840014869213093</v>
      </c>
      <c r="I539">
        <v>31.711414438503802</v>
      </c>
      <c r="J539">
        <v>4.1405179521204101</v>
      </c>
      <c r="K539">
        <v>679.54814009013501</v>
      </c>
      <c r="L539">
        <v>559.26889217169503</v>
      </c>
      <c r="M539">
        <v>60.682219411784402</v>
      </c>
      <c r="N539">
        <v>1.1946468600162099</v>
      </c>
      <c r="O539">
        <v>25.4561637739207</v>
      </c>
      <c r="P539">
        <v>374.718309859155</v>
      </c>
      <c r="Q539">
        <v>0.24961904236360999</v>
      </c>
    </row>
    <row r="540" spans="1:17" hidden="1" x14ac:dyDescent="0.3">
      <c r="A540" t="s">
        <v>1205</v>
      </c>
      <c r="B540" t="s">
        <v>1206</v>
      </c>
      <c r="C540" t="s">
        <v>3144</v>
      </c>
      <c r="D540" t="s">
        <v>398</v>
      </c>
      <c r="E540">
        <v>10124.842304760001</v>
      </c>
      <c r="F540">
        <v>8998.1</v>
      </c>
      <c r="G540">
        <v>33.121794730881497</v>
      </c>
      <c r="H540">
        <v>-11.5566309056892</v>
      </c>
      <c r="I540">
        <v>-7.8692791946350598</v>
      </c>
      <c r="J540">
        <v>2.0131279387197001</v>
      </c>
      <c r="K540">
        <v>9370.6236223313208</v>
      </c>
      <c r="L540">
        <v>8564.2685310750094</v>
      </c>
      <c r="M540">
        <v>30.757377274327201</v>
      </c>
      <c r="N540">
        <v>0.43727882314713601</v>
      </c>
      <c r="O540">
        <v>27.7925339793956</v>
      </c>
      <c r="P540">
        <v>61.836330935251802</v>
      </c>
      <c r="Q540">
        <v>0.14994127427456999</v>
      </c>
    </row>
    <row r="541" spans="1:17" x14ac:dyDescent="0.3">
      <c r="A541" t="s">
        <v>1207</v>
      </c>
      <c r="B541" t="s">
        <v>1208</v>
      </c>
      <c r="C541" t="s">
        <v>3131</v>
      </c>
      <c r="D541" t="s">
        <v>984</v>
      </c>
      <c r="E541">
        <v>10113.086121599999</v>
      </c>
      <c r="F541">
        <v>452.9</v>
      </c>
      <c r="G541">
        <v>-6.8506141028387404</v>
      </c>
      <c r="H541">
        <v>-6.5352771616012397</v>
      </c>
      <c r="I541">
        <v>25.1434647091111</v>
      </c>
      <c r="J541">
        <v>-5.4827783994586099</v>
      </c>
      <c r="K541">
        <v>450.15673017020299</v>
      </c>
      <c r="L541">
        <v>391.49807257509002</v>
      </c>
      <c r="M541">
        <v>36.916098634388199</v>
      </c>
      <c r="N541">
        <v>0.728993813286272</v>
      </c>
      <c r="O541">
        <v>14.374034003091101</v>
      </c>
      <c r="P541">
        <v>69.308411214953196</v>
      </c>
      <c r="Q541">
        <v>9.2705543140914004E-2</v>
      </c>
    </row>
    <row r="542" spans="1:17" x14ac:dyDescent="0.3">
      <c r="A542" t="s">
        <v>1209</v>
      </c>
      <c r="B542" t="s">
        <v>1210</v>
      </c>
      <c r="C542" t="s">
        <v>3139</v>
      </c>
      <c r="D542" t="s">
        <v>865</v>
      </c>
      <c r="E542">
        <v>10102.573710864001</v>
      </c>
      <c r="F542">
        <v>72.5</v>
      </c>
      <c r="G542">
        <v>4.5474666783848203</v>
      </c>
      <c r="H542">
        <v>-12.8756793754211</v>
      </c>
      <c r="I542">
        <v>-15.209560534461099</v>
      </c>
      <c r="J542">
        <v>-6.5576721535166396</v>
      </c>
      <c r="K542">
        <v>78.065198197676906</v>
      </c>
      <c r="L542">
        <v>74.824412256745902</v>
      </c>
      <c r="M542">
        <v>21.056784479164001</v>
      </c>
      <c r="N542">
        <v>0.42984174520743101</v>
      </c>
      <c r="O542">
        <v>30.827586206896498</v>
      </c>
      <c r="P542">
        <v>50.103519668737</v>
      </c>
      <c r="Q542">
        <v>5.3712064507811998E-2</v>
      </c>
    </row>
    <row r="543" spans="1:17" x14ac:dyDescent="0.3">
      <c r="A543" t="s">
        <v>1211</v>
      </c>
      <c r="B543" t="s">
        <v>1212</v>
      </c>
      <c r="C543" t="s">
        <v>3132</v>
      </c>
      <c r="D543" t="s">
        <v>48</v>
      </c>
      <c r="E543">
        <v>9869.8159551000008</v>
      </c>
      <c r="F543">
        <v>3126.1</v>
      </c>
      <c r="G543">
        <v>23.395598087665199</v>
      </c>
      <c r="H543">
        <v>-0.71433768441175904</v>
      </c>
      <c r="I543">
        <v>10.7528998775445</v>
      </c>
      <c r="J543">
        <v>-4.5282139663730199</v>
      </c>
      <c r="K543">
        <v>3146.4343134652099</v>
      </c>
      <c r="L543">
        <v>2693.1391181947902</v>
      </c>
      <c r="M543">
        <v>28.5135211964867</v>
      </c>
      <c r="N543">
        <v>0.53232771182048</v>
      </c>
      <c r="O543">
        <v>19.158056364159801</v>
      </c>
      <c r="P543">
        <v>85.803652357390106</v>
      </c>
      <c r="Q543">
        <v>0.20426562353090899</v>
      </c>
    </row>
    <row r="544" spans="1:17" x14ac:dyDescent="0.3">
      <c r="A544" t="s">
        <v>1213</v>
      </c>
      <c r="B544" t="s">
        <v>1214</v>
      </c>
      <c r="C544" t="s">
        <v>3142</v>
      </c>
      <c r="D544" t="s">
        <v>135</v>
      </c>
      <c r="E544">
        <v>9867.3801225749994</v>
      </c>
      <c r="F544">
        <v>170.82</v>
      </c>
      <c r="G544">
        <v>-20.039076721717901</v>
      </c>
      <c r="H544">
        <v>-9.8892472975782901</v>
      </c>
      <c r="I544">
        <v>-33.251683231209398</v>
      </c>
      <c r="J544">
        <v>-7.72342499063069</v>
      </c>
      <c r="K544">
        <v>193.34619141829299</v>
      </c>
      <c r="L544">
        <v>196.32891133581799</v>
      </c>
      <c r="M544">
        <v>35.566610280792403</v>
      </c>
      <c r="N544">
        <v>0.63244114133692497</v>
      </c>
      <c r="O544">
        <v>66.783748975529704</v>
      </c>
      <c r="P544">
        <v>26.019918849133099</v>
      </c>
      <c r="Q544">
        <v>0.14093132849064799</v>
      </c>
    </row>
    <row r="545" spans="1:17" x14ac:dyDescent="0.3">
      <c r="A545" t="s">
        <v>1215</v>
      </c>
      <c r="B545" t="s">
        <v>1216</v>
      </c>
      <c r="C545" t="s">
        <v>3138</v>
      </c>
      <c r="D545" t="s">
        <v>469</v>
      </c>
      <c r="E545">
        <v>9821.6608527299995</v>
      </c>
      <c r="F545">
        <v>309.89999999999998</v>
      </c>
      <c r="G545">
        <v>-17.707342327352201</v>
      </c>
      <c r="H545">
        <v>11.2229967972861</v>
      </c>
      <c r="I545">
        <v>22.5078188445633</v>
      </c>
      <c r="J545">
        <v>-6.35693484290206</v>
      </c>
      <c r="K545">
        <v>312.23602211241399</v>
      </c>
      <c r="L545">
        <v>290.79835678151198</v>
      </c>
      <c r="M545">
        <v>35.253612812520302</v>
      </c>
      <c r="N545">
        <v>0.89052687728180102</v>
      </c>
      <c r="O545">
        <v>20.006453694740198</v>
      </c>
      <c r="P545">
        <v>45.492957746478801</v>
      </c>
      <c r="Q545">
        <v>-4.9325661648611997E-2</v>
      </c>
    </row>
    <row r="546" spans="1:17" hidden="1" x14ac:dyDescent="0.3">
      <c r="A546" t="s">
        <v>1217</v>
      </c>
      <c r="B546" t="s">
        <v>1218</v>
      </c>
      <c r="C546" t="s">
        <v>3144</v>
      </c>
      <c r="D546" t="s">
        <v>271</v>
      </c>
      <c r="E546">
        <v>9813.3468659999999</v>
      </c>
      <c r="F546">
        <v>77.7</v>
      </c>
      <c r="G546">
        <v>4.3126887552072501</v>
      </c>
      <c r="H546">
        <v>-7.5653939981696903</v>
      </c>
      <c r="I546">
        <v>30.662416448452198</v>
      </c>
      <c r="J546">
        <v>-3.65645503104711</v>
      </c>
      <c r="K546">
        <v>82.748326986624306</v>
      </c>
      <c r="L546">
        <v>68.349225591013493</v>
      </c>
      <c r="M546">
        <v>37.543966933053902</v>
      </c>
      <c r="N546">
        <v>0.36235346848110001</v>
      </c>
      <c r="O546">
        <v>35.135135135135101</v>
      </c>
      <c r="P546">
        <v>89.281364190012198</v>
      </c>
      <c r="Q546">
        <v>8.9505933611529004E-2</v>
      </c>
    </row>
    <row r="547" spans="1:17" x14ac:dyDescent="0.3">
      <c r="A547" t="s">
        <v>1219</v>
      </c>
      <c r="B547" t="s">
        <v>1220</v>
      </c>
      <c r="C547" t="s">
        <v>3138</v>
      </c>
      <c r="D547" t="s">
        <v>1221</v>
      </c>
      <c r="E547">
        <v>9790.9129905749996</v>
      </c>
      <c r="F547">
        <v>907.9</v>
      </c>
      <c r="G547">
        <v>-43.120191458269503</v>
      </c>
      <c r="H547">
        <v>-8.0253590062290208</v>
      </c>
      <c r="I547">
        <v>-16.514124208188001</v>
      </c>
      <c r="J547">
        <v>-2.3354479832188999</v>
      </c>
      <c r="K547">
        <v>931.14040112573798</v>
      </c>
      <c r="L547">
        <v>990.17656654212396</v>
      </c>
      <c r="M547">
        <v>32.492523824447098</v>
      </c>
      <c r="N547">
        <v>1.77093738051553</v>
      </c>
      <c r="O547">
        <v>42.857142857142797</v>
      </c>
      <c r="P547">
        <v>6.3114754098360502</v>
      </c>
      <c r="Q547">
        <v>-7.6803794901937006E-2</v>
      </c>
    </row>
    <row r="548" spans="1:17" x14ac:dyDescent="0.3">
      <c r="A548" t="s">
        <v>1222</v>
      </c>
      <c r="B548" t="s">
        <v>1223</v>
      </c>
      <c r="C548" t="s">
        <v>3130</v>
      </c>
      <c r="D548" t="s">
        <v>21</v>
      </c>
      <c r="E548">
        <v>9773.0698283399997</v>
      </c>
      <c r="F548">
        <v>1525.9</v>
      </c>
      <c r="G548">
        <v>-29.2901712671928</v>
      </c>
      <c r="H548">
        <v>-5.0295990908262196</v>
      </c>
      <c r="I548">
        <v>-15.7479282778633</v>
      </c>
      <c r="J548">
        <v>8.6079070079707998E-2</v>
      </c>
      <c r="K548">
        <v>1596.5623477146501</v>
      </c>
      <c r="L548">
        <v>1583.4527912848901</v>
      </c>
      <c r="M548">
        <v>37.947568795743202</v>
      </c>
      <c r="N548">
        <v>0.43462287481266798</v>
      </c>
      <c r="O548">
        <v>27.298643423553301</v>
      </c>
      <c r="P548">
        <v>10.089823599437199</v>
      </c>
      <c r="Q548">
        <v>-7.2643913627655002E-2</v>
      </c>
    </row>
    <row r="549" spans="1:17" hidden="1" x14ac:dyDescent="0.3">
      <c r="A549" t="s">
        <v>1224</v>
      </c>
      <c r="B549" t="s">
        <v>1225</v>
      </c>
      <c r="C549" t="s">
        <v>3144</v>
      </c>
      <c r="D549" t="s">
        <v>135</v>
      </c>
      <c r="E549">
        <v>9772.9503062399999</v>
      </c>
      <c r="F549">
        <v>592.1</v>
      </c>
      <c r="G549">
        <v>81.914941104682697</v>
      </c>
      <c r="H549">
        <v>-3.9794904069194499</v>
      </c>
      <c r="I549">
        <v>82.890207836529001</v>
      </c>
      <c r="J549">
        <v>-3.0909289542785201</v>
      </c>
      <c r="K549">
        <v>582.394577640271</v>
      </c>
      <c r="L549">
        <v>430.56273799838198</v>
      </c>
      <c r="M549">
        <v>52.569100648272901</v>
      </c>
      <c r="N549">
        <v>0.91585854394195099</v>
      </c>
      <c r="O549">
        <v>18.012160108089802</v>
      </c>
      <c r="P549">
        <v>143.91349124613799</v>
      </c>
    </row>
    <row r="550" spans="1:17" x14ac:dyDescent="0.3">
      <c r="A550" t="s">
        <v>1226</v>
      </c>
      <c r="B550" t="s">
        <v>1227</v>
      </c>
      <c r="C550" t="s">
        <v>3132</v>
      </c>
      <c r="D550" t="s">
        <v>48</v>
      </c>
      <c r="E550">
        <v>9733.9571389600005</v>
      </c>
      <c r="F550">
        <v>1480.3</v>
      </c>
      <c r="G550">
        <v>32.295955119985202</v>
      </c>
      <c r="H550">
        <v>-1.4993009107481099</v>
      </c>
      <c r="I550">
        <v>28.030676321507201</v>
      </c>
      <c r="J550">
        <v>-2.7697779871539199</v>
      </c>
      <c r="K550">
        <v>1547.22372408567</v>
      </c>
      <c r="L550">
        <v>1351.5130400922101</v>
      </c>
      <c r="M550">
        <v>35.197029953311898</v>
      </c>
      <c r="N550">
        <v>0.57859370606111904</v>
      </c>
      <c r="O550">
        <v>26.994528136188599</v>
      </c>
      <c r="P550">
        <v>83.865358340578794</v>
      </c>
      <c r="Q550">
        <v>8.5845463440541003E-2</v>
      </c>
    </row>
    <row r="551" spans="1:17" x14ac:dyDescent="0.3">
      <c r="A551" t="s">
        <v>1228</v>
      </c>
      <c r="B551" t="s">
        <v>1229</v>
      </c>
      <c r="C551" t="s">
        <v>3129</v>
      </c>
      <c r="D551" t="s">
        <v>143</v>
      </c>
      <c r="E551">
        <v>9718.6541976799999</v>
      </c>
      <c r="F551">
        <v>90.37</v>
      </c>
      <c r="G551">
        <v>-18.3911970675078</v>
      </c>
      <c r="H551">
        <v>4.36552148136784</v>
      </c>
      <c r="I551">
        <v>-1.34306103628325</v>
      </c>
      <c r="J551">
        <v>-5.5619499050075802</v>
      </c>
      <c r="K551">
        <v>87.357311593367896</v>
      </c>
      <c r="L551">
        <v>85.763805486586605</v>
      </c>
      <c r="M551">
        <v>47.989872349725204</v>
      </c>
      <c r="N551">
        <v>2.1668916537918301</v>
      </c>
      <c r="O551">
        <v>17.085315923425899</v>
      </c>
      <c r="P551">
        <v>24.820441988950201</v>
      </c>
    </row>
    <row r="552" spans="1:17" hidden="1" x14ac:dyDescent="0.3">
      <c r="A552" t="s">
        <v>1230</v>
      </c>
      <c r="B552" t="s">
        <v>1231</v>
      </c>
      <c r="C552" t="s">
        <v>3144</v>
      </c>
      <c r="D552" t="s">
        <v>135</v>
      </c>
      <c r="E552">
        <v>9717.1900299270001</v>
      </c>
      <c r="F552">
        <v>288.81</v>
      </c>
      <c r="G552">
        <v>-6.4044251209645804</v>
      </c>
      <c r="H552">
        <v>6.3521687258446402</v>
      </c>
      <c r="I552">
        <v>1.1772661363409</v>
      </c>
      <c r="J552">
        <v>3.10470565983033</v>
      </c>
      <c r="K552">
        <v>275.89302143971003</v>
      </c>
      <c r="L552">
        <v>264.739446801638</v>
      </c>
      <c r="M552">
        <v>22.227502817667499</v>
      </c>
      <c r="N552">
        <v>0.92270166096385997</v>
      </c>
      <c r="O552">
        <v>0.61978463349607804</v>
      </c>
      <c r="P552">
        <v>24.4334338647134</v>
      </c>
    </row>
    <row r="553" spans="1:17" x14ac:dyDescent="0.3">
      <c r="A553" t="s">
        <v>1232</v>
      </c>
      <c r="B553" t="s">
        <v>1233</v>
      </c>
      <c r="C553" t="s">
        <v>3140</v>
      </c>
      <c r="D553" t="s">
        <v>287</v>
      </c>
      <c r="E553">
        <v>9678.39179616</v>
      </c>
      <c r="F553">
        <v>594.9</v>
      </c>
      <c r="G553">
        <v>36.930223309002301</v>
      </c>
      <c r="H553">
        <v>10.117741716809901</v>
      </c>
      <c r="I553">
        <v>39.683913531595799</v>
      </c>
      <c r="J553">
        <v>-0.62602952969249404</v>
      </c>
      <c r="K553">
        <v>557.21834143095202</v>
      </c>
      <c r="L553">
        <v>476.27393938123703</v>
      </c>
      <c r="M553">
        <v>64.018564878020996</v>
      </c>
      <c r="N553">
        <v>0.82598927902739105</v>
      </c>
      <c r="O553">
        <v>2.78198016473358</v>
      </c>
      <c r="P553">
        <v>69.366548042704594</v>
      </c>
      <c r="Q553">
        <v>0.130970116162482</v>
      </c>
    </row>
    <row r="554" spans="1:17" x14ac:dyDescent="0.3">
      <c r="A554" t="s">
        <v>1234</v>
      </c>
      <c r="B554" t="s">
        <v>1235</v>
      </c>
      <c r="C554" t="s">
        <v>3143</v>
      </c>
      <c r="D554" t="s">
        <v>406</v>
      </c>
      <c r="E554">
        <v>9624.7505925999994</v>
      </c>
      <c r="F554">
        <v>169.31</v>
      </c>
      <c r="G554">
        <v>12.770641353172399</v>
      </c>
      <c r="H554">
        <v>-14.595462065990301</v>
      </c>
      <c r="I554">
        <v>6.2909326651702902</v>
      </c>
      <c r="J554">
        <v>-6.9810486421787497</v>
      </c>
      <c r="K554">
        <v>189.10909252671701</v>
      </c>
      <c r="L554">
        <v>171.96481318365201</v>
      </c>
      <c r="M554">
        <v>27.763606599916599</v>
      </c>
      <c r="N554">
        <v>0.22577279583883</v>
      </c>
      <c r="O554">
        <v>44.704979032543797</v>
      </c>
      <c r="P554">
        <v>43.971088435374099</v>
      </c>
      <c r="Q554">
        <v>7.6248027892354006E-2</v>
      </c>
    </row>
    <row r="555" spans="1:17" hidden="1" x14ac:dyDescent="0.3">
      <c r="A555" t="s">
        <v>1236</v>
      </c>
      <c r="B555" t="s">
        <v>1237</v>
      </c>
      <c r="C555" t="s">
        <v>3144</v>
      </c>
      <c r="D555" t="s">
        <v>86</v>
      </c>
      <c r="E555">
        <v>9591.9028099999996</v>
      </c>
      <c r="F555">
        <v>147.57</v>
      </c>
      <c r="G555">
        <v>-18.2100396538757</v>
      </c>
      <c r="H555">
        <v>4.2237807087262498</v>
      </c>
      <c r="I555">
        <v>0.57594795404307297</v>
      </c>
      <c r="J555">
        <v>5.1494134736269803</v>
      </c>
      <c r="K555">
        <v>141.615748241581</v>
      </c>
      <c r="L555">
        <v>137.738177043371</v>
      </c>
      <c r="M555">
        <v>19.599037825510401</v>
      </c>
      <c r="N555">
        <v>0.69462387800409497</v>
      </c>
      <c r="O555">
        <v>3.1036118452260002</v>
      </c>
      <c r="P555">
        <v>17.119047619047599</v>
      </c>
      <c r="Q555">
        <v>-1.3388827299693999E-2</v>
      </c>
    </row>
    <row r="556" spans="1:17" x14ac:dyDescent="0.3">
      <c r="A556" t="s">
        <v>1238</v>
      </c>
      <c r="B556" t="s">
        <v>1239</v>
      </c>
      <c r="C556" t="s">
        <v>3137</v>
      </c>
      <c r="D556" t="s">
        <v>77</v>
      </c>
      <c r="E556">
        <v>9569.8394984250008</v>
      </c>
      <c r="F556">
        <v>1219.05</v>
      </c>
      <c r="G556">
        <v>-29.9763298889889</v>
      </c>
      <c r="H556">
        <v>-10.1754200874584</v>
      </c>
      <c r="I556">
        <v>-30.337507906645101</v>
      </c>
      <c r="J556">
        <v>-2.7101020580294</v>
      </c>
      <c r="K556">
        <v>1333.9368024712001</v>
      </c>
      <c r="L556">
        <v>1398.0539079718101</v>
      </c>
      <c r="M556">
        <v>34.341499601778402</v>
      </c>
      <c r="N556">
        <v>1.0317293536165999</v>
      </c>
      <c r="O556">
        <v>47.820023789015998</v>
      </c>
      <c r="P556">
        <v>7.1362657643801999</v>
      </c>
      <c r="Q556">
        <v>-3.1861866513913997E-2</v>
      </c>
    </row>
    <row r="557" spans="1:17" hidden="1" x14ac:dyDescent="0.3">
      <c r="A557" t="s">
        <v>1240</v>
      </c>
      <c r="B557" t="s">
        <v>1241</v>
      </c>
      <c r="C557" t="s">
        <v>3144</v>
      </c>
      <c r="D557" t="s">
        <v>227</v>
      </c>
      <c r="E557">
        <v>9522.3282683199996</v>
      </c>
      <c r="F557">
        <v>8329.15</v>
      </c>
      <c r="G557">
        <v>45.004249698458899</v>
      </c>
      <c r="H557">
        <v>12.3184351867293</v>
      </c>
      <c r="I557">
        <v>6.6178477282212</v>
      </c>
      <c r="J557">
        <v>-4.2644758315513602</v>
      </c>
      <c r="K557">
        <v>7822.5131284776098</v>
      </c>
      <c r="L557">
        <v>6763.4688699865701</v>
      </c>
      <c r="M557">
        <v>49.950761973112201</v>
      </c>
      <c r="N557">
        <v>2.7767568609100102</v>
      </c>
      <c r="O557">
        <v>14.5122851671539</v>
      </c>
      <c r="P557">
        <v>88.8696145124716</v>
      </c>
      <c r="Q557">
        <v>6.3254995712728995E-2</v>
      </c>
    </row>
    <row r="558" spans="1:17" x14ac:dyDescent="0.3">
      <c r="A558" t="s">
        <v>1242</v>
      </c>
      <c r="B558" t="s">
        <v>1243</v>
      </c>
      <c r="C558" t="s">
        <v>3143</v>
      </c>
      <c r="D558" t="s">
        <v>406</v>
      </c>
      <c r="E558">
        <v>9488.6946047250003</v>
      </c>
      <c r="F558">
        <v>639.85</v>
      </c>
      <c r="G558">
        <v>-22.5746503439203</v>
      </c>
      <c r="H558">
        <v>-7.2079969423751402</v>
      </c>
      <c r="I558">
        <v>-19.297990351660399</v>
      </c>
      <c r="J558">
        <v>-3.8799905725037802</v>
      </c>
      <c r="K558">
        <v>668.49797471338798</v>
      </c>
      <c r="L558">
        <v>670.24049339054898</v>
      </c>
      <c r="M558">
        <v>36.413406814677998</v>
      </c>
      <c r="N558">
        <v>0.905535722132365</v>
      </c>
      <c r="O558">
        <v>27.3579745252793</v>
      </c>
      <c r="P558">
        <v>8.4032189750105903</v>
      </c>
      <c r="Q558">
        <v>2.7424655557474E-2</v>
      </c>
    </row>
    <row r="559" spans="1:17" x14ac:dyDescent="0.3">
      <c r="A559" t="s">
        <v>1244</v>
      </c>
      <c r="B559" t="s">
        <v>1245</v>
      </c>
      <c r="C559" t="s">
        <v>3128</v>
      </c>
      <c r="D559" t="s">
        <v>21</v>
      </c>
      <c r="E559">
        <v>9482.07928636</v>
      </c>
      <c r="F559">
        <v>460.85</v>
      </c>
      <c r="G559">
        <v>-11.026548157832</v>
      </c>
      <c r="H559">
        <v>-3.1376795323301701</v>
      </c>
      <c r="I559">
        <v>-27.749508097477499</v>
      </c>
      <c r="J559">
        <v>-1.2517540491217101</v>
      </c>
      <c r="K559">
        <v>484.73145639530799</v>
      </c>
      <c r="L559">
        <v>481.44333408296802</v>
      </c>
      <c r="M559">
        <v>26.533562535155401</v>
      </c>
      <c r="N559">
        <v>0.65961696191999297</v>
      </c>
      <c r="O559">
        <v>24.7694477595747</v>
      </c>
      <c r="P559">
        <v>16.670886075949301</v>
      </c>
      <c r="Q559">
        <v>-8.9779302059794994E-2</v>
      </c>
    </row>
    <row r="560" spans="1:17" x14ac:dyDescent="0.3">
      <c r="A560" t="s">
        <v>1246</v>
      </c>
      <c r="B560" t="s">
        <v>1247</v>
      </c>
      <c r="C560" t="s">
        <v>3135</v>
      </c>
      <c r="D560" t="s">
        <v>60</v>
      </c>
      <c r="E560">
        <v>9478.0805444599991</v>
      </c>
      <c r="F560">
        <v>7228.55</v>
      </c>
      <c r="G560">
        <v>56.204334355101203</v>
      </c>
      <c r="H560">
        <v>-10.268780537657801</v>
      </c>
      <c r="I560">
        <v>-26.1673888717444</v>
      </c>
      <c r="J560">
        <v>-5.0997697802716102</v>
      </c>
      <c r="K560">
        <v>7726.9455610224804</v>
      </c>
      <c r="L560">
        <v>7110.83108432876</v>
      </c>
      <c r="M560">
        <v>44.676455194366</v>
      </c>
      <c r="N560">
        <v>1.4666522773416399</v>
      </c>
      <c r="O560">
        <v>42.1841171465923</v>
      </c>
      <c r="P560">
        <v>127.212862261897</v>
      </c>
      <c r="Q560">
        <v>0.13498542549037401</v>
      </c>
    </row>
    <row r="561" spans="1:17" x14ac:dyDescent="0.3">
      <c r="A561" t="s">
        <v>1248</v>
      </c>
      <c r="B561" t="s">
        <v>1249</v>
      </c>
      <c r="C561" t="s">
        <v>3132</v>
      </c>
      <c r="D561" t="s">
        <v>945</v>
      </c>
      <c r="E561">
        <v>9437.5126084999993</v>
      </c>
      <c r="F561">
        <v>1327.35</v>
      </c>
      <c r="G561">
        <v>58.307753926962803</v>
      </c>
      <c r="H561">
        <v>-10.5244195609963</v>
      </c>
      <c r="I561">
        <v>31.464555719197101</v>
      </c>
      <c r="J561">
        <v>-7.8406715200794297</v>
      </c>
      <c r="K561">
        <v>1363.1463808127701</v>
      </c>
      <c r="L561">
        <v>1169.31894021881</v>
      </c>
      <c r="M561">
        <v>25.882553952160301</v>
      </c>
      <c r="N561">
        <v>0.58697532902878702</v>
      </c>
      <c r="O561">
        <v>19.881719214977199</v>
      </c>
      <c r="P561">
        <v>102.33993902439001</v>
      </c>
      <c r="Q561">
        <v>5.9018911509077003E-2</v>
      </c>
    </row>
    <row r="562" spans="1:17" hidden="1" x14ac:dyDescent="0.3">
      <c r="A562" t="s">
        <v>1250</v>
      </c>
      <c r="B562" t="s">
        <v>1251</v>
      </c>
      <c r="C562" t="s">
        <v>3144</v>
      </c>
      <c r="D562" t="s">
        <v>1252</v>
      </c>
      <c r="E562">
        <v>9435.9825347999395</v>
      </c>
      <c r="F562">
        <v>554.6</v>
      </c>
      <c r="G562">
        <v>-14.8328033303697</v>
      </c>
      <c r="H562">
        <v>9.1247130092584907</v>
      </c>
      <c r="I562">
        <v>5.8656969275932802</v>
      </c>
      <c r="J562">
        <v>-2.9359821836384699</v>
      </c>
      <c r="K562">
        <v>519.92215039418204</v>
      </c>
      <c r="L562">
        <v>490.44507432784098</v>
      </c>
      <c r="N562">
        <v>0.82202821965055395</v>
      </c>
      <c r="O562">
        <v>8.1680490443562803</v>
      </c>
      <c r="P562">
        <v>39.644970414201097</v>
      </c>
    </row>
    <row r="563" spans="1:17" x14ac:dyDescent="0.3">
      <c r="A563" t="s">
        <v>1253</v>
      </c>
      <c r="B563" t="s">
        <v>1254</v>
      </c>
      <c r="C563" t="s">
        <v>3133</v>
      </c>
      <c r="D563" t="s">
        <v>284</v>
      </c>
      <c r="E563">
        <v>9391.3491611699992</v>
      </c>
      <c r="F563">
        <v>1410.45</v>
      </c>
      <c r="G563">
        <v>3.0730608513313902</v>
      </c>
      <c r="H563">
        <v>4.62849434197609</v>
      </c>
      <c r="I563">
        <v>4.1399537659419803</v>
      </c>
      <c r="J563">
        <v>2.4422880370793898</v>
      </c>
      <c r="K563">
        <v>1353.7801091896999</v>
      </c>
      <c r="L563">
        <v>1249.2565792149501</v>
      </c>
      <c r="M563">
        <v>71.452452673540705</v>
      </c>
      <c r="N563">
        <v>0.56465273783176795</v>
      </c>
      <c r="O563">
        <v>17.263993760856401</v>
      </c>
      <c r="P563">
        <v>44.380182209028497</v>
      </c>
    </row>
    <row r="564" spans="1:17" x14ac:dyDescent="0.3">
      <c r="A564" t="s">
        <v>1255</v>
      </c>
      <c r="B564" t="s">
        <v>1256</v>
      </c>
      <c r="C564" t="s">
        <v>3148</v>
      </c>
      <c r="D564" t="s">
        <v>1257</v>
      </c>
      <c r="E564">
        <v>9377.6946381199996</v>
      </c>
      <c r="F564">
        <v>1450.3</v>
      </c>
      <c r="G564">
        <v>196.45696343163101</v>
      </c>
      <c r="H564">
        <v>10.798476307509301</v>
      </c>
      <c r="I564">
        <v>72.177074895785296</v>
      </c>
      <c r="J564">
        <v>-0.109870568393462</v>
      </c>
      <c r="K564">
        <v>1373.29451389736</v>
      </c>
      <c r="L564">
        <v>1062.53247250564</v>
      </c>
      <c r="M564">
        <v>64.542286352167494</v>
      </c>
      <c r="N564">
        <v>0.74027376033130798</v>
      </c>
      <c r="O564">
        <v>8.7981796869613191</v>
      </c>
      <c r="P564">
        <v>233.05775634401101</v>
      </c>
      <c r="Q564">
        <v>0.17859533997497301</v>
      </c>
    </row>
    <row r="565" spans="1:17" x14ac:dyDescent="0.3">
      <c r="A565" t="s">
        <v>1258</v>
      </c>
      <c r="B565" t="s">
        <v>1259</v>
      </c>
      <c r="C565" t="s">
        <v>3129</v>
      </c>
      <c r="D565" t="s">
        <v>562</v>
      </c>
      <c r="E565">
        <v>9372.8067900000005</v>
      </c>
      <c r="F565">
        <v>454.35</v>
      </c>
      <c r="G565">
        <v>89.086427717345799</v>
      </c>
      <c r="H565">
        <v>-0.41439419100728597</v>
      </c>
      <c r="I565">
        <v>38.955974064545302</v>
      </c>
      <c r="J565">
        <v>-0.99547558508589995</v>
      </c>
      <c r="K565">
        <v>438.32096768555402</v>
      </c>
      <c r="L565">
        <v>353.06655845180001</v>
      </c>
      <c r="M565">
        <v>58.190004332927302</v>
      </c>
      <c r="N565">
        <v>0.79547333598923198</v>
      </c>
      <c r="O565">
        <v>6.2726972598217099</v>
      </c>
      <c r="P565">
        <v>134.80620155038699</v>
      </c>
      <c r="Q565">
        <v>0.34171593191771898</v>
      </c>
    </row>
    <row r="566" spans="1:17" x14ac:dyDescent="0.3">
      <c r="A566" t="s">
        <v>1260</v>
      </c>
      <c r="B566" t="s">
        <v>1261</v>
      </c>
      <c r="C566" t="s">
        <v>3139</v>
      </c>
      <c r="D566" t="s">
        <v>292</v>
      </c>
      <c r="E566">
        <v>9342.4838683769995</v>
      </c>
      <c r="F566">
        <v>115.1</v>
      </c>
      <c r="G566">
        <v>-28.132041582518699</v>
      </c>
      <c r="H566">
        <v>-12.8649213434394</v>
      </c>
      <c r="I566">
        <v>-28.577718555561098</v>
      </c>
      <c r="J566">
        <v>-3.7239047595541099</v>
      </c>
      <c r="K566">
        <v>128.86015898514401</v>
      </c>
      <c r="L566">
        <v>131.06577066896</v>
      </c>
      <c r="M566">
        <v>12.622963582218601</v>
      </c>
      <c r="N566">
        <v>0.67059742092399499</v>
      </c>
      <c r="O566">
        <v>37.271937445699301</v>
      </c>
      <c r="P566">
        <v>14.243176178660001</v>
      </c>
      <c r="Q566">
        <v>8.7215942361835996E-2</v>
      </c>
    </row>
    <row r="567" spans="1:17" hidden="1" x14ac:dyDescent="0.3">
      <c r="A567" t="s">
        <v>1262</v>
      </c>
      <c r="B567" t="s">
        <v>1263</v>
      </c>
      <c r="C567" t="s">
        <v>3144</v>
      </c>
      <c r="D567" t="s">
        <v>271</v>
      </c>
      <c r="E567">
        <v>9337.1750367000004</v>
      </c>
      <c r="F567">
        <v>6005.85</v>
      </c>
      <c r="G567">
        <v>-3.9105771110204501</v>
      </c>
      <c r="H567">
        <v>-3.5572527993286598</v>
      </c>
      <c r="I567">
        <v>5.0034380217499699</v>
      </c>
      <c r="J567">
        <v>-1.2457864718028999</v>
      </c>
      <c r="K567">
        <v>6127.7321513233101</v>
      </c>
      <c r="L567">
        <v>5762.0372803851997</v>
      </c>
      <c r="M567">
        <v>40.350649152498299</v>
      </c>
      <c r="N567">
        <v>0.51405294121342904</v>
      </c>
      <c r="O567">
        <v>16.5363770323934</v>
      </c>
      <c r="P567">
        <v>29.996753246753201</v>
      </c>
      <c r="Q567">
        <v>0.114259327345553</v>
      </c>
    </row>
    <row r="568" spans="1:17" x14ac:dyDescent="0.3">
      <c r="A568" t="s">
        <v>1264</v>
      </c>
      <c r="B568" t="s">
        <v>1265</v>
      </c>
      <c r="C568" t="s">
        <v>3129</v>
      </c>
      <c r="D568" t="s">
        <v>562</v>
      </c>
      <c r="E568">
        <v>9192.1143862899899</v>
      </c>
      <c r="F568">
        <v>269.3</v>
      </c>
      <c r="G568">
        <v>-13.184716410714101</v>
      </c>
      <c r="H568">
        <v>-5.3494587605929604</v>
      </c>
      <c r="I568">
        <v>6.9881304404414699</v>
      </c>
      <c r="J568">
        <v>-7.63981035429891</v>
      </c>
      <c r="K568">
        <v>268.10206768164102</v>
      </c>
      <c r="L568">
        <v>240.30887222416101</v>
      </c>
      <c r="M568">
        <v>45.617168968345197</v>
      </c>
      <c r="N568">
        <v>0.75489188559728404</v>
      </c>
      <c r="O568">
        <v>10.508726327515699</v>
      </c>
      <c r="P568">
        <v>33.581349206349202</v>
      </c>
      <c r="Q568">
        <v>3.968338371308E-2</v>
      </c>
    </row>
    <row r="569" spans="1:17" hidden="1" x14ac:dyDescent="0.3">
      <c r="A569" t="s">
        <v>1266</v>
      </c>
      <c r="B569" t="s">
        <v>1267</v>
      </c>
      <c r="C569" t="s">
        <v>3144</v>
      </c>
      <c r="D569" t="s">
        <v>1111</v>
      </c>
      <c r="E569">
        <v>9187.2563733000006</v>
      </c>
      <c r="F569">
        <v>750.05</v>
      </c>
      <c r="G569">
        <v>119.618685781861</v>
      </c>
      <c r="H569">
        <v>-0.271116511201345</v>
      </c>
      <c r="I569">
        <v>52.523389784859603</v>
      </c>
      <c r="J569">
        <v>4.8183359275761797</v>
      </c>
      <c r="K569">
        <v>677.35414419343704</v>
      </c>
      <c r="L569">
        <v>532.21364282731804</v>
      </c>
      <c r="M569">
        <v>60.5359723766976</v>
      </c>
      <c r="N569">
        <v>0.93719457430207198</v>
      </c>
      <c r="O569">
        <v>4.6530231317912296</v>
      </c>
      <c r="P569">
        <v>149.89172080626301</v>
      </c>
      <c r="Q569">
        <v>0.19306674879852501</v>
      </c>
    </row>
    <row r="570" spans="1:17" x14ac:dyDescent="0.3">
      <c r="A570" t="s">
        <v>1268</v>
      </c>
      <c r="B570" t="s">
        <v>1269</v>
      </c>
      <c r="C570" t="s">
        <v>3143</v>
      </c>
      <c r="D570" t="s">
        <v>276</v>
      </c>
      <c r="E570">
        <v>9182.3771672099992</v>
      </c>
      <c r="F570">
        <v>2166.9499999999998</v>
      </c>
      <c r="G570">
        <v>94.855265076491193</v>
      </c>
      <c r="H570">
        <v>10.819920795121</v>
      </c>
      <c r="I570">
        <v>48.4784507576111</v>
      </c>
      <c r="J570">
        <v>-8.1104561197787302</v>
      </c>
      <c r="K570">
        <v>1967.0426681316601</v>
      </c>
      <c r="L570">
        <v>1521.62827593371</v>
      </c>
      <c r="M570">
        <v>53.9540169823103</v>
      </c>
      <c r="N570">
        <v>1.3660692817186399</v>
      </c>
      <c r="O570">
        <v>11.066245183322099</v>
      </c>
      <c r="P570">
        <v>148.47494553376899</v>
      </c>
      <c r="Q570">
        <v>7.9606423583673994E-2</v>
      </c>
    </row>
    <row r="571" spans="1:17" x14ac:dyDescent="0.3">
      <c r="A571" t="s">
        <v>1270</v>
      </c>
      <c r="B571" t="s">
        <v>1271</v>
      </c>
      <c r="C571" t="s">
        <v>3137</v>
      </c>
      <c r="D571" t="s">
        <v>77</v>
      </c>
      <c r="E571">
        <v>9177.6767976699994</v>
      </c>
      <c r="F571">
        <v>804.45</v>
      </c>
      <c r="G571">
        <v>-6.9971111927236498</v>
      </c>
      <c r="H571">
        <v>1.3358920218771999</v>
      </c>
      <c r="I571">
        <v>-12.316016082249201</v>
      </c>
      <c r="J571">
        <v>6.75622881561456</v>
      </c>
      <c r="K571">
        <v>797.27171940256801</v>
      </c>
      <c r="L571">
        <v>809.68960262541395</v>
      </c>
      <c r="M571">
        <v>50.326529729296801</v>
      </c>
      <c r="N571">
        <v>1.93110906932516</v>
      </c>
      <c r="O571">
        <v>24.296102927465899</v>
      </c>
      <c r="P571">
        <v>23.847278885382199</v>
      </c>
      <c r="Q571">
        <v>7.655169971919E-3</v>
      </c>
    </row>
    <row r="572" spans="1:17" x14ac:dyDescent="0.3">
      <c r="A572" t="s">
        <v>1272</v>
      </c>
      <c r="B572" t="s">
        <v>1273</v>
      </c>
      <c r="C572" t="s">
        <v>3132</v>
      </c>
      <c r="D572" t="s">
        <v>48</v>
      </c>
      <c r="E572">
        <v>9162.6232679999994</v>
      </c>
      <c r="F572">
        <v>317.55</v>
      </c>
      <c r="G572">
        <v>-13.473904532378899</v>
      </c>
      <c r="H572">
        <v>-10.801365457237599</v>
      </c>
      <c r="I572">
        <v>9.3859015146831304</v>
      </c>
      <c r="J572">
        <v>-6.9328166764066097</v>
      </c>
      <c r="K572">
        <v>339.13350772654599</v>
      </c>
      <c r="L572">
        <v>313.76817516444402</v>
      </c>
      <c r="M572">
        <v>37.709576096354503</v>
      </c>
      <c r="N572">
        <v>0.53486479642870199</v>
      </c>
      <c r="O572">
        <v>30.814045032278301</v>
      </c>
      <c r="P572">
        <v>34.128827877507902</v>
      </c>
      <c r="Q572">
        <v>-7.6880695365679997E-3</v>
      </c>
    </row>
    <row r="573" spans="1:17" hidden="1" x14ac:dyDescent="0.3">
      <c r="A573" t="s">
        <v>1274</v>
      </c>
      <c r="B573" t="s">
        <v>1275</v>
      </c>
      <c r="C573" t="s">
        <v>3144</v>
      </c>
      <c r="D573" t="s">
        <v>271</v>
      </c>
      <c r="E573">
        <v>9110.2604964999991</v>
      </c>
      <c r="F573">
        <v>4459.95</v>
      </c>
      <c r="G573">
        <v>366.086585745158</v>
      </c>
      <c r="H573">
        <v>-0.21072362477148601</v>
      </c>
      <c r="I573">
        <v>196.69943879242999</v>
      </c>
      <c r="J573">
        <v>-0.62697588290181006</v>
      </c>
      <c r="K573">
        <v>4225.6513930027104</v>
      </c>
      <c r="L573">
        <v>2995.5866604887401</v>
      </c>
      <c r="M573">
        <v>64.456159481148106</v>
      </c>
      <c r="N573">
        <v>0.77341902977731802</v>
      </c>
      <c r="O573">
        <v>13.800603145775099</v>
      </c>
      <c r="P573">
        <v>405.09060022649999</v>
      </c>
      <c r="Q573">
        <v>0.16710988016405101</v>
      </c>
    </row>
    <row r="574" spans="1:17" x14ac:dyDescent="0.3">
      <c r="A574" t="s">
        <v>1276</v>
      </c>
      <c r="B574" t="s">
        <v>1277</v>
      </c>
      <c r="C574" t="s">
        <v>3142</v>
      </c>
      <c r="D574" t="s">
        <v>135</v>
      </c>
      <c r="E574">
        <v>9110.1051876900001</v>
      </c>
      <c r="F574">
        <v>375.55</v>
      </c>
      <c r="G574">
        <v>176.44946278175499</v>
      </c>
      <c r="H574">
        <v>-17.986449620701201</v>
      </c>
      <c r="I574">
        <v>42.370767341390398</v>
      </c>
      <c r="J574">
        <v>-5.0233129514325601</v>
      </c>
      <c r="K574">
        <v>432.092475092082</v>
      </c>
      <c r="L574">
        <v>360.91924113522299</v>
      </c>
      <c r="M574">
        <v>15.317834144021299</v>
      </c>
      <c r="N574">
        <v>0.78295425272437502</v>
      </c>
      <c r="O574">
        <v>51.670882705365401</v>
      </c>
      <c r="P574">
        <v>211.78912411789099</v>
      </c>
      <c r="Q574">
        <v>0.102113154343923</v>
      </c>
    </row>
    <row r="575" spans="1:17" x14ac:dyDescent="0.3">
      <c r="A575" t="s">
        <v>1278</v>
      </c>
      <c r="B575" t="s">
        <v>1279</v>
      </c>
      <c r="C575" t="s">
        <v>3141</v>
      </c>
      <c r="D575" t="s">
        <v>217</v>
      </c>
      <c r="E575">
        <v>9090.9784607700003</v>
      </c>
      <c r="F575">
        <v>2447.5</v>
      </c>
      <c r="G575">
        <v>11.256565820130501</v>
      </c>
      <c r="H575">
        <v>10.6358850095609</v>
      </c>
      <c r="I575">
        <v>4.7765009310251898</v>
      </c>
      <c r="J575">
        <v>-6.7598117816537497</v>
      </c>
      <c r="K575">
        <v>2197.4508830504801</v>
      </c>
      <c r="L575">
        <v>2047.1700552847699</v>
      </c>
      <c r="M575">
        <v>55.334075436499397</v>
      </c>
      <c r="N575">
        <v>2.8779295971541798</v>
      </c>
      <c r="O575">
        <v>12.0735444330949</v>
      </c>
      <c r="P575">
        <v>67.4191121143717</v>
      </c>
      <c r="Q575">
        <v>-1.3279809069527001E-2</v>
      </c>
    </row>
    <row r="576" spans="1:17" x14ac:dyDescent="0.3">
      <c r="A576" t="s">
        <v>1280</v>
      </c>
      <c r="B576" t="s">
        <v>1281</v>
      </c>
      <c r="C576" t="s">
        <v>3139</v>
      </c>
      <c r="D576" t="s">
        <v>846</v>
      </c>
      <c r="E576">
        <v>9078.6376048719994</v>
      </c>
      <c r="F576">
        <v>194</v>
      </c>
      <c r="G576">
        <v>31.615443746361901</v>
      </c>
      <c r="H576">
        <v>-14.942794970219699</v>
      </c>
      <c r="I576">
        <v>0.376676117464185</v>
      </c>
      <c r="J576">
        <v>-6.7554579597690996</v>
      </c>
      <c r="K576">
        <v>212.42132416573</v>
      </c>
      <c r="L576">
        <v>194.83235702271</v>
      </c>
      <c r="M576">
        <v>29.242478285246701</v>
      </c>
      <c r="N576">
        <v>0.56759140698886401</v>
      </c>
      <c r="O576">
        <v>36.082474226804102</v>
      </c>
      <c r="P576">
        <v>70.849845882870895</v>
      </c>
      <c r="Q576">
        <v>9.8244426918542002E-2</v>
      </c>
    </row>
    <row r="577" spans="1:17" x14ac:dyDescent="0.3">
      <c r="A577" t="s">
        <v>1282</v>
      </c>
      <c r="B577" t="s">
        <v>1283</v>
      </c>
      <c r="C577" t="s">
        <v>3135</v>
      </c>
      <c r="D577" t="s">
        <v>190</v>
      </c>
      <c r="E577">
        <v>9055.9830670399897</v>
      </c>
      <c r="F577">
        <v>2047.2</v>
      </c>
      <c r="G577">
        <v>79.558947418295503</v>
      </c>
      <c r="H577">
        <v>-12.8474822652511</v>
      </c>
      <c r="I577">
        <v>-14.988938685164801</v>
      </c>
      <c r="J577">
        <v>-6.8284068028440004</v>
      </c>
      <c r="K577">
        <v>2116.53788682602</v>
      </c>
      <c r="L577">
        <v>1839.7445039409599</v>
      </c>
      <c r="M577">
        <v>19.540732947428602</v>
      </c>
      <c r="N577">
        <v>0.53412870609969598</v>
      </c>
      <c r="O577">
        <v>17.184447049628702</v>
      </c>
      <c r="P577">
        <v>115.74454631678699</v>
      </c>
      <c r="Q577">
        <v>0.14619648595906301</v>
      </c>
    </row>
    <row r="578" spans="1:17" hidden="1" x14ac:dyDescent="0.3">
      <c r="A578" t="s">
        <v>1284</v>
      </c>
      <c r="B578" t="s">
        <v>1285</v>
      </c>
      <c r="C578" t="s">
        <v>3144</v>
      </c>
      <c r="D578" t="s">
        <v>233</v>
      </c>
      <c r="E578">
        <v>8959.1161365299995</v>
      </c>
      <c r="F578">
        <v>327.25</v>
      </c>
      <c r="G578">
        <v>-24.329538669208699</v>
      </c>
      <c r="H578">
        <v>-10.329975700697</v>
      </c>
      <c r="I578">
        <v>-7.4127410192535104</v>
      </c>
      <c r="J578">
        <v>-6.0447106636921699</v>
      </c>
      <c r="K578">
        <v>330.89277701262199</v>
      </c>
      <c r="M578">
        <v>25.8624416189488</v>
      </c>
      <c r="N578">
        <v>0.54861508812276505</v>
      </c>
      <c r="O578">
        <v>13.7967914438502</v>
      </c>
      <c r="P578">
        <v>16.0255273887608</v>
      </c>
    </row>
    <row r="579" spans="1:17" x14ac:dyDescent="0.3">
      <c r="A579" t="s">
        <v>1286</v>
      </c>
      <c r="B579" t="s">
        <v>1287</v>
      </c>
      <c r="C579" t="s">
        <v>607</v>
      </c>
      <c r="D579" t="s">
        <v>469</v>
      </c>
      <c r="E579">
        <v>8927.6264681399898</v>
      </c>
      <c r="F579">
        <v>349.9</v>
      </c>
      <c r="G579">
        <v>73.763470439059603</v>
      </c>
      <c r="H579">
        <v>-14.081236693313199</v>
      </c>
      <c r="I579">
        <v>7.4972108361939398</v>
      </c>
      <c r="J579">
        <v>-4.5779181054413502</v>
      </c>
      <c r="K579">
        <v>382.67741722481401</v>
      </c>
      <c r="L579">
        <v>333.56839111164402</v>
      </c>
      <c r="M579">
        <v>11.022754286100801</v>
      </c>
      <c r="N579">
        <v>0.61371688248563105</v>
      </c>
      <c r="O579">
        <v>20.405830237210601</v>
      </c>
      <c r="P579">
        <v>113.940690920207</v>
      </c>
      <c r="Q579">
        <v>0.14314109480700701</v>
      </c>
    </row>
    <row r="580" spans="1:17" hidden="1" x14ac:dyDescent="0.3">
      <c r="A580" t="s">
        <v>1288</v>
      </c>
      <c r="B580" t="s">
        <v>1289</v>
      </c>
      <c r="C580" t="s">
        <v>3144</v>
      </c>
      <c r="D580" t="s">
        <v>135</v>
      </c>
      <c r="E580">
        <v>8900</v>
      </c>
      <c r="F580">
        <v>4400.05</v>
      </c>
      <c r="G580">
        <v>-34.047341763242301</v>
      </c>
      <c r="H580">
        <v>-7.8592732456560404</v>
      </c>
      <c r="I580">
        <v>-24.175589134555999</v>
      </c>
      <c r="J580">
        <v>0.20850972969689699</v>
      </c>
      <c r="K580">
        <v>4584.0565120269202</v>
      </c>
      <c r="L580">
        <v>4730.57139587651</v>
      </c>
      <c r="M580">
        <v>36.831777917394703</v>
      </c>
      <c r="N580">
        <v>0.59375</v>
      </c>
      <c r="O580">
        <v>58.498198884103502</v>
      </c>
      <c r="P580">
        <v>4.7319250223147797</v>
      </c>
      <c r="Q580">
        <v>1.3440994672987001E-2</v>
      </c>
    </row>
    <row r="581" spans="1:17" x14ac:dyDescent="0.3">
      <c r="A581" t="s">
        <v>1290</v>
      </c>
      <c r="B581" t="s">
        <v>1291</v>
      </c>
      <c r="C581" t="s">
        <v>3131</v>
      </c>
      <c r="D581" t="s">
        <v>230</v>
      </c>
      <c r="E581">
        <v>8899.6358679999994</v>
      </c>
      <c r="F581">
        <v>660.9</v>
      </c>
      <c r="G581">
        <v>-25.405733635481301</v>
      </c>
      <c r="H581">
        <v>-13.056156348486301</v>
      </c>
      <c r="I581">
        <v>4.4554284669027897</v>
      </c>
      <c r="J581">
        <v>-2.2689871097468401</v>
      </c>
      <c r="K581">
        <v>694.74076462358801</v>
      </c>
      <c r="L581">
        <v>643.35300386406504</v>
      </c>
      <c r="M581">
        <v>22.976141867636699</v>
      </c>
      <c r="N581">
        <v>0.339411084147477</v>
      </c>
      <c r="O581">
        <v>29.369042215161102</v>
      </c>
      <c r="P581">
        <v>19.815083393763501</v>
      </c>
      <c r="Q581">
        <v>4.6600620995905E-2</v>
      </c>
    </row>
    <row r="582" spans="1:17" x14ac:dyDescent="0.3">
      <c r="A582" t="s">
        <v>1292</v>
      </c>
      <c r="B582" t="s">
        <v>1293</v>
      </c>
      <c r="C582" t="s">
        <v>3133</v>
      </c>
      <c r="D582" t="s">
        <v>51</v>
      </c>
      <c r="E582">
        <v>8844.8147048800001</v>
      </c>
      <c r="F582">
        <v>5331.6</v>
      </c>
      <c r="G582">
        <v>-22.0943559509703</v>
      </c>
      <c r="H582">
        <v>-1.5492098531585401</v>
      </c>
      <c r="I582">
        <v>1.1053848965112001</v>
      </c>
      <c r="J582">
        <v>-1.09813295016765</v>
      </c>
      <c r="K582">
        <v>5250.2835229400798</v>
      </c>
      <c r="L582">
        <v>5092.8747630154203</v>
      </c>
      <c r="M582">
        <v>48.387628044775902</v>
      </c>
      <c r="N582">
        <v>1.2332283351124</v>
      </c>
      <c r="O582">
        <v>5.8378347963087904</v>
      </c>
      <c r="P582">
        <v>14.9906719435787</v>
      </c>
      <c r="Q582">
        <v>-6.3607501214330994E-2</v>
      </c>
    </row>
    <row r="583" spans="1:17" x14ac:dyDescent="0.3">
      <c r="A583" t="s">
        <v>1294</v>
      </c>
      <c r="B583" t="s">
        <v>1295</v>
      </c>
      <c r="C583" t="s">
        <v>3139</v>
      </c>
      <c r="D583" t="s">
        <v>89</v>
      </c>
      <c r="E583">
        <v>8819.1714932649993</v>
      </c>
      <c r="F583">
        <v>4453.25</v>
      </c>
      <c r="G583">
        <v>99.403926008528302</v>
      </c>
      <c r="H583">
        <v>18.133629788153399</v>
      </c>
      <c r="I583">
        <v>96.923421987455797</v>
      </c>
      <c r="J583">
        <v>4.9384823471298898</v>
      </c>
      <c r="K583">
        <v>3719.6418581743101</v>
      </c>
      <c r="L583">
        <v>2917.7063328792101</v>
      </c>
      <c r="M583">
        <v>86.637666601379806</v>
      </c>
      <c r="N583">
        <v>2.0091689813026599</v>
      </c>
      <c r="O583">
        <v>1.04979509347105</v>
      </c>
      <c r="P583">
        <v>179.20062695924699</v>
      </c>
      <c r="Q583">
        <v>4.3381856367399999E-4</v>
      </c>
    </row>
    <row r="584" spans="1:17" x14ac:dyDescent="0.3">
      <c r="A584" t="s">
        <v>1296</v>
      </c>
      <c r="B584" t="s">
        <v>1297</v>
      </c>
      <c r="C584" t="s">
        <v>3141</v>
      </c>
      <c r="D584" t="s">
        <v>276</v>
      </c>
      <c r="E584">
        <v>8809.7238047999999</v>
      </c>
      <c r="F584">
        <v>3697.85</v>
      </c>
      <c r="G584">
        <v>118.278605886797</v>
      </c>
      <c r="H584">
        <v>2.6648530916263602</v>
      </c>
      <c r="I584">
        <v>97.676798945701506</v>
      </c>
      <c r="J584">
        <v>-6.6731100427560897</v>
      </c>
      <c r="K584">
        <v>3192.5401897367901</v>
      </c>
      <c r="L584">
        <v>2332.9784976314099</v>
      </c>
      <c r="M584">
        <v>68.834586388736497</v>
      </c>
      <c r="N584">
        <v>1.17734339719283</v>
      </c>
      <c r="O584">
        <v>8.0343983666184293</v>
      </c>
      <c r="P584">
        <v>191.16929133858201</v>
      </c>
      <c r="Q584">
        <v>0.14709442149365801</v>
      </c>
    </row>
    <row r="585" spans="1:17" hidden="1" x14ac:dyDescent="0.3">
      <c r="A585" t="s">
        <v>1298</v>
      </c>
      <c r="B585" t="s">
        <v>1299</v>
      </c>
      <c r="C585" t="s">
        <v>3144</v>
      </c>
      <c r="D585" t="s">
        <v>135</v>
      </c>
      <c r="E585">
        <v>8803.2811041000004</v>
      </c>
      <c r="F585">
        <v>705.25</v>
      </c>
      <c r="G585">
        <v>4.5147655665470303</v>
      </c>
      <c r="H585">
        <v>-0.111793606643576</v>
      </c>
      <c r="I585">
        <v>-5.6241877601120196</v>
      </c>
      <c r="J585">
        <v>-1.6390420548017901</v>
      </c>
      <c r="K585">
        <v>716.05836128052704</v>
      </c>
      <c r="L585">
        <v>677.32531223446904</v>
      </c>
      <c r="M585">
        <v>34.120531040863703</v>
      </c>
      <c r="N585">
        <v>0.54143332236650799</v>
      </c>
      <c r="O585">
        <v>12.066643034384899</v>
      </c>
      <c r="P585">
        <v>36.148648648648603</v>
      </c>
    </row>
    <row r="586" spans="1:17" x14ac:dyDescent="0.3">
      <c r="A586" t="s">
        <v>1300</v>
      </c>
      <c r="B586" t="s">
        <v>1301</v>
      </c>
      <c r="C586" t="s">
        <v>3141</v>
      </c>
      <c r="D586" t="s">
        <v>271</v>
      </c>
      <c r="E586">
        <v>8775.58142184799</v>
      </c>
      <c r="F586">
        <v>75.3</v>
      </c>
      <c r="G586">
        <v>48.0521385456939</v>
      </c>
      <c r="H586">
        <v>-5.1114074330957502</v>
      </c>
      <c r="I586">
        <v>23.631847634713299</v>
      </c>
      <c r="J586">
        <v>-8.7402199864591896</v>
      </c>
      <c r="K586">
        <v>77.930293270342901</v>
      </c>
      <c r="L586">
        <v>65.775342333038793</v>
      </c>
      <c r="M586">
        <v>39.149108699610402</v>
      </c>
      <c r="N586">
        <v>1.02646966238779</v>
      </c>
      <c r="O586">
        <v>24.037184594953501</v>
      </c>
      <c r="P586">
        <v>90.151515151515099</v>
      </c>
      <c r="Q586">
        <v>0.21406689334479501</v>
      </c>
    </row>
    <row r="587" spans="1:17" x14ac:dyDescent="0.3">
      <c r="A587" t="s">
        <v>1302</v>
      </c>
      <c r="B587" t="s">
        <v>1303</v>
      </c>
      <c r="C587" t="s">
        <v>3135</v>
      </c>
      <c r="D587" t="s">
        <v>190</v>
      </c>
      <c r="E587">
        <v>8736.326352</v>
      </c>
      <c r="F587">
        <v>570.4</v>
      </c>
      <c r="G587">
        <v>-8.5980843273554992</v>
      </c>
      <c r="H587">
        <v>-1.3110785327333501</v>
      </c>
      <c r="I587">
        <v>-4.0549983694541396</v>
      </c>
      <c r="J587">
        <v>-1.4431367696108</v>
      </c>
      <c r="K587">
        <v>578.76392849483398</v>
      </c>
      <c r="L587">
        <v>552.35642350556702</v>
      </c>
      <c r="M587">
        <v>45.678779739173898</v>
      </c>
      <c r="N587">
        <v>0.77940127615870602</v>
      </c>
      <c r="O587">
        <v>24.088359046283301</v>
      </c>
      <c r="P587">
        <v>31.7321016166281</v>
      </c>
      <c r="Q587">
        <v>6.5679199321030002E-2</v>
      </c>
    </row>
    <row r="588" spans="1:17" x14ac:dyDescent="0.3">
      <c r="A588" t="s">
        <v>1304</v>
      </c>
      <c r="B588" t="s">
        <v>1305</v>
      </c>
      <c r="C588" t="s">
        <v>3135</v>
      </c>
      <c r="D588" t="s">
        <v>190</v>
      </c>
      <c r="E588">
        <v>8732.3389656599993</v>
      </c>
      <c r="F588">
        <v>1591.05</v>
      </c>
      <c r="G588">
        <v>46.728628692224</v>
      </c>
      <c r="H588">
        <v>11.224463098138999</v>
      </c>
      <c r="I588">
        <v>40.228138160356998</v>
      </c>
      <c r="J588">
        <v>-2.4823634007623001</v>
      </c>
      <c r="K588">
        <v>1514.78649179636</v>
      </c>
      <c r="L588">
        <v>1246.5199541465299</v>
      </c>
      <c r="M588">
        <v>45.893189703181598</v>
      </c>
      <c r="N588">
        <v>0.59608443380279996</v>
      </c>
      <c r="O588">
        <v>10.5119260865466</v>
      </c>
      <c r="P588">
        <v>93.912248628884797</v>
      </c>
      <c r="Q588">
        <v>8.0512141712208996E-2</v>
      </c>
    </row>
    <row r="589" spans="1:17" hidden="1" x14ac:dyDescent="0.3">
      <c r="A589" t="s">
        <v>1306</v>
      </c>
      <c r="B589" t="s">
        <v>1307</v>
      </c>
      <c r="C589" t="s">
        <v>3144</v>
      </c>
      <c r="D589" t="s">
        <v>57</v>
      </c>
      <c r="E589">
        <v>8704.9415990599991</v>
      </c>
      <c r="F589">
        <v>16.149999999999999</v>
      </c>
      <c r="G589">
        <v>115.586427717345</v>
      </c>
      <c r="H589">
        <v>-0.71276633909041798</v>
      </c>
      <c r="I589">
        <v>67.118609982685697</v>
      </c>
      <c r="J589">
        <v>2.3284783280411698</v>
      </c>
      <c r="K589">
        <v>15.6602997182961</v>
      </c>
      <c r="L589">
        <v>13.321413864288999</v>
      </c>
      <c r="M589">
        <v>60.557741756494202</v>
      </c>
      <c r="N589">
        <v>1.3939306715080599</v>
      </c>
      <c r="O589">
        <v>30.650154798761601</v>
      </c>
      <c r="P589">
        <v>144.69696969696901</v>
      </c>
      <c r="Q589">
        <v>0.113550315399191</v>
      </c>
    </row>
    <row r="590" spans="1:17" x14ac:dyDescent="0.3">
      <c r="A590" t="s">
        <v>1308</v>
      </c>
      <c r="B590" t="s">
        <v>1309</v>
      </c>
      <c r="C590" t="s">
        <v>3143</v>
      </c>
      <c r="D590" t="s">
        <v>276</v>
      </c>
      <c r="E590">
        <v>8688.9975721350002</v>
      </c>
      <c r="F590">
        <v>690.05</v>
      </c>
      <c r="G590">
        <v>-12.6920517940103</v>
      </c>
      <c r="H590">
        <v>-6.0634220341525698</v>
      </c>
      <c r="I590">
        <v>0.98038389770261203</v>
      </c>
      <c r="J590">
        <v>-3.1369913623305399</v>
      </c>
      <c r="K590">
        <v>712.63646199420202</v>
      </c>
      <c r="L590">
        <v>676.92472545636599</v>
      </c>
      <c r="M590">
        <v>46.724264112655803</v>
      </c>
      <c r="N590">
        <v>0.56207077849985898</v>
      </c>
      <c r="O590">
        <v>21.397000217375499</v>
      </c>
      <c r="P590">
        <v>35.290657778649098</v>
      </c>
    </row>
    <row r="591" spans="1:17" hidden="1" x14ac:dyDescent="0.3">
      <c r="A591" t="s">
        <v>1310</v>
      </c>
      <c r="B591" t="s">
        <v>1311</v>
      </c>
      <c r="C591" t="s">
        <v>3144</v>
      </c>
      <c r="D591" t="s">
        <v>21</v>
      </c>
      <c r="E591">
        <v>8680.7095489500007</v>
      </c>
      <c r="F591">
        <v>1566</v>
      </c>
      <c r="G591">
        <v>101.300713431631</v>
      </c>
      <c r="H591">
        <v>-23.0265439524808</v>
      </c>
      <c r="I591">
        <v>21.129468669138902</v>
      </c>
      <c r="J591">
        <v>-7.1620607028204404</v>
      </c>
      <c r="K591">
        <v>1679.44711646562</v>
      </c>
      <c r="L591">
        <v>1356.0990947021801</v>
      </c>
      <c r="M591">
        <v>26.6422148790565</v>
      </c>
      <c r="N591">
        <v>0.49413741511819198</v>
      </c>
      <c r="O591">
        <v>27.1871008939974</v>
      </c>
      <c r="P591">
        <v>137.26374000984799</v>
      </c>
      <c r="Q591">
        <v>0.23988590304966001</v>
      </c>
    </row>
    <row r="592" spans="1:17" x14ac:dyDescent="0.3">
      <c r="A592" t="s">
        <v>1312</v>
      </c>
      <c r="B592" t="s">
        <v>1313</v>
      </c>
      <c r="C592" t="s">
        <v>3128</v>
      </c>
      <c r="D592" t="s">
        <v>287</v>
      </c>
      <c r="E592">
        <v>8671.5472886000007</v>
      </c>
      <c r="F592">
        <v>740.05</v>
      </c>
      <c r="G592">
        <v>-2.6831730522549</v>
      </c>
      <c r="H592">
        <v>-1.8894351821545501</v>
      </c>
      <c r="I592">
        <v>-5.5309713142043702</v>
      </c>
      <c r="J592">
        <v>1.66940659439424</v>
      </c>
      <c r="K592">
        <v>747.28460736112595</v>
      </c>
      <c r="L592">
        <v>720.44091238435897</v>
      </c>
      <c r="M592">
        <v>47.265940588786897</v>
      </c>
      <c r="N592">
        <v>0.62931995876767899</v>
      </c>
      <c r="O592">
        <v>24.545638808188599</v>
      </c>
      <c r="P592">
        <v>27.936727461318998</v>
      </c>
      <c r="Q592">
        <v>7.9795907486575002E-2</v>
      </c>
    </row>
    <row r="593" spans="1:17" x14ac:dyDescent="0.3">
      <c r="A593" t="s">
        <v>1314</v>
      </c>
      <c r="B593" t="s">
        <v>1315</v>
      </c>
      <c r="C593" t="s">
        <v>3140</v>
      </c>
      <c r="D593" t="s">
        <v>436</v>
      </c>
      <c r="E593">
        <v>8665.6888788359993</v>
      </c>
      <c r="F593">
        <v>192.81</v>
      </c>
      <c r="G593">
        <v>-35.869909261626802</v>
      </c>
      <c r="H593">
        <v>-8.2522247038011098</v>
      </c>
      <c r="I593">
        <v>2.23586353205605</v>
      </c>
      <c r="J593">
        <v>-5.08896581505787</v>
      </c>
      <c r="K593">
        <v>196.53523565331599</v>
      </c>
      <c r="L593">
        <v>193.48342881964601</v>
      </c>
      <c r="M593">
        <v>39.7949524319164</v>
      </c>
      <c r="N593">
        <v>0.46042971577703301</v>
      </c>
      <c r="O593">
        <v>19.884860743737299</v>
      </c>
      <c r="P593">
        <v>32.972413793103399</v>
      </c>
    </row>
    <row r="594" spans="1:17" x14ac:dyDescent="0.3">
      <c r="A594" t="s">
        <v>1316</v>
      </c>
      <c r="B594" t="s">
        <v>1317</v>
      </c>
      <c r="C594" t="s">
        <v>3129</v>
      </c>
      <c r="D594" t="s">
        <v>24</v>
      </c>
      <c r="E594">
        <v>8658.8149838240006</v>
      </c>
      <c r="F594">
        <v>222.6</v>
      </c>
      <c r="G594">
        <v>-33.956944441830103</v>
      </c>
      <c r="H594">
        <v>0.77422888992851202</v>
      </c>
      <c r="I594">
        <v>-15.8115518071065</v>
      </c>
      <c r="J594">
        <v>-3.27315746046891</v>
      </c>
      <c r="K594">
        <v>228.062490250129</v>
      </c>
      <c r="L594">
        <v>223.90339899920701</v>
      </c>
      <c r="M594">
        <v>40.265666194969299</v>
      </c>
      <c r="N594">
        <v>0.75483300587651503</v>
      </c>
      <c r="O594">
        <v>28.728661275831001</v>
      </c>
      <c r="P594">
        <v>15.9375</v>
      </c>
      <c r="Q594">
        <v>0.12908366473100799</v>
      </c>
    </row>
    <row r="595" spans="1:17" hidden="1" x14ac:dyDescent="0.3">
      <c r="A595" t="s">
        <v>1318</v>
      </c>
      <c r="B595" t="s">
        <v>1319</v>
      </c>
      <c r="C595" t="s">
        <v>3144</v>
      </c>
      <c r="D595" t="s">
        <v>89</v>
      </c>
      <c r="E595">
        <v>8658.5831348899992</v>
      </c>
      <c r="F595">
        <v>769.75</v>
      </c>
      <c r="G595">
        <v>-9.5629393159572498</v>
      </c>
      <c r="H595">
        <v>-8.8471490129467707</v>
      </c>
      <c r="I595">
        <v>-9.2174045480469893</v>
      </c>
      <c r="J595">
        <v>-0.85215037505297397</v>
      </c>
      <c r="K595">
        <v>809.67058341816301</v>
      </c>
      <c r="L595">
        <v>763.89486253591804</v>
      </c>
      <c r="M595">
        <v>36.267793765185999</v>
      </c>
      <c r="N595">
        <v>0.69696734656588599</v>
      </c>
      <c r="O595">
        <v>22.559272491068501</v>
      </c>
      <c r="P595">
        <v>24.959415584415499</v>
      </c>
      <c r="Q595">
        <v>0.12850266410363601</v>
      </c>
    </row>
    <row r="596" spans="1:17" hidden="1" x14ac:dyDescent="0.3">
      <c r="A596" t="s">
        <v>1320</v>
      </c>
      <c r="B596" t="s">
        <v>1321</v>
      </c>
      <c r="C596" t="s">
        <v>3144</v>
      </c>
      <c r="D596" t="s">
        <v>745</v>
      </c>
      <c r="E596">
        <v>8642.3479203879997</v>
      </c>
      <c r="F596">
        <v>525.51</v>
      </c>
      <c r="G596">
        <v>-10.389418015622701</v>
      </c>
      <c r="H596">
        <v>1.19687388175695</v>
      </c>
      <c r="I596">
        <v>-4.4662308550113199</v>
      </c>
      <c r="J596">
        <v>-0.65324800787286996</v>
      </c>
      <c r="K596">
        <v>532.72917052982905</v>
      </c>
      <c r="L596">
        <v>506.29729005954698</v>
      </c>
      <c r="M596">
        <v>73.886051750125603</v>
      </c>
      <c r="N596">
        <v>0.59906178230117602</v>
      </c>
      <c r="O596">
        <v>6.7477307758177796</v>
      </c>
      <c r="P596">
        <v>22.459394589052199</v>
      </c>
      <c r="Q596">
        <v>-1.0545973830429E-2</v>
      </c>
    </row>
    <row r="597" spans="1:17" x14ac:dyDescent="0.3">
      <c r="A597" t="s">
        <v>1322</v>
      </c>
      <c r="B597" t="s">
        <v>1323</v>
      </c>
      <c r="C597" t="s">
        <v>3141</v>
      </c>
      <c r="D597" t="s">
        <v>271</v>
      </c>
      <c r="E597">
        <v>8589.5256862999995</v>
      </c>
      <c r="F597">
        <v>1251.8</v>
      </c>
      <c r="G597">
        <v>60.068404884147903</v>
      </c>
      <c r="H597">
        <v>-6.43403843656235</v>
      </c>
      <c r="I597">
        <v>69.321696117162602</v>
      </c>
      <c r="J597">
        <v>-4.5436177447575199</v>
      </c>
      <c r="K597">
        <v>1285.4876646099799</v>
      </c>
      <c r="L597">
        <v>1074.4751828625699</v>
      </c>
      <c r="M597">
        <v>57.184657154571198</v>
      </c>
      <c r="N597">
        <v>0.66493475621460596</v>
      </c>
      <c r="O597">
        <v>16.212653778558799</v>
      </c>
      <c r="P597">
        <v>131.36493854541999</v>
      </c>
    </row>
    <row r="598" spans="1:17" x14ac:dyDescent="0.3">
      <c r="A598" t="s">
        <v>1324</v>
      </c>
      <c r="B598" t="s">
        <v>1325</v>
      </c>
      <c r="C598" t="s">
        <v>3129</v>
      </c>
      <c r="D598" t="s">
        <v>24</v>
      </c>
      <c r="E598">
        <v>8566.0533917640005</v>
      </c>
      <c r="F598">
        <v>74.09</v>
      </c>
      <c r="G598">
        <v>-47.303095064243799</v>
      </c>
      <c r="H598">
        <v>-11.827430017205799</v>
      </c>
      <c r="I598">
        <v>-36.263917489841702</v>
      </c>
      <c r="J598">
        <v>-2.0012550291901201</v>
      </c>
      <c r="K598">
        <v>82.113367038775493</v>
      </c>
      <c r="L598">
        <v>89.279210471798507</v>
      </c>
      <c r="M598">
        <v>18.847027631529599</v>
      </c>
      <c r="N598">
        <v>0.84971021122270995</v>
      </c>
      <c r="O598">
        <v>57.241193143474099</v>
      </c>
      <c r="P598">
        <v>2.19310344827585</v>
      </c>
      <c r="Q598">
        <v>5.9998292246799998E-4</v>
      </c>
    </row>
    <row r="599" spans="1:17" x14ac:dyDescent="0.3">
      <c r="A599" t="s">
        <v>1326</v>
      </c>
      <c r="B599" t="s">
        <v>1327</v>
      </c>
      <c r="C599" t="s">
        <v>3133</v>
      </c>
      <c r="D599" t="s">
        <v>51</v>
      </c>
      <c r="E599">
        <v>8557.9167423750005</v>
      </c>
      <c r="F599">
        <v>496.15</v>
      </c>
      <c r="G599">
        <v>-7.2537823870151703</v>
      </c>
      <c r="H599">
        <v>-7.3067437487119102</v>
      </c>
      <c r="I599">
        <v>13.204792508913</v>
      </c>
      <c r="J599">
        <v>-2.7809151572494701</v>
      </c>
      <c r="K599">
        <v>488.03855722187899</v>
      </c>
      <c r="L599">
        <v>419.14428637857202</v>
      </c>
      <c r="M599">
        <v>35.999478384506503</v>
      </c>
      <c r="N599">
        <v>0.38898504931275601</v>
      </c>
      <c r="O599">
        <v>11.5287715408646</v>
      </c>
      <c r="P599">
        <v>55.289514866979601</v>
      </c>
    </row>
    <row r="600" spans="1:17" x14ac:dyDescent="0.3">
      <c r="A600" t="s">
        <v>1328</v>
      </c>
      <c r="B600" t="s">
        <v>1329</v>
      </c>
      <c r="C600" t="s">
        <v>3141</v>
      </c>
      <c r="D600" t="s">
        <v>375</v>
      </c>
      <c r="E600">
        <v>8549.5525615499992</v>
      </c>
      <c r="F600">
        <v>384.6</v>
      </c>
      <c r="G600">
        <v>145.012470700911</v>
      </c>
      <c r="H600">
        <v>-10.7967146488451</v>
      </c>
      <c r="I600">
        <v>30.4220707971275</v>
      </c>
      <c r="J600">
        <v>-4.8244396724513097</v>
      </c>
      <c r="K600">
        <v>381.15633741116102</v>
      </c>
      <c r="L600">
        <v>297.78672739889203</v>
      </c>
      <c r="M600">
        <v>29.816917269006002</v>
      </c>
      <c r="N600">
        <v>0.57682460754905596</v>
      </c>
      <c r="O600">
        <v>16.172646905876199</v>
      </c>
      <c r="P600">
        <v>174.51820128479599</v>
      </c>
      <c r="Q600">
        <v>0.171237552354326</v>
      </c>
    </row>
    <row r="601" spans="1:17" hidden="1" x14ac:dyDescent="0.3">
      <c r="A601" t="s">
        <v>1330</v>
      </c>
      <c r="B601" t="s">
        <v>1331</v>
      </c>
      <c r="C601" t="s">
        <v>3144</v>
      </c>
      <c r="D601" t="s">
        <v>117</v>
      </c>
      <c r="E601">
        <v>8547.3774766250008</v>
      </c>
      <c r="F601">
        <v>351.75</v>
      </c>
      <c r="G601">
        <v>281.26587022605599</v>
      </c>
      <c r="H601">
        <v>-8.6381785056877298</v>
      </c>
      <c r="I601">
        <v>64.515582883014304</v>
      </c>
      <c r="J601">
        <v>-0.29987242161808503</v>
      </c>
      <c r="K601">
        <v>358.415630056032</v>
      </c>
      <c r="L601">
        <v>280.69337631592799</v>
      </c>
      <c r="M601">
        <v>28.367329134297599</v>
      </c>
      <c r="N601">
        <v>0.34839429149840401</v>
      </c>
      <c r="O601">
        <v>13.5323383084577</v>
      </c>
      <c r="P601">
        <v>346.666666666666</v>
      </c>
      <c r="Q601">
        <v>0.14981915816984001</v>
      </c>
    </row>
    <row r="602" spans="1:17" hidden="1" x14ac:dyDescent="0.3">
      <c r="A602" t="s">
        <v>1332</v>
      </c>
      <c r="B602" t="s">
        <v>1333</v>
      </c>
      <c r="C602" t="s">
        <v>3144</v>
      </c>
      <c r="D602" t="s">
        <v>48</v>
      </c>
      <c r="E602">
        <v>8529.0961079999997</v>
      </c>
      <c r="F602">
        <v>760.2</v>
      </c>
      <c r="G602">
        <v>4815.51211971065</v>
      </c>
      <c r="H602">
        <v>139.25623108531099</v>
      </c>
      <c r="I602">
        <v>348.15030446431899</v>
      </c>
      <c r="J602">
        <v>7.7763756426839601</v>
      </c>
      <c r="K602">
        <v>445.33565767502301</v>
      </c>
      <c r="L602">
        <v>225.244676866916</v>
      </c>
      <c r="M602">
        <v>99.944654973881796</v>
      </c>
      <c r="N602">
        <v>2.8434290964074398</v>
      </c>
      <c r="O602">
        <v>16.337805840568201</v>
      </c>
      <c r="P602">
        <v>4842.7828348504499</v>
      </c>
    </row>
    <row r="603" spans="1:17" x14ac:dyDescent="0.3">
      <c r="A603" t="s">
        <v>1334</v>
      </c>
      <c r="B603" t="s">
        <v>1335</v>
      </c>
      <c r="C603" t="s">
        <v>3143</v>
      </c>
      <c r="D603" t="s">
        <v>406</v>
      </c>
      <c r="E603">
        <v>8516.2617711599996</v>
      </c>
      <c r="F603">
        <v>209.18</v>
      </c>
      <c r="G603">
        <v>-2.4244006068217501</v>
      </c>
      <c r="H603">
        <v>-9.8593950060870199</v>
      </c>
      <c r="I603">
        <v>-22.203896419466702</v>
      </c>
      <c r="J603">
        <v>-2.1231345751846402</v>
      </c>
      <c r="K603">
        <v>225.84215157126101</v>
      </c>
      <c r="L603">
        <v>224.32454337045499</v>
      </c>
      <c r="M603">
        <v>32.862654872611898</v>
      </c>
      <c r="N603">
        <v>0.54404828026788099</v>
      </c>
      <c r="O603">
        <v>54.053924849411899</v>
      </c>
      <c r="P603">
        <v>25.860409145607701</v>
      </c>
      <c r="Q603">
        <v>4.9931347024535E-2</v>
      </c>
    </row>
    <row r="604" spans="1:17" x14ac:dyDescent="0.3">
      <c r="A604" t="s">
        <v>1336</v>
      </c>
      <c r="B604" t="s">
        <v>1337</v>
      </c>
      <c r="C604" t="s">
        <v>3141</v>
      </c>
      <c r="D604" t="s">
        <v>446</v>
      </c>
      <c r="E604">
        <v>8481.4826553399998</v>
      </c>
      <c r="F604">
        <v>611.70000000000005</v>
      </c>
      <c r="G604">
        <v>-28.6889262598614</v>
      </c>
      <c r="H604">
        <v>-8.0237711237793992</v>
      </c>
      <c r="I604">
        <v>-42.357029984283699</v>
      </c>
      <c r="J604">
        <v>-1.6725496981485299</v>
      </c>
      <c r="K604">
        <v>650.798456510248</v>
      </c>
      <c r="L604">
        <v>708.12259351592104</v>
      </c>
      <c r="M604">
        <v>37.368399250345398</v>
      </c>
      <c r="N604">
        <v>0.56728990576361604</v>
      </c>
      <c r="O604">
        <v>79.336275952264103</v>
      </c>
      <c r="P604">
        <v>7.4571805006587697</v>
      </c>
      <c r="Q604">
        <v>0.13645980115537601</v>
      </c>
    </row>
    <row r="605" spans="1:17" x14ac:dyDescent="0.3">
      <c r="A605" t="s">
        <v>1338</v>
      </c>
      <c r="B605" t="s">
        <v>1339</v>
      </c>
      <c r="C605" t="s">
        <v>3133</v>
      </c>
      <c r="D605" t="s">
        <v>51</v>
      </c>
      <c r="E605">
        <v>8445.7731074999992</v>
      </c>
      <c r="F605">
        <v>514.95000000000005</v>
      </c>
      <c r="G605">
        <v>11.0823208623524</v>
      </c>
      <c r="H605">
        <v>-12.3290922198646</v>
      </c>
      <c r="I605">
        <v>4.0667024412770099</v>
      </c>
      <c r="J605">
        <v>-4.0546961317491501</v>
      </c>
      <c r="K605">
        <v>533.29980589097204</v>
      </c>
      <c r="L605">
        <v>473.854502763776</v>
      </c>
      <c r="M605">
        <v>26.057737788415398</v>
      </c>
      <c r="N605">
        <v>0.33945600076957699</v>
      </c>
      <c r="O605">
        <v>27.944460627245299</v>
      </c>
      <c r="P605">
        <v>50</v>
      </c>
      <c r="Q605">
        <v>2.7797099698745002E-2</v>
      </c>
    </row>
    <row r="606" spans="1:17" x14ac:dyDescent="0.3">
      <c r="A606" t="s">
        <v>1340</v>
      </c>
      <c r="B606" t="s">
        <v>1341</v>
      </c>
      <c r="C606" t="s">
        <v>3137</v>
      </c>
      <c r="D606" t="s">
        <v>77</v>
      </c>
      <c r="E606">
        <v>8421.5031686120001</v>
      </c>
      <c r="F606">
        <v>210.91</v>
      </c>
      <c r="G606">
        <v>8.0147242444236504</v>
      </c>
      <c r="H606">
        <v>-5.09268219787951</v>
      </c>
      <c r="I606">
        <v>-20.890502855695399</v>
      </c>
      <c r="J606">
        <v>6.8537360335645197</v>
      </c>
      <c r="K606">
        <v>212.44021744653301</v>
      </c>
      <c r="L606">
        <v>203.38241512256999</v>
      </c>
      <c r="M606">
        <v>46.526900818991997</v>
      </c>
      <c r="N606">
        <v>0.94176877914158896</v>
      </c>
      <c r="O606">
        <v>21.378787160400101</v>
      </c>
      <c r="P606">
        <v>43.476190476190403</v>
      </c>
      <c r="Q606">
        <v>7.5761334968817998E-2</v>
      </c>
    </row>
    <row r="607" spans="1:17" hidden="1" x14ac:dyDescent="0.3">
      <c r="A607" t="s">
        <v>1342</v>
      </c>
      <c r="B607" t="s">
        <v>1343</v>
      </c>
      <c r="C607" t="s">
        <v>3144</v>
      </c>
      <c r="D607" t="s">
        <v>48</v>
      </c>
      <c r="E607">
        <v>8387.0800065000003</v>
      </c>
      <c r="F607">
        <v>747.85</v>
      </c>
      <c r="G607">
        <v>234.62137293182101</v>
      </c>
      <c r="H607">
        <v>-10.3544639272165</v>
      </c>
      <c r="I607">
        <v>214.30421144438799</v>
      </c>
      <c r="J607">
        <v>-7.6312871196618604</v>
      </c>
      <c r="K607">
        <v>686.40809172676802</v>
      </c>
      <c r="L607">
        <v>441.58563836530197</v>
      </c>
      <c r="M607">
        <v>43.883989880780199</v>
      </c>
      <c r="N607">
        <v>0.770354528877223</v>
      </c>
      <c r="O607">
        <v>18.599986628334499</v>
      </c>
      <c r="P607">
        <v>383.88870915561301</v>
      </c>
    </row>
    <row r="608" spans="1:17" hidden="1" x14ac:dyDescent="0.3">
      <c r="A608" t="s">
        <v>1344</v>
      </c>
      <c r="B608" t="s">
        <v>1345</v>
      </c>
      <c r="C608" t="s">
        <v>3144</v>
      </c>
      <c r="D608" t="s">
        <v>114</v>
      </c>
      <c r="E608">
        <v>8378.6886796250001</v>
      </c>
      <c r="F608">
        <v>2615.0500000000002</v>
      </c>
      <c r="G608">
        <v>-43.400978546671197</v>
      </c>
      <c r="H608">
        <v>-6.6488177376835997</v>
      </c>
      <c r="I608">
        <v>-15.361364182420401</v>
      </c>
      <c r="J608">
        <v>-0.59146555836867398</v>
      </c>
      <c r="K608">
        <v>2699.0407079267802</v>
      </c>
      <c r="L608">
        <v>2700.0829437738898</v>
      </c>
      <c r="M608">
        <v>40.3206642178476</v>
      </c>
      <c r="N608">
        <v>0.74593555134469502</v>
      </c>
      <c r="O608">
        <v>33.840653142387303</v>
      </c>
      <c r="P608">
        <v>11.326096211153599</v>
      </c>
      <c r="Q608">
        <v>-2.1935192126652001E-2</v>
      </c>
    </row>
    <row r="609" spans="1:17" hidden="1" x14ac:dyDescent="0.3">
      <c r="A609" t="s">
        <v>1346</v>
      </c>
      <c r="B609" t="s">
        <v>1347</v>
      </c>
      <c r="C609" t="s">
        <v>3144</v>
      </c>
      <c r="D609" t="s">
        <v>745</v>
      </c>
      <c r="E609">
        <v>8375.5088797930002</v>
      </c>
      <c r="F609">
        <v>263.97000000000003</v>
      </c>
      <c r="G609">
        <v>2.2152065711811399</v>
      </c>
      <c r="H609">
        <v>0.25987276856012798</v>
      </c>
      <c r="I609">
        <v>1.0587360365162399</v>
      </c>
      <c r="J609">
        <v>-0.177266573999912</v>
      </c>
      <c r="K609">
        <v>264.20914084714201</v>
      </c>
      <c r="L609">
        <v>244.48556408203001</v>
      </c>
      <c r="M609">
        <v>59.785019392106697</v>
      </c>
      <c r="N609">
        <v>0.82521685715349302</v>
      </c>
      <c r="O609">
        <v>5.0308747206121804</v>
      </c>
      <c r="P609">
        <v>34.062976130015201</v>
      </c>
      <c r="Q609">
        <v>1.1816369177710001E-3</v>
      </c>
    </row>
    <row r="610" spans="1:17" hidden="1" x14ac:dyDescent="0.3">
      <c r="A610" t="s">
        <v>1348</v>
      </c>
      <c r="B610" t="s">
        <v>1349</v>
      </c>
      <c r="C610" t="s">
        <v>3144</v>
      </c>
      <c r="D610" t="s">
        <v>1350</v>
      </c>
      <c r="E610">
        <v>8369.7008711939998</v>
      </c>
      <c r="F610">
        <v>1230.3900000000001</v>
      </c>
      <c r="K610">
        <v>1221.0284065276701</v>
      </c>
      <c r="L610">
        <v>1201.49851616978</v>
      </c>
      <c r="M610">
        <v>68.273684852772604</v>
      </c>
      <c r="N610">
        <v>1</v>
      </c>
      <c r="Q610">
        <v>-6.1080809493942997E-2</v>
      </c>
    </row>
    <row r="611" spans="1:17" hidden="1" x14ac:dyDescent="0.3">
      <c r="A611" t="s">
        <v>1351</v>
      </c>
      <c r="B611" t="s">
        <v>1352</v>
      </c>
      <c r="C611" t="s">
        <v>3144</v>
      </c>
      <c r="D611" t="s">
        <v>436</v>
      </c>
      <c r="E611">
        <v>8323.0194093749997</v>
      </c>
      <c r="F611">
        <v>1024.45</v>
      </c>
      <c r="G611">
        <v>3.34061908599507</v>
      </c>
      <c r="H611">
        <v>-7.4828637115974299</v>
      </c>
      <c r="I611">
        <v>7.3380809017947497</v>
      </c>
      <c r="J611">
        <v>-3.8227726321092201</v>
      </c>
      <c r="K611">
        <v>1054.163667905</v>
      </c>
      <c r="L611">
        <v>941.863070085093</v>
      </c>
      <c r="M611">
        <v>38.640657496946197</v>
      </c>
      <c r="N611">
        <v>0.41281182627728003</v>
      </c>
      <c r="O611">
        <v>20.845331641368499</v>
      </c>
      <c r="P611">
        <v>35.2141490133967</v>
      </c>
      <c r="Q611">
        <v>9.8222490779578994E-2</v>
      </c>
    </row>
    <row r="612" spans="1:17" x14ac:dyDescent="0.3">
      <c r="A612" t="s">
        <v>1353</v>
      </c>
      <c r="B612" t="s">
        <v>1354</v>
      </c>
      <c r="C612" t="s">
        <v>3138</v>
      </c>
      <c r="D612" t="s">
        <v>83</v>
      </c>
      <c r="E612">
        <v>8310.0915460550004</v>
      </c>
      <c r="F612">
        <v>275.10000000000002</v>
      </c>
      <c r="G612">
        <v>-69.742484274050398</v>
      </c>
      <c r="H612">
        <v>-7.8016905929984004</v>
      </c>
      <c r="I612">
        <v>-19.979410262509202</v>
      </c>
      <c r="J612">
        <v>-4.0520994332856102</v>
      </c>
      <c r="K612">
        <v>291.334433838238</v>
      </c>
      <c r="L612">
        <v>328.82438456839498</v>
      </c>
      <c r="M612">
        <v>31.066006550982301</v>
      </c>
      <c r="N612">
        <v>0.32152004917794502</v>
      </c>
      <c r="O612">
        <v>80.2980734278444</v>
      </c>
      <c r="P612">
        <v>5.40229885057472</v>
      </c>
      <c r="Q612">
        <v>-9.8382856419024001E-2</v>
      </c>
    </row>
    <row r="613" spans="1:17" x14ac:dyDescent="0.3">
      <c r="A613" t="s">
        <v>1355</v>
      </c>
      <c r="B613" t="s">
        <v>1356</v>
      </c>
      <c r="C613" t="s">
        <v>3147</v>
      </c>
      <c r="D613" t="s">
        <v>634</v>
      </c>
      <c r="E613">
        <v>8302.4088794399995</v>
      </c>
      <c r="F613">
        <v>502.2</v>
      </c>
      <c r="G613">
        <v>4.7308619399769603</v>
      </c>
      <c r="H613">
        <v>9.4529526004247106</v>
      </c>
      <c r="I613">
        <v>27.518422935690101</v>
      </c>
      <c r="J613">
        <v>12.2826001918404</v>
      </c>
      <c r="K613">
        <v>471.529039667799</v>
      </c>
      <c r="L613">
        <v>439.51310280743598</v>
      </c>
      <c r="M613">
        <v>75.756994875217202</v>
      </c>
      <c r="N613">
        <v>1.77462242033847</v>
      </c>
      <c r="O613">
        <v>27.190362405416099</v>
      </c>
      <c r="P613">
        <v>57.3801316201817</v>
      </c>
      <c r="Q613">
        <v>7.5581459343203997E-2</v>
      </c>
    </row>
    <row r="614" spans="1:17" x14ac:dyDescent="0.3">
      <c r="A614" t="s">
        <v>1357</v>
      </c>
      <c r="B614" t="s">
        <v>1358</v>
      </c>
      <c r="C614" t="s">
        <v>3129</v>
      </c>
      <c r="D614" t="s">
        <v>21</v>
      </c>
      <c r="E614">
        <v>8297.99270204799</v>
      </c>
      <c r="F614">
        <v>29.01</v>
      </c>
      <c r="G614">
        <v>21.9473883084788</v>
      </c>
      <c r="H614">
        <v>-1.6298827625825301</v>
      </c>
      <c r="I614">
        <v>-27.635186230471401</v>
      </c>
      <c r="J614">
        <v>3.0028325400487801</v>
      </c>
      <c r="K614">
        <v>29.020636018200499</v>
      </c>
      <c r="L614">
        <v>28.0663378962747</v>
      </c>
      <c r="M614">
        <v>58.640602451792397</v>
      </c>
      <c r="N614">
        <v>0.96752100033892696</v>
      </c>
      <c r="O614">
        <v>39.616660793138102</v>
      </c>
      <c r="P614">
        <v>71.495735794074804</v>
      </c>
      <c r="Q614">
        <v>3.2270748938473003E-2</v>
      </c>
    </row>
    <row r="615" spans="1:17" x14ac:dyDescent="0.3">
      <c r="A615" t="s">
        <v>1359</v>
      </c>
      <c r="B615" t="s">
        <v>1360</v>
      </c>
      <c r="C615" t="s">
        <v>3141</v>
      </c>
      <c r="D615" t="s">
        <v>1361</v>
      </c>
      <c r="E615">
        <v>8285.5157236199993</v>
      </c>
      <c r="F615">
        <v>271</v>
      </c>
      <c r="G615">
        <v>13.838371035678099</v>
      </c>
      <c r="H615">
        <v>-1.90035182635017</v>
      </c>
      <c r="I615">
        <v>32.427958168746201</v>
      </c>
      <c r="J615">
        <v>1.1691769420010101</v>
      </c>
      <c r="K615">
        <v>244.93495123786499</v>
      </c>
      <c r="L615">
        <v>216.036526471462</v>
      </c>
      <c r="M615">
        <v>58.697460477690498</v>
      </c>
      <c r="N615">
        <v>0.92180794812931099</v>
      </c>
      <c r="O615">
        <v>0.86715867158673099</v>
      </c>
      <c r="P615">
        <v>59.787735849056602</v>
      </c>
      <c r="Q615">
        <v>-1.3920979028864E-2</v>
      </c>
    </row>
    <row r="616" spans="1:17" x14ac:dyDescent="0.3">
      <c r="A616" t="s">
        <v>1362</v>
      </c>
      <c r="B616" t="s">
        <v>1363</v>
      </c>
      <c r="C616" t="s">
        <v>3131</v>
      </c>
      <c r="D616" t="s">
        <v>403</v>
      </c>
      <c r="E616">
        <v>8273.5158817499996</v>
      </c>
      <c r="F616">
        <v>599.5</v>
      </c>
      <c r="G616">
        <v>10.926610816865001</v>
      </c>
      <c r="H616">
        <v>-12.762634899532999</v>
      </c>
      <c r="I616">
        <v>3.4571883478421501</v>
      </c>
      <c r="J616">
        <v>-5.2314540279291899</v>
      </c>
      <c r="K616">
        <v>651.01171606190803</v>
      </c>
      <c r="L616">
        <v>579.38447175331703</v>
      </c>
      <c r="M616">
        <v>20.173300695681299</v>
      </c>
      <c r="N616">
        <v>0.20092588059187999</v>
      </c>
      <c r="O616">
        <v>32.276897414512</v>
      </c>
      <c r="P616">
        <v>55.351127235034902</v>
      </c>
      <c r="Q616">
        <v>-1.5735529379986998E-2</v>
      </c>
    </row>
    <row r="617" spans="1:17" hidden="1" x14ac:dyDescent="0.3">
      <c r="A617" t="s">
        <v>1364</v>
      </c>
      <c r="B617" t="s">
        <v>1365</v>
      </c>
      <c r="C617" t="s">
        <v>3141</v>
      </c>
      <c r="D617" t="s">
        <v>264</v>
      </c>
      <c r="E617">
        <v>8265.1786812600003</v>
      </c>
      <c r="F617">
        <v>1401.45</v>
      </c>
      <c r="G617">
        <v>79.585373421088605</v>
      </c>
      <c r="H617">
        <v>-14.4819380026936</v>
      </c>
      <c r="I617">
        <v>-4.3841632365336203</v>
      </c>
      <c r="J617">
        <v>-5.8548218668327596</v>
      </c>
      <c r="K617">
        <v>1532.80496630827</v>
      </c>
      <c r="M617">
        <v>15.683350690065399</v>
      </c>
      <c r="N617">
        <v>0.76659869468062702</v>
      </c>
      <c r="O617">
        <v>48.417710228691703</v>
      </c>
      <c r="P617">
        <v>118.15846824408401</v>
      </c>
    </row>
    <row r="618" spans="1:17" hidden="1" x14ac:dyDescent="0.3">
      <c r="A618" t="s">
        <v>1366</v>
      </c>
      <c r="B618" t="s">
        <v>1367</v>
      </c>
      <c r="C618" t="s">
        <v>3144</v>
      </c>
      <c r="D618" t="s">
        <v>287</v>
      </c>
      <c r="E618">
        <v>8257.5291717</v>
      </c>
      <c r="F618">
        <v>478</v>
      </c>
      <c r="G618">
        <v>101.766179924889</v>
      </c>
      <c r="H618">
        <v>-7.9892564895038198</v>
      </c>
      <c r="I618">
        <v>60.025693987613202</v>
      </c>
      <c r="J618">
        <v>-2.8664168172163098</v>
      </c>
      <c r="K618">
        <v>489.363127558906</v>
      </c>
      <c r="L618">
        <v>367.06948891405102</v>
      </c>
      <c r="M618">
        <v>35.8089106648521</v>
      </c>
      <c r="N618">
        <v>0.79625181195072203</v>
      </c>
      <c r="O618">
        <v>22.175732217573199</v>
      </c>
      <c r="P618">
        <v>141.84163926132001</v>
      </c>
      <c r="Q618">
        <v>8.1720097512577E-2</v>
      </c>
    </row>
    <row r="619" spans="1:17" x14ac:dyDescent="0.3">
      <c r="A619" t="s">
        <v>1368</v>
      </c>
      <c r="B619" t="s">
        <v>1369</v>
      </c>
      <c r="C619" t="s">
        <v>3142</v>
      </c>
      <c r="D619" t="s">
        <v>135</v>
      </c>
      <c r="E619">
        <v>8246.4529576050008</v>
      </c>
      <c r="F619">
        <v>561.4</v>
      </c>
      <c r="G619">
        <v>2.3978378108901501</v>
      </c>
      <c r="H619">
        <v>-6.4533963720598599</v>
      </c>
      <c r="I619">
        <v>14.2908427233021</v>
      </c>
      <c r="J619">
        <v>-2.8805267024238601</v>
      </c>
      <c r="K619">
        <v>573.18391066268396</v>
      </c>
      <c r="L619">
        <v>515.23379161478397</v>
      </c>
      <c r="M619">
        <v>36.139167146008297</v>
      </c>
      <c r="N619">
        <v>0.42641061750433401</v>
      </c>
      <c r="O619">
        <v>24.510153188457402</v>
      </c>
      <c r="P619">
        <v>47.717405604525702</v>
      </c>
      <c r="Q619">
        <v>1.6357622846830001E-3</v>
      </c>
    </row>
    <row r="620" spans="1:17" x14ac:dyDescent="0.3">
      <c r="A620" t="s">
        <v>1370</v>
      </c>
      <c r="B620" t="s">
        <v>1371</v>
      </c>
      <c r="C620" t="s">
        <v>3128</v>
      </c>
      <c r="D620" t="s">
        <v>21</v>
      </c>
      <c r="E620">
        <v>8211.2231599999996</v>
      </c>
      <c r="F620">
        <v>2648.55</v>
      </c>
      <c r="G620">
        <v>-16.605524816811901</v>
      </c>
      <c r="H620">
        <v>-4.20797529649351</v>
      </c>
      <c r="I620">
        <v>-9.0573768438661908</v>
      </c>
      <c r="J620">
        <v>3.2251786481593601</v>
      </c>
      <c r="K620">
        <v>2727.4977245329101</v>
      </c>
      <c r="L620">
        <v>2653.27764689476</v>
      </c>
      <c r="M620">
        <v>48.058080132346802</v>
      </c>
      <c r="N620">
        <v>0.62696175880864602</v>
      </c>
      <c r="O620">
        <v>18.744218534669798</v>
      </c>
      <c r="P620">
        <v>25.9385178669075</v>
      </c>
      <c r="Q620">
        <v>-3.7230034928806999E-2</v>
      </c>
    </row>
    <row r="621" spans="1:17" x14ac:dyDescent="0.3">
      <c r="A621" t="s">
        <v>1372</v>
      </c>
      <c r="B621" t="s">
        <v>1373</v>
      </c>
      <c r="C621" t="s">
        <v>3146</v>
      </c>
      <c r="D621" t="s">
        <v>1111</v>
      </c>
      <c r="E621">
        <v>8202.8416463649992</v>
      </c>
      <c r="F621">
        <v>75.75</v>
      </c>
      <c r="G621">
        <v>-20.5053874442367</v>
      </c>
      <c r="H621">
        <v>-17.9200503909804</v>
      </c>
      <c r="I621">
        <v>-27.7926095879344</v>
      </c>
      <c r="J621">
        <v>-6.28668189504977</v>
      </c>
      <c r="K621">
        <v>86.805634150908602</v>
      </c>
      <c r="L621">
        <v>86.939495586937099</v>
      </c>
      <c r="M621">
        <v>16.959368066040099</v>
      </c>
      <c r="N621">
        <v>0.57840869450390497</v>
      </c>
      <c r="O621">
        <v>79.141914191419104</v>
      </c>
      <c r="P621">
        <v>15.2091254752851</v>
      </c>
      <c r="Q621">
        <v>3.1034273221082001E-2</v>
      </c>
    </row>
    <row r="622" spans="1:17" x14ac:dyDescent="0.3">
      <c r="A622" t="s">
        <v>1374</v>
      </c>
      <c r="B622" t="s">
        <v>1375</v>
      </c>
      <c r="C622" t="s">
        <v>3143</v>
      </c>
      <c r="D622" t="s">
        <v>482</v>
      </c>
      <c r="E622">
        <v>8196.4135920000008</v>
      </c>
      <c r="F622">
        <v>738.65</v>
      </c>
      <c r="G622">
        <v>-43.580481738482597</v>
      </c>
      <c r="H622">
        <v>-4.6297554342182297</v>
      </c>
      <c r="I622">
        <v>-26.2108406543915</v>
      </c>
      <c r="J622">
        <v>2.1726475994481902</v>
      </c>
      <c r="K622">
        <v>763.99238611773501</v>
      </c>
      <c r="L622">
        <v>821.85579265732201</v>
      </c>
      <c r="M622">
        <v>45.993100454264699</v>
      </c>
      <c r="N622">
        <v>0.72186618359811205</v>
      </c>
      <c r="O622">
        <v>49.773234955662303</v>
      </c>
      <c r="P622">
        <v>3.1994411456514</v>
      </c>
      <c r="Q622">
        <v>-3.5686886219106997E-2</v>
      </c>
    </row>
    <row r="623" spans="1:17" x14ac:dyDescent="0.3">
      <c r="A623" t="s">
        <v>1376</v>
      </c>
      <c r="B623" t="s">
        <v>1377</v>
      </c>
      <c r="C623" t="s">
        <v>3141</v>
      </c>
      <c r="D623" t="s">
        <v>788</v>
      </c>
      <c r="E623">
        <v>8190.6775602079997</v>
      </c>
      <c r="F623">
        <v>192.45</v>
      </c>
      <c r="G623">
        <v>27.618620876299499</v>
      </c>
      <c r="H623">
        <v>-16.097206582023301</v>
      </c>
      <c r="I623">
        <v>0.53631587230170297</v>
      </c>
      <c r="J623">
        <v>-6.5485894520485202</v>
      </c>
      <c r="K623">
        <v>226.15013650403401</v>
      </c>
      <c r="L623">
        <v>203.27310613612201</v>
      </c>
      <c r="M623">
        <v>30.1596221547921</v>
      </c>
      <c r="N623">
        <v>0.47994083262819398</v>
      </c>
      <c r="O623">
        <v>54.060795011691297</v>
      </c>
      <c r="P623">
        <v>73.848238482384801</v>
      </c>
      <c r="Q623">
        <v>0.167105218565411</v>
      </c>
    </row>
    <row r="624" spans="1:17" x14ac:dyDescent="0.3">
      <c r="A624" t="s">
        <v>1378</v>
      </c>
      <c r="B624" t="s">
        <v>1379</v>
      </c>
      <c r="C624" t="s">
        <v>3135</v>
      </c>
      <c r="D624" t="s">
        <v>190</v>
      </c>
      <c r="E624">
        <v>8125.2322590000003</v>
      </c>
      <c r="F624">
        <v>395.15</v>
      </c>
      <c r="G624">
        <v>0.15592142905175799</v>
      </c>
      <c r="H624">
        <v>-14.682531241002501</v>
      </c>
      <c r="I624">
        <v>22.069004762168898</v>
      </c>
      <c r="J624">
        <v>-8.6143144399975196</v>
      </c>
      <c r="K624">
        <v>427.30139708924202</v>
      </c>
      <c r="L624">
        <v>349.369314255701</v>
      </c>
      <c r="M624">
        <v>17.901244003844202</v>
      </c>
      <c r="N624">
        <v>2.02651497743779</v>
      </c>
      <c r="O624">
        <v>22.8141212197899</v>
      </c>
      <c r="P624">
        <v>64.577259475218597</v>
      </c>
    </row>
    <row r="625" spans="1:17" x14ac:dyDescent="0.3">
      <c r="A625" t="s">
        <v>1380</v>
      </c>
      <c r="B625" t="s">
        <v>1381</v>
      </c>
      <c r="C625" t="s">
        <v>3139</v>
      </c>
      <c r="D625" t="s">
        <v>325</v>
      </c>
      <c r="E625">
        <v>8077.0307606659999</v>
      </c>
      <c r="F625">
        <v>213.55</v>
      </c>
      <c r="G625">
        <v>16.1958619512342</v>
      </c>
      <c r="H625">
        <v>-2.3249218463119399</v>
      </c>
      <c r="I625">
        <v>-3.57891748984175</v>
      </c>
      <c r="J625">
        <v>4.6030485498462204</v>
      </c>
      <c r="K625">
        <v>216.04902006857901</v>
      </c>
      <c r="L625">
        <v>205.80843392710199</v>
      </c>
      <c r="M625">
        <v>46.229203360137603</v>
      </c>
      <c r="N625">
        <v>0.52029445982697997</v>
      </c>
      <c r="O625">
        <v>22.687895106532402</v>
      </c>
      <c r="P625">
        <v>47.683264177040101</v>
      </c>
    </row>
    <row r="626" spans="1:17" x14ac:dyDescent="0.3">
      <c r="A626" t="s">
        <v>1382</v>
      </c>
      <c r="B626" t="s">
        <v>1383</v>
      </c>
      <c r="C626" t="s">
        <v>3142</v>
      </c>
      <c r="D626" t="s">
        <v>135</v>
      </c>
      <c r="E626">
        <v>8066.4148287600001</v>
      </c>
      <c r="F626">
        <v>498</v>
      </c>
      <c r="G626">
        <v>-32.530869234727</v>
      </c>
      <c r="H626">
        <v>-12.1810741506818</v>
      </c>
      <c r="I626">
        <v>-32.952611925651503</v>
      </c>
      <c r="J626">
        <v>-6.29715527513111</v>
      </c>
      <c r="K626">
        <v>557.28443337988995</v>
      </c>
      <c r="L626">
        <v>567.44137289929699</v>
      </c>
      <c r="M626">
        <v>30.887892641394199</v>
      </c>
      <c r="N626">
        <v>1.6581743142899501</v>
      </c>
      <c r="O626">
        <v>36.305220883534098</v>
      </c>
      <c r="P626">
        <v>4.8421052631578902</v>
      </c>
      <c r="Q626">
        <v>7.1132521179453997E-2</v>
      </c>
    </row>
    <row r="627" spans="1:17" x14ac:dyDescent="0.3">
      <c r="A627" t="s">
        <v>1384</v>
      </c>
      <c r="B627" t="s">
        <v>1385</v>
      </c>
      <c r="C627" t="s">
        <v>3148</v>
      </c>
      <c r="D627" t="s">
        <v>1386</v>
      </c>
      <c r="E627">
        <v>8059.3203020000001</v>
      </c>
      <c r="F627">
        <v>629.45000000000005</v>
      </c>
      <c r="G627">
        <v>-6.3241770153447598</v>
      </c>
      <c r="H627">
        <v>-9.5720814758126096</v>
      </c>
      <c r="I627">
        <v>5.8021998749857104</v>
      </c>
      <c r="J627">
        <v>0.16805329959745499</v>
      </c>
      <c r="K627">
        <v>652.38037458894405</v>
      </c>
      <c r="L627">
        <v>587.43518884042203</v>
      </c>
      <c r="M627">
        <v>52.213379364204798</v>
      </c>
      <c r="N627">
        <v>0.55791542804623895</v>
      </c>
      <c r="O627">
        <v>22.0748272301215</v>
      </c>
      <c r="P627">
        <v>54.6750215014129</v>
      </c>
      <c r="Q627">
        <v>0.135224409152366</v>
      </c>
    </row>
    <row r="628" spans="1:17" hidden="1" x14ac:dyDescent="0.3">
      <c r="A628" t="s">
        <v>1387</v>
      </c>
      <c r="B628" t="s">
        <v>1388</v>
      </c>
      <c r="C628" t="s">
        <v>3144</v>
      </c>
      <c r="D628" t="s">
        <v>158</v>
      </c>
      <c r="E628">
        <v>8047.7045291369996</v>
      </c>
      <c r="F628">
        <v>62.8</v>
      </c>
      <c r="G628">
        <v>54.758270367449299</v>
      </c>
      <c r="H628">
        <v>-6.9934219022061104</v>
      </c>
      <c r="I628">
        <v>-12.8383895395312</v>
      </c>
      <c r="J628">
        <v>-9.0839816571841396</v>
      </c>
      <c r="K628">
        <v>62.692604759927697</v>
      </c>
      <c r="L628">
        <v>57.817074709339799</v>
      </c>
      <c r="M628">
        <v>44.385928245294302</v>
      </c>
      <c r="N628">
        <v>3.5163300070110499</v>
      </c>
      <c r="O628">
        <v>27.229299363057301</v>
      </c>
      <c r="P628">
        <v>84.705882352941103</v>
      </c>
      <c r="Q628">
        <v>-1.6023341392641999E-2</v>
      </c>
    </row>
    <row r="629" spans="1:17" hidden="1" x14ac:dyDescent="0.3">
      <c r="A629" t="s">
        <v>1389</v>
      </c>
      <c r="B629" t="s">
        <v>1390</v>
      </c>
      <c r="C629" t="s">
        <v>3139</v>
      </c>
      <c r="D629" t="s">
        <v>292</v>
      </c>
      <c r="E629">
        <v>8041.2361577600004</v>
      </c>
      <c r="F629">
        <v>367.35</v>
      </c>
      <c r="G629">
        <v>-35.776319124853003</v>
      </c>
      <c r="H629">
        <v>-10.9000173088784</v>
      </c>
      <c r="I629">
        <v>-37.841086854231797</v>
      </c>
      <c r="J629">
        <v>-0.213210372822568</v>
      </c>
      <c r="K629">
        <v>389.39462918710501</v>
      </c>
      <c r="M629">
        <v>30.2560549408241</v>
      </c>
      <c r="N629">
        <v>0.95114623181627</v>
      </c>
      <c r="O629">
        <v>46.5223900911936</v>
      </c>
      <c r="P629">
        <v>7.4122807017543897</v>
      </c>
    </row>
    <row r="630" spans="1:17" x14ac:dyDescent="0.3">
      <c r="A630" t="s">
        <v>1391</v>
      </c>
      <c r="B630" t="s">
        <v>1392</v>
      </c>
      <c r="C630" t="s">
        <v>3141</v>
      </c>
      <c r="D630" t="s">
        <v>1025</v>
      </c>
      <c r="E630">
        <v>8007.1872496799997</v>
      </c>
      <c r="F630">
        <v>834.8</v>
      </c>
      <c r="G630">
        <v>62.413447550500599</v>
      </c>
      <c r="H630">
        <v>-7.5339894007493697</v>
      </c>
      <c r="I630">
        <v>20.410493537727099</v>
      </c>
      <c r="J630">
        <v>-1.44513596386573</v>
      </c>
      <c r="K630">
        <v>872.25120910692897</v>
      </c>
      <c r="L630">
        <v>760.22499008843704</v>
      </c>
      <c r="M630">
        <v>39.044022777177702</v>
      </c>
      <c r="N630">
        <v>0.65282032852730298</v>
      </c>
      <c r="O630">
        <v>26.8567321514135</v>
      </c>
      <c r="P630">
        <v>96.2388340385519</v>
      </c>
      <c r="Q630">
        <v>0.15575828048767201</v>
      </c>
    </row>
    <row r="631" spans="1:17" x14ac:dyDescent="0.3">
      <c r="A631" t="s">
        <v>1393</v>
      </c>
      <c r="B631" t="s">
        <v>1394</v>
      </c>
      <c r="C631" t="s">
        <v>3138</v>
      </c>
      <c r="D631" t="s">
        <v>469</v>
      </c>
      <c r="E631">
        <v>8005.8467325800002</v>
      </c>
      <c r="F631">
        <v>543.5</v>
      </c>
      <c r="G631">
        <v>-46.554891274051002</v>
      </c>
      <c r="H631">
        <v>4.5018693246470303</v>
      </c>
      <c r="I631">
        <v>-10.9119634142768</v>
      </c>
      <c r="J631">
        <v>0.792841217798672</v>
      </c>
      <c r="K631">
        <v>505.72772813461899</v>
      </c>
      <c r="L631">
        <v>521.39749428934704</v>
      </c>
      <c r="M631">
        <v>63.7628466218735</v>
      </c>
      <c r="N631">
        <v>2.6785124213167499</v>
      </c>
      <c r="O631">
        <v>28.3164673413063</v>
      </c>
      <c r="P631">
        <v>26.837806301050101</v>
      </c>
      <c r="Q631">
        <v>-2.0530775278905001E-2</v>
      </c>
    </row>
    <row r="632" spans="1:17" x14ac:dyDescent="0.3">
      <c r="A632" t="s">
        <v>1395</v>
      </c>
      <c r="B632" t="s">
        <v>1396</v>
      </c>
      <c r="C632" t="s">
        <v>3143</v>
      </c>
      <c r="D632" t="s">
        <v>446</v>
      </c>
      <c r="E632">
        <v>7986.90513061</v>
      </c>
      <c r="F632">
        <v>495.35</v>
      </c>
      <c r="G632">
        <v>-22.345911072861998</v>
      </c>
      <c r="H632">
        <v>-3.0545701429880801</v>
      </c>
      <c r="I632">
        <v>-7.7013426271332204</v>
      </c>
      <c r="J632">
        <v>-1.9227817526039901</v>
      </c>
      <c r="K632">
        <v>510.13264595838803</v>
      </c>
      <c r="L632">
        <v>498.28275837632202</v>
      </c>
      <c r="M632">
        <v>43.379191647282603</v>
      </c>
      <c r="N632">
        <v>0.37090457281035299</v>
      </c>
      <c r="O632">
        <v>27.970122135863502</v>
      </c>
      <c r="P632">
        <v>22.9766633565044</v>
      </c>
      <c r="Q632">
        <v>-6.6956219507025003E-2</v>
      </c>
    </row>
    <row r="633" spans="1:17" hidden="1" x14ac:dyDescent="0.3">
      <c r="A633" t="s">
        <v>1397</v>
      </c>
      <c r="B633" t="s">
        <v>1398</v>
      </c>
      <c r="C633" t="s">
        <v>3129</v>
      </c>
      <c r="D633" t="s">
        <v>579</v>
      </c>
      <c r="E633">
        <v>7968.2143997100002</v>
      </c>
      <c r="F633">
        <v>733.7</v>
      </c>
      <c r="G633">
        <v>7.4272837586792297</v>
      </c>
      <c r="H633">
        <v>-5.7269047041704502</v>
      </c>
      <c r="I633">
        <v>9.8853483246452907</v>
      </c>
      <c r="J633">
        <v>-1.0082787467996801</v>
      </c>
      <c r="K633">
        <v>733.84754329067096</v>
      </c>
      <c r="M633">
        <v>50.2926270203805</v>
      </c>
      <c r="N633">
        <v>0.44623449082018002</v>
      </c>
      <c r="O633">
        <v>8.9000954068420199</v>
      </c>
      <c r="P633">
        <v>41.327169411538101</v>
      </c>
    </row>
    <row r="634" spans="1:17" x14ac:dyDescent="0.3">
      <c r="A634" t="s">
        <v>1399</v>
      </c>
      <c r="B634" t="s">
        <v>1400</v>
      </c>
      <c r="C634" t="s">
        <v>3138</v>
      </c>
      <c r="D634" t="s">
        <v>83</v>
      </c>
      <c r="E634">
        <v>7951.9822996899902</v>
      </c>
      <c r="F634">
        <v>3149.45</v>
      </c>
      <c r="G634">
        <v>56.108713664534903</v>
      </c>
      <c r="H634">
        <v>-8.8491414906195303</v>
      </c>
      <c r="I634">
        <v>13.515819585141999</v>
      </c>
      <c r="J634">
        <v>-7.2497273806475304</v>
      </c>
      <c r="K634">
        <v>3208.4230897481202</v>
      </c>
      <c r="L634">
        <v>2703.5525086783</v>
      </c>
      <c r="M634">
        <v>36.728201181430499</v>
      </c>
      <c r="N634">
        <v>0.691104870557261</v>
      </c>
      <c r="O634">
        <v>11.9227166648144</v>
      </c>
      <c r="P634">
        <v>103.05277070371601</v>
      </c>
      <c r="Q634">
        <v>0.18576973254941301</v>
      </c>
    </row>
    <row r="635" spans="1:17" x14ac:dyDescent="0.3">
      <c r="A635" t="s">
        <v>1401</v>
      </c>
      <c r="B635" t="s">
        <v>1402</v>
      </c>
      <c r="C635" t="s">
        <v>3141</v>
      </c>
      <c r="D635" t="s">
        <v>117</v>
      </c>
      <c r="E635">
        <v>7886.20445956</v>
      </c>
      <c r="F635">
        <v>712.95</v>
      </c>
      <c r="G635">
        <v>17.490706179999901</v>
      </c>
      <c r="H635">
        <v>3.3673202409961598</v>
      </c>
      <c r="I635">
        <v>14.6811579222943</v>
      </c>
      <c r="J635">
        <v>-1.50192629390274</v>
      </c>
      <c r="K635">
        <v>669.189778717801</v>
      </c>
      <c r="L635">
        <v>611.43557594108404</v>
      </c>
      <c r="M635">
        <v>67.017774994848594</v>
      </c>
      <c r="N635">
        <v>1.40559676018132</v>
      </c>
      <c r="O635">
        <v>18.0517567851882</v>
      </c>
      <c r="P635">
        <v>52.486365094642203</v>
      </c>
      <c r="Q635">
        <v>6.6149547669549003E-2</v>
      </c>
    </row>
    <row r="636" spans="1:17" x14ac:dyDescent="0.3">
      <c r="A636" t="s">
        <v>1403</v>
      </c>
      <c r="B636" t="s">
        <v>1404</v>
      </c>
      <c r="C636" t="s">
        <v>3136</v>
      </c>
      <c r="D636" t="s">
        <v>1405</v>
      </c>
      <c r="E636">
        <v>7854.5291446000001</v>
      </c>
      <c r="F636">
        <v>375</v>
      </c>
      <c r="G636">
        <v>52.456100101036903</v>
      </c>
      <c r="H636">
        <v>-8.3421020410304401</v>
      </c>
      <c r="I636">
        <v>7.2193698592725202</v>
      </c>
      <c r="J636">
        <v>-8.0483732594869792</v>
      </c>
      <c r="K636">
        <v>411.252817346141</v>
      </c>
      <c r="L636">
        <v>389.16007498660099</v>
      </c>
      <c r="M636">
        <v>39.861126502816298</v>
      </c>
      <c r="N636">
        <v>0.97870819172999601</v>
      </c>
      <c r="O636">
        <v>56.8</v>
      </c>
      <c r="P636">
        <v>81.115672542864004</v>
      </c>
      <c r="Q636">
        <v>8.6778321419301002E-2</v>
      </c>
    </row>
    <row r="637" spans="1:17" x14ac:dyDescent="0.3">
      <c r="A637" t="s">
        <v>1406</v>
      </c>
      <c r="B637" t="s">
        <v>1407</v>
      </c>
      <c r="C637" t="s">
        <v>3142</v>
      </c>
      <c r="D637" t="s">
        <v>135</v>
      </c>
      <c r="E637">
        <v>7852.5134743500003</v>
      </c>
      <c r="F637">
        <v>261.35000000000002</v>
      </c>
      <c r="G637">
        <v>165.722558402803</v>
      </c>
      <c r="H637">
        <v>7.1100544888455</v>
      </c>
      <c r="I637">
        <v>51.673360873456403</v>
      </c>
      <c r="J637">
        <v>4.2391165160108901</v>
      </c>
      <c r="K637">
        <v>233.01899329256199</v>
      </c>
      <c r="L637">
        <v>184.06447868059701</v>
      </c>
      <c r="M637">
        <v>72.970351040512597</v>
      </c>
      <c r="N637">
        <v>0.866769996086309</v>
      </c>
      <c r="O637">
        <v>3.2906064664243102</v>
      </c>
      <c r="P637">
        <v>210.57635175282201</v>
      </c>
      <c r="Q637">
        <v>0.16965108255984601</v>
      </c>
    </row>
    <row r="638" spans="1:17" x14ac:dyDescent="0.3">
      <c r="A638" t="s">
        <v>1408</v>
      </c>
      <c r="B638" t="s">
        <v>1409</v>
      </c>
      <c r="C638" t="s">
        <v>3139</v>
      </c>
      <c r="D638" t="s">
        <v>292</v>
      </c>
      <c r="E638">
        <v>7848.2894134449998</v>
      </c>
      <c r="F638">
        <v>389.4</v>
      </c>
      <c r="G638">
        <v>-38.508463031294497</v>
      </c>
      <c r="H638">
        <v>-10.647831274155299</v>
      </c>
      <c r="I638">
        <v>-14.5251984053087</v>
      </c>
      <c r="J638">
        <v>1.1150788243190799</v>
      </c>
      <c r="K638">
        <v>411.93091414809999</v>
      </c>
      <c r="L638">
        <v>408.69608520642799</v>
      </c>
      <c r="M638">
        <v>31.659217949547202</v>
      </c>
      <c r="N638">
        <v>0.81716657774539003</v>
      </c>
      <c r="O638">
        <v>29.686697483307601</v>
      </c>
      <c r="P638">
        <v>11.9769949676491</v>
      </c>
      <c r="Q638">
        <v>4.5705265763623E-2</v>
      </c>
    </row>
    <row r="639" spans="1:17" x14ac:dyDescent="0.3">
      <c r="A639" t="s">
        <v>1410</v>
      </c>
      <c r="B639" t="s">
        <v>1411</v>
      </c>
      <c r="C639" t="s">
        <v>3133</v>
      </c>
      <c r="D639" t="s">
        <v>51</v>
      </c>
      <c r="E639">
        <v>7845.7645488399903</v>
      </c>
      <c r="F639">
        <v>820.15</v>
      </c>
      <c r="G639">
        <v>118.577606203128</v>
      </c>
      <c r="H639">
        <v>-7.8621126065889397</v>
      </c>
      <c r="I639">
        <v>51.715048027399597</v>
      </c>
      <c r="J639">
        <v>-4.2671087007255801</v>
      </c>
      <c r="K639">
        <v>772.01864638680399</v>
      </c>
      <c r="L639">
        <v>592.22313491320995</v>
      </c>
      <c r="M639">
        <v>38.669299585581904</v>
      </c>
      <c r="N639">
        <v>0.57742341334319502</v>
      </c>
      <c r="O639">
        <v>16.990794366884099</v>
      </c>
      <c r="P639">
        <v>176.330862533692</v>
      </c>
      <c r="Q639">
        <v>2.2934913893482001E-2</v>
      </c>
    </row>
    <row r="640" spans="1:17" hidden="1" x14ac:dyDescent="0.3">
      <c r="A640" t="s">
        <v>1412</v>
      </c>
      <c r="B640" t="s">
        <v>1413</v>
      </c>
      <c r="C640" t="s">
        <v>3144</v>
      </c>
      <c r="D640" t="s">
        <v>607</v>
      </c>
      <c r="E640">
        <v>7840.0164381000004</v>
      </c>
      <c r="F640">
        <v>3797.3</v>
      </c>
      <c r="G640">
        <v>-6.9354381718669398</v>
      </c>
      <c r="H640">
        <v>0.24188093916685499</v>
      </c>
      <c r="I640">
        <v>4.1432934252796096</v>
      </c>
      <c r="J640">
        <v>-2.2117186721773798</v>
      </c>
      <c r="K640">
        <v>3877.93976110941</v>
      </c>
      <c r="L640">
        <v>3631.44289823801</v>
      </c>
      <c r="M640">
        <v>43.574811735839397</v>
      </c>
      <c r="N640">
        <v>0.74630885218804699</v>
      </c>
      <c r="O640">
        <v>14.158744371000401</v>
      </c>
      <c r="P640">
        <v>25.466290000165198</v>
      </c>
      <c r="Q640">
        <v>-2.0767734864664E-2</v>
      </c>
    </row>
    <row r="641" spans="1:17" x14ac:dyDescent="0.3">
      <c r="A641" t="s">
        <v>1414</v>
      </c>
      <c r="B641" t="s">
        <v>1415</v>
      </c>
      <c r="C641" t="s">
        <v>3129</v>
      </c>
      <c r="D641" t="s">
        <v>24</v>
      </c>
      <c r="E641">
        <v>7821.8410786919903</v>
      </c>
      <c r="F641">
        <v>40.78</v>
      </c>
      <c r="G641">
        <v>-56.163478871270399</v>
      </c>
      <c r="H641">
        <v>-8.4118788376899705</v>
      </c>
      <c r="I641">
        <v>-37.597450050055798</v>
      </c>
      <c r="J641">
        <v>-1.0599388784928701E-3</v>
      </c>
      <c r="K641">
        <v>42.778700647864497</v>
      </c>
      <c r="L641">
        <v>46.5770705044268</v>
      </c>
      <c r="M641">
        <v>30.844544358659899</v>
      </c>
      <c r="N641">
        <v>0.94461637132311704</v>
      </c>
      <c r="O641">
        <v>54.487493869543798</v>
      </c>
      <c r="P641">
        <v>4.5641025641025497</v>
      </c>
      <c r="Q641">
        <v>7.0390387639564997E-2</v>
      </c>
    </row>
    <row r="642" spans="1:17" x14ac:dyDescent="0.3">
      <c r="A642" t="s">
        <v>1416</v>
      </c>
      <c r="B642" t="s">
        <v>1417</v>
      </c>
      <c r="C642" t="s">
        <v>3139</v>
      </c>
      <c r="D642" t="s">
        <v>125</v>
      </c>
      <c r="E642">
        <v>7820.6618910999996</v>
      </c>
      <c r="F642">
        <v>655.5</v>
      </c>
      <c r="G642">
        <v>-42.640930103324102</v>
      </c>
      <c r="H642">
        <v>-11.7473731317146</v>
      </c>
      <c r="I642">
        <v>-14.9945924971155</v>
      </c>
      <c r="J642">
        <v>-1.25150870219669</v>
      </c>
      <c r="K642">
        <v>675.31986784912306</v>
      </c>
      <c r="L642">
        <v>697.54945963283797</v>
      </c>
      <c r="M642">
        <v>35.510876149767498</v>
      </c>
      <c r="N642">
        <v>0.48070582214183299</v>
      </c>
      <c r="O642">
        <v>29.519450800915301</v>
      </c>
      <c r="P642">
        <v>9.5055128633477892</v>
      </c>
      <c r="Q642">
        <v>-0.103058540787884</v>
      </c>
    </row>
    <row r="643" spans="1:17" x14ac:dyDescent="0.3">
      <c r="A643" t="s">
        <v>1418</v>
      </c>
      <c r="B643" t="s">
        <v>1419</v>
      </c>
      <c r="C643" t="s">
        <v>3142</v>
      </c>
      <c r="D643" t="s">
        <v>135</v>
      </c>
      <c r="E643">
        <v>7811.0385901079999</v>
      </c>
      <c r="F643">
        <v>120.97</v>
      </c>
      <c r="G643">
        <v>27.9185087216526</v>
      </c>
      <c r="H643">
        <v>-7.7945767442541101</v>
      </c>
      <c r="I643">
        <v>-23.042477576453098</v>
      </c>
      <c r="J643">
        <v>-3.7752369006957598</v>
      </c>
      <c r="K643">
        <v>129.35927624736701</v>
      </c>
      <c r="L643">
        <v>121.51193717922</v>
      </c>
      <c r="M643">
        <v>35.391066202376798</v>
      </c>
      <c r="N643">
        <v>0.93082586168069104</v>
      </c>
      <c r="O643">
        <v>35.8683971232537</v>
      </c>
      <c r="P643">
        <v>75.318840579710098</v>
      </c>
      <c r="Q643">
        <v>-1.0552231099752001E-2</v>
      </c>
    </row>
    <row r="644" spans="1:17" x14ac:dyDescent="0.3">
      <c r="A644" t="s">
        <v>1420</v>
      </c>
      <c r="B644" t="s">
        <v>1421</v>
      </c>
      <c r="C644" t="s">
        <v>3127</v>
      </c>
      <c r="D644" t="s">
        <v>1405</v>
      </c>
      <c r="E644">
        <v>7778.4871986899998</v>
      </c>
      <c r="F644">
        <v>467.9</v>
      </c>
      <c r="G644">
        <v>54.7207278784838</v>
      </c>
      <c r="H644">
        <v>-7.0924366325912702</v>
      </c>
      <c r="I644">
        <v>3.5873950634274498</v>
      </c>
      <c r="J644">
        <v>-6.1312727953377504</v>
      </c>
      <c r="K644">
        <v>501.12551665365902</v>
      </c>
      <c r="L644">
        <v>466.69198059338299</v>
      </c>
      <c r="M644">
        <v>37.168307162553297</v>
      </c>
      <c r="N644">
        <v>0.61238744160278402</v>
      </c>
      <c r="O644">
        <v>35.6700149604616</v>
      </c>
      <c r="P644">
        <v>95.828683035714306</v>
      </c>
    </row>
    <row r="645" spans="1:17" x14ac:dyDescent="0.3">
      <c r="A645" t="s">
        <v>1422</v>
      </c>
      <c r="B645" t="s">
        <v>1423</v>
      </c>
      <c r="C645" t="s">
        <v>3143</v>
      </c>
      <c r="D645" t="s">
        <v>482</v>
      </c>
      <c r="E645">
        <v>7634.5493028149904</v>
      </c>
      <c r="F645">
        <v>277.35000000000002</v>
      </c>
      <c r="G645">
        <v>-24.700448867607601</v>
      </c>
      <c r="H645">
        <v>-15.534562665741101</v>
      </c>
      <c r="I645">
        <v>0.100084899644514</v>
      </c>
      <c r="J645">
        <v>-4.3562104497870902</v>
      </c>
      <c r="K645">
        <v>284.23651483555801</v>
      </c>
      <c r="L645">
        <v>270.282439515269</v>
      </c>
      <c r="M645">
        <v>31.056511685743299</v>
      </c>
      <c r="N645">
        <v>0.59773331644400596</v>
      </c>
      <c r="O645">
        <v>17.360735532720302</v>
      </c>
      <c r="P645">
        <v>26.068181818181799</v>
      </c>
      <c r="Q645">
        <v>-0.116293800824254</v>
      </c>
    </row>
    <row r="646" spans="1:17" x14ac:dyDescent="0.3">
      <c r="A646" t="s">
        <v>1424</v>
      </c>
      <c r="B646" t="s">
        <v>1425</v>
      </c>
      <c r="C646" t="s">
        <v>3139</v>
      </c>
      <c r="D646" t="s">
        <v>607</v>
      </c>
      <c r="E646">
        <v>7621.4029814100004</v>
      </c>
      <c r="F646">
        <v>578.5</v>
      </c>
      <c r="G646">
        <v>49.5324633443105</v>
      </c>
      <c r="H646">
        <v>0.89736343824194598</v>
      </c>
      <c r="I646">
        <v>23.589124881077399</v>
      </c>
      <c r="J646">
        <v>-1.54430333779072</v>
      </c>
      <c r="K646">
        <v>553.17501004814801</v>
      </c>
      <c r="L646">
        <v>485.30186862510902</v>
      </c>
      <c r="M646">
        <v>38.299800300056901</v>
      </c>
      <c r="N646">
        <v>0.51428936891465304</v>
      </c>
      <c r="O646">
        <v>7.6750216076058697</v>
      </c>
      <c r="P646">
        <v>93.575372260331207</v>
      </c>
      <c r="Q646">
        <v>5.6621598706136998E-2</v>
      </c>
    </row>
    <row r="647" spans="1:17" hidden="1" x14ac:dyDescent="0.3">
      <c r="A647" t="s">
        <v>1426</v>
      </c>
      <c r="B647" t="s">
        <v>1427</v>
      </c>
      <c r="C647" t="s">
        <v>3144</v>
      </c>
      <c r="D647" t="s">
        <v>1428</v>
      </c>
      <c r="E647">
        <v>7578.0043629749998</v>
      </c>
      <c r="F647">
        <v>1887.75</v>
      </c>
      <c r="G647">
        <v>86.517506830757895</v>
      </c>
      <c r="H647">
        <v>-12.3870045995968</v>
      </c>
      <c r="I647">
        <v>53.955421878249403</v>
      </c>
      <c r="J647">
        <v>-2.78289688418293</v>
      </c>
      <c r="K647">
        <v>1884.2216478191799</v>
      </c>
      <c r="L647">
        <v>1461.35543408116</v>
      </c>
      <c r="M647">
        <v>32.362624507215799</v>
      </c>
      <c r="N647">
        <v>0.38886711614401698</v>
      </c>
      <c r="O647">
        <v>17.865183419414599</v>
      </c>
      <c r="P647">
        <v>143.58064516128999</v>
      </c>
    </row>
    <row r="648" spans="1:17" x14ac:dyDescent="0.3">
      <c r="A648" t="s">
        <v>1429</v>
      </c>
      <c r="B648" t="s">
        <v>1430</v>
      </c>
      <c r="C648" t="s">
        <v>3132</v>
      </c>
      <c r="D648" t="s">
        <v>48</v>
      </c>
      <c r="E648">
        <v>7459.1567455649902</v>
      </c>
      <c r="F648">
        <v>500.6</v>
      </c>
      <c r="G648">
        <v>34.866936682065301</v>
      </c>
      <c r="H648">
        <v>-11.379180042990299</v>
      </c>
      <c r="I648">
        <v>-3.7184930569948</v>
      </c>
      <c r="J648">
        <v>-6.0561556298494903</v>
      </c>
      <c r="K648">
        <v>528.64782804332299</v>
      </c>
      <c r="L648">
        <v>469.09810569905198</v>
      </c>
      <c r="M648">
        <v>31.359780892826102</v>
      </c>
      <c r="N648">
        <v>0.58414780770357799</v>
      </c>
      <c r="O648">
        <v>17.4590491410307</v>
      </c>
      <c r="P648">
        <v>74.882096069868993</v>
      </c>
      <c r="Q648">
        <v>-3.5719320385194001E-2</v>
      </c>
    </row>
    <row r="649" spans="1:17" x14ac:dyDescent="0.3">
      <c r="A649" t="s">
        <v>1431</v>
      </c>
      <c r="B649" t="s">
        <v>1432</v>
      </c>
      <c r="C649" t="s">
        <v>3132</v>
      </c>
      <c r="D649" t="s">
        <v>48</v>
      </c>
      <c r="E649">
        <v>7454.7106145999996</v>
      </c>
      <c r="F649">
        <v>1122.3</v>
      </c>
      <c r="G649">
        <v>25.983343532945799</v>
      </c>
      <c r="H649">
        <v>-13.166629794660899</v>
      </c>
      <c r="I649">
        <v>-7.4614123328396902</v>
      </c>
      <c r="J649">
        <v>-2.24700531579709</v>
      </c>
      <c r="K649">
        <v>1215.21266764757</v>
      </c>
      <c r="L649">
        <v>1123.2225006710501</v>
      </c>
      <c r="M649">
        <v>32.9812099111032</v>
      </c>
      <c r="N649">
        <v>0.78135846056410097</v>
      </c>
      <c r="O649">
        <v>37.436514300989003</v>
      </c>
      <c r="P649">
        <v>72.661538461538399</v>
      </c>
      <c r="Q649">
        <v>0.12805429913039501</v>
      </c>
    </row>
    <row r="650" spans="1:17" hidden="1" x14ac:dyDescent="0.3">
      <c r="A650" t="s">
        <v>1433</v>
      </c>
      <c r="B650" t="s">
        <v>1434</v>
      </c>
      <c r="C650" t="s">
        <v>3144</v>
      </c>
      <c r="D650" t="s">
        <v>398</v>
      </c>
      <c r="E650">
        <v>7403.1077057100001</v>
      </c>
      <c r="F650">
        <v>339.85</v>
      </c>
      <c r="G650">
        <v>164.446023057627</v>
      </c>
      <c r="H650">
        <v>-20.842202093289501</v>
      </c>
      <c r="I650">
        <v>18.060970097537801</v>
      </c>
      <c r="J650">
        <v>-7.5023083159882598</v>
      </c>
      <c r="K650">
        <v>343.86074286520602</v>
      </c>
      <c r="L650">
        <v>264.80732182377199</v>
      </c>
      <c r="M650">
        <v>20.948438677883601</v>
      </c>
      <c r="N650">
        <v>0.68854756409315199</v>
      </c>
      <c r="O650">
        <v>27.4091510960717</v>
      </c>
      <c r="P650">
        <v>195.26498696785399</v>
      </c>
      <c r="Q650">
        <v>0.168124056326213</v>
      </c>
    </row>
    <row r="651" spans="1:17" x14ac:dyDescent="0.3">
      <c r="A651" t="s">
        <v>1435</v>
      </c>
      <c r="B651" t="s">
        <v>1436</v>
      </c>
      <c r="C651" t="s">
        <v>3132</v>
      </c>
      <c r="D651" t="s">
        <v>48</v>
      </c>
      <c r="E651">
        <v>7401.0962091499996</v>
      </c>
      <c r="F651">
        <v>538.79999999999995</v>
      </c>
      <c r="G651">
        <v>68.834835360657905</v>
      </c>
      <c r="H651">
        <v>-3.3182067957130599</v>
      </c>
      <c r="I651">
        <v>58.4430749913612</v>
      </c>
      <c r="J651">
        <v>-3.7794208171845498</v>
      </c>
      <c r="K651">
        <v>551.77212472631595</v>
      </c>
      <c r="L651">
        <v>443.95143879556099</v>
      </c>
      <c r="M651">
        <v>31.044716833414999</v>
      </c>
      <c r="N651">
        <v>0.79942074304343202</v>
      </c>
      <c r="O651">
        <v>14.8849294729027</v>
      </c>
      <c r="P651">
        <v>123.336787564766</v>
      </c>
      <c r="Q651">
        <v>0.192994316759562</v>
      </c>
    </row>
    <row r="652" spans="1:17" x14ac:dyDescent="0.3">
      <c r="A652" t="s">
        <v>1437</v>
      </c>
      <c r="B652" t="s">
        <v>1438</v>
      </c>
      <c r="C652" t="s">
        <v>3141</v>
      </c>
      <c r="D652" t="s">
        <v>140</v>
      </c>
      <c r="E652">
        <v>7387.5393696000001</v>
      </c>
      <c r="F652">
        <v>407.6</v>
      </c>
      <c r="G652">
        <v>-61.7559678923486</v>
      </c>
      <c r="H652">
        <v>-5.1879806672459203</v>
      </c>
      <c r="I652">
        <v>-26.760808384017299</v>
      </c>
      <c r="J652">
        <v>-1.94558031208354</v>
      </c>
      <c r="K652">
        <v>441.06099782964202</v>
      </c>
      <c r="L652">
        <v>470.44574364420799</v>
      </c>
      <c r="M652">
        <v>31.3951708064284</v>
      </c>
      <c r="N652">
        <v>1.0126137471406</v>
      </c>
      <c r="O652">
        <v>73.012757605495594</v>
      </c>
      <c r="P652">
        <v>5.56850556850556</v>
      </c>
      <c r="Q652">
        <v>2.1805557649621998E-2</v>
      </c>
    </row>
    <row r="653" spans="1:17" hidden="1" x14ac:dyDescent="0.3">
      <c r="A653" t="s">
        <v>1439</v>
      </c>
      <c r="B653" t="s">
        <v>1440</v>
      </c>
      <c r="C653" t="s">
        <v>3144</v>
      </c>
      <c r="D653" t="s">
        <v>83</v>
      </c>
      <c r="E653">
        <v>7385.9598295199903</v>
      </c>
      <c r="F653">
        <v>158.29</v>
      </c>
      <c r="G653">
        <v>443.789890920809</v>
      </c>
      <c r="H653">
        <v>19.479658765685201</v>
      </c>
      <c r="I653">
        <v>157.48026186717999</v>
      </c>
      <c r="J653">
        <v>-14.982507656627901</v>
      </c>
      <c r="K653">
        <v>126.00629284279201</v>
      </c>
      <c r="L653">
        <v>80.408229656698893</v>
      </c>
      <c r="M653">
        <v>54.451622659131097</v>
      </c>
      <c r="N653">
        <v>1.3619341220223899</v>
      </c>
      <c r="O653">
        <v>18.181818181818102</v>
      </c>
      <c r="P653">
        <v>508.80769230769198</v>
      </c>
      <c r="Q653">
        <v>0.13328717620241201</v>
      </c>
    </row>
    <row r="654" spans="1:17" x14ac:dyDescent="0.3">
      <c r="A654" t="s">
        <v>1441</v>
      </c>
      <c r="B654" t="s">
        <v>1442</v>
      </c>
      <c r="C654" t="s">
        <v>3146</v>
      </c>
      <c r="D654" t="s">
        <v>1443</v>
      </c>
      <c r="E654">
        <v>7303.2205806000002</v>
      </c>
      <c r="F654">
        <v>955.75</v>
      </c>
      <c r="G654">
        <v>-17.458570600243899</v>
      </c>
      <c r="H654">
        <v>-2.9588463929458402</v>
      </c>
      <c r="I654">
        <v>32.711721309649299</v>
      </c>
      <c r="J654">
        <v>-4.9421097528328604</v>
      </c>
      <c r="K654">
        <v>956.76276078399997</v>
      </c>
      <c r="L654">
        <v>848.83430660532997</v>
      </c>
      <c r="M654">
        <v>32.812044731222997</v>
      </c>
      <c r="N654">
        <v>0.53695933024192399</v>
      </c>
      <c r="O654">
        <v>16.871566832330601</v>
      </c>
      <c r="P654">
        <v>61.580726965342301</v>
      </c>
      <c r="Q654">
        <v>-6.4180890761452003E-2</v>
      </c>
    </row>
    <row r="655" spans="1:17" hidden="1" x14ac:dyDescent="0.3">
      <c r="A655" t="s">
        <v>1444</v>
      </c>
      <c r="B655" t="s">
        <v>1445</v>
      </c>
      <c r="C655" t="s">
        <v>3144</v>
      </c>
      <c r="D655" t="s">
        <v>217</v>
      </c>
      <c r="E655">
        <v>7288.0097598000002</v>
      </c>
      <c r="F655">
        <v>1302.25</v>
      </c>
      <c r="G655">
        <v>2599.9544157502501</v>
      </c>
      <c r="H655">
        <v>-11.270280253747099</v>
      </c>
      <c r="I655">
        <v>106.92313264780699</v>
      </c>
      <c r="J655">
        <v>-4.1102541465969296</v>
      </c>
      <c r="K655">
        <v>1375.6008027130499</v>
      </c>
      <c r="L655">
        <v>892.15173058570099</v>
      </c>
      <c r="M655">
        <v>48.188537363328301</v>
      </c>
      <c r="N655">
        <v>0.60497473647662903</v>
      </c>
      <c r="O655">
        <v>26.3198310616241</v>
      </c>
    </row>
    <row r="656" spans="1:17" x14ac:dyDescent="0.3">
      <c r="A656" t="s">
        <v>1446</v>
      </c>
      <c r="B656" t="s">
        <v>1447</v>
      </c>
      <c r="C656" t="s">
        <v>3138</v>
      </c>
      <c r="D656" t="s">
        <v>190</v>
      </c>
      <c r="E656">
        <v>7286.4950846800002</v>
      </c>
      <c r="F656">
        <v>1799.2</v>
      </c>
      <c r="G656">
        <v>74.841169829872698</v>
      </c>
      <c r="H656">
        <v>-10.5623078656965</v>
      </c>
      <c r="I656">
        <v>10.6698608036368</v>
      </c>
      <c r="J656">
        <v>-1.6877473702154699</v>
      </c>
      <c r="K656">
        <v>1849.2662962362199</v>
      </c>
      <c r="L656">
        <v>1560.6922867588901</v>
      </c>
      <c r="M656">
        <v>34.709747552707398</v>
      </c>
      <c r="N656">
        <v>0.436066554443855</v>
      </c>
      <c r="O656">
        <v>20.720320142285399</v>
      </c>
      <c r="P656">
        <v>111.67058823529401</v>
      </c>
      <c r="Q656">
        <v>3.7780633049939998E-2</v>
      </c>
    </row>
    <row r="657" spans="1:17" x14ac:dyDescent="0.3">
      <c r="A657" t="s">
        <v>1448</v>
      </c>
      <c r="B657" t="s">
        <v>1449</v>
      </c>
      <c r="C657" t="s">
        <v>3143</v>
      </c>
      <c r="D657" t="s">
        <v>482</v>
      </c>
      <c r="E657">
        <v>7283.0967799999999</v>
      </c>
      <c r="F657">
        <v>2230.75</v>
      </c>
      <c r="G657">
        <v>-25.551648087062201</v>
      </c>
      <c r="H657">
        <v>-3.7753480526788401</v>
      </c>
      <c r="I657">
        <v>-8.1244138007349296</v>
      </c>
      <c r="J657">
        <v>-2.3126639247351402</v>
      </c>
      <c r="K657">
        <v>2265.9412700544199</v>
      </c>
      <c r="L657">
        <v>2262.70611657785</v>
      </c>
      <c r="M657">
        <v>39.0739122667405</v>
      </c>
      <c r="N657">
        <v>0.68864742990093697</v>
      </c>
      <c r="O657">
        <v>22.604505211251801</v>
      </c>
      <c r="P657">
        <v>13.813775510204</v>
      </c>
      <c r="Q657">
        <v>-0.105963491620513</v>
      </c>
    </row>
    <row r="658" spans="1:17" x14ac:dyDescent="0.3">
      <c r="A658" t="s">
        <v>1450</v>
      </c>
      <c r="B658" t="s">
        <v>1451</v>
      </c>
      <c r="C658" t="s">
        <v>3131</v>
      </c>
      <c r="D658" t="s">
        <v>120</v>
      </c>
      <c r="E658">
        <v>7268.53351432</v>
      </c>
      <c r="F658">
        <v>616.6</v>
      </c>
      <c r="G658">
        <v>-12.265585978181701</v>
      </c>
      <c r="H658">
        <v>5.36097473465066</v>
      </c>
      <c r="I658">
        <v>7.4977644673447799</v>
      </c>
      <c r="J658">
        <v>-5.8307770119924403</v>
      </c>
      <c r="K658">
        <v>600.55980772919702</v>
      </c>
      <c r="L658">
        <v>555.88701298881006</v>
      </c>
      <c r="M658">
        <v>47.437650580702801</v>
      </c>
      <c r="N658">
        <v>0.97113316935210503</v>
      </c>
      <c r="O658">
        <v>11.320142718131599</v>
      </c>
      <c r="P658">
        <v>32.03426124197</v>
      </c>
      <c r="Q658">
        <v>4.3629141689069999E-2</v>
      </c>
    </row>
    <row r="659" spans="1:17" x14ac:dyDescent="0.3">
      <c r="A659" t="s">
        <v>1452</v>
      </c>
      <c r="B659" t="s">
        <v>1453</v>
      </c>
      <c r="C659" t="s">
        <v>3128</v>
      </c>
      <c r="D659" t="s">
        <v>21</v>
      </c>
      <c r="E659">
        <v>7268.3835233899899</v>
      </c>
      <c r="F659">
        <v>882.45</v>
      </c>
      <c r="G659">
        <v>62.605562428788197</v>
      </c>
      <c r="H659">
        <v>7.9060148796907903</v>
      </c>
      <c r="I659">
        <v>7.1650597374854499</v>
      </c>
      <c r="J659">
        <v>3.7575802078276501</v>
      </c>
      <c r="K659">
        <v>847.79646196716601</v>
      </c>
      <c r="L659">
        <v>733.97581984514795</v>
      </c>
      <c r="M659">
        <v>60.550307539893801</v>
      </c>
      <c r="N659">
        <v>0.67491790619436898</v>
      </c>
      <c r="O659">
        <v>5.1277692787126696</v>
      </c>
      <c r="P659">
        <v>112.63855421686701</v>
      </c>
      <c r="Q659">
        <v>0.129813389078592</v>
      </c>
    </row>
    <row r="660" spans="1:17" x14ac:dyDescent="0.3">
      <c r="A660" t="s">
        <v>1454</v>
      </c>
      <c r="B660" t="s">
        <v>1455</v>
      </c>
      <c r="C660" t="s">
        <v>3146</v>
      </c>
      <c r="D660" t="s">
        <v>612</v>
      </c>
      <c r="E660">
        <v>7258.6009174399996</v>
      </c>
      <c r="F660">
        <v>41.19</v>
      </c>
      <c r="G660">
        <v>-33.657078776160603</v>
      </c>
      <c r="H660">
        <v>-17.146494100734198</v>
      </c>
      <c r="I660">
        <v>-24.897485954572002</v>
      </c>
      <c r="J660">
        <v>-5.6868273873015296</v>
      </c>
      <c r="K660">
        <v>45.841038859766101</v>
      </c>
      <c r="L660">
        <v>46.460559635847297</v>
      </c>
      <c r="M660">
        <v>23.060008533606499</v>
      </c>
      <c r="N660">
        <v>0.58621869982631802</v>
      </c>
      <c r="O660">
        <v>66.788055353241106</v>
      </c>
      <c r="P660">
        <v>6.5717981888745198</v>
      </c>
      <c r="Q660">
        <v>-1.588131140444E-3</v>
      </c>
    </row>
    <row r="661" spans="1:17" x14ac:dyDescent="0.3">
      <c r="A661" t="s">
        <v>1456</v>
      </c>
      <c r="B661" t="s">
        <v>1457</v>
      </c>
      <c r="C661" t="s">
        <v>607</v>
      </c>
      <c r="D661" t="s">
        <v>607</v>
      </c>
      <c r="E661">
        <v>7248.7888439999997</v>
      </c>
      <c r="F661">
        <v>356.5</v>
      </c>
      <c r="G661">
        <v>31.987716845907698</v>
      </c>
      <c r="H661">
        <v>-16.661255701819201</v>
      </c>
      <c r="I661">
        <v>-16.808916177850101</v>
      </c>
      <c r="J661">
        <v>-3.05940522821375</v>
      </c>
      <c r="K661">
        <v>391.14267658639699</v>
      </c>
      <c r="L661">
        <v>354.86646551561802</v>
      </c>
      <c r="M661">
        <v>25.906520821212698</v>
      </c>
      <c r="N661">
        <v>0.91707489022213995</v>
      </c>
      <c r="O661">
        <v>26.4095371669004</v>
      </c>
      <c r="P661">
        <v>65.659851301115197</v>
      </c>
      <c r="Q661">
        <v>1.5053926632534E-2</v>
      </c>
    </row>
    <row r="662" spans="1:17" hidden="1" x14ac:dyDescent="0.3">
      <c r="A662" t="s">
        <v>1458</v>
      </c>
      <c r="B662" t="s">
        <v>1459</v>
      </c>
      <c r="C662" t="s">
        <v>3144</v>
      </c>
      <c r="D662" t="s">
        <v>24</v>
      </c>
      <c r="E662">
        <v>7233.4944187199999</v>
      </c>
      <c r="F662">
        <v>448.5</v>
      </c>
      <c r="G662">
        <v>-46.8150688934968</v>
      </c>
      <c r="H662">
        <v>-9.1884273687082807</v>
      </c>
      <c r="I662">
        <v>-20.4561423846102</v>
      </c>
      <c r="J662">
        <v>-2.2815591158873199</v>
      </c>
      <c r="K662">
        <v>468.733422667762</v>
      </c>
      <c r="L662">
        <v>477.15436198048002</v>
      </c>
      <c r="M662">
        <v>35.141474150146699</v>
      </c>
      <c r="N662">
        <v>0.92355844005781895</v>
      </c>
      <c r="O662">
        <v>33.779264214046798</v>
      </c>
      <c r="P662">
        <v>2.38557242323935</v>
      </c>
      <c r="Q662">
        <v>-0.12240936473316701</v>
      </c>
    </row>
    <row r="663" spans="1:17" x14ac:dyDescent="0.3">
      <c r="A663" t="s">
        <v>1460</v>
      </c>
      <c r="B663" t="s">
        <v>1461</v>
      </c>
      <c r="C663" t="s">
        <v>3143</v>
      </c>
      <c r="D663" t="s">
        <v>167</v>
      </c>
      <c r="E663">
        <v>7211.7487687499997</v>
      </c>
      <c r="F663">
        <v>1013.7</v>
      </c>
      <c r="G663">
        <v>82.474784549836698</v>
      </c>
      <c r="H663">
        <v>-1.55283127415535</v>
      </c>
      <c r="I663">
        <v>42.668952160697899</v>
      </c>
      <c r="J663">
        <v>-9.1894793278918492</v>
      </c>
      <c r="K663">
        <v>1000.75460925407</v>
      </c>
      <c r="L663">
        <v>808.73475027621703</v>
      </c>
      <c r="M663">
        <v>44.566912311570199</v>
      </c>
      <c r="N663">
        <v>1.00373128356146</v>
      </c>
      <c r="O663">
        <v>13.3471441254809</v>
      </c>
      <c r="P663">
        <v>131.91489361702099</v>
      </c>
      <c r="Q663">
        <v>3.9690816636036998E-2</v>
      </c>
    </row>
    <row r="664" spans="1:17" x14ac:dyDescent="0.3">
      <c r="A664" t="s">
        <v>1462</v>
      </c>
      <c r="B664" t="s">
        <v>1463</v>
      </c>
      <c r="C664" t="s">
        <v>3141</v>
      </c>
      <c r="D664" t="s">
        <v>146</v>
      </c>
      <c r="E664">
        <v>7198.5394999999999</v>
      </c>
      <c r="F664">
        <v>380.3</v>
      </c>
      <c r="G664">
        <v>-32.195715139796903</v>
      </c>
      <c r="H664">
        <v>-8.2993464256704996</v>
      </c>
      <c r="I664">
        <v>-17.586506830005099</v>
      </c>
      <c r="J664">
        <v>-6.2174273791548602</v>
      </c>
      <c r="K664">
        <v>411.518143943398</v>
      </c>
      <c r="L664">
        <v>417.40691759439102</v>
      </c>
      <c r="M664">
        <v>38.650221238927401</v>
      </c>
      <c r="N664">
        <v>0.52096604867667196</v>
      </c>
      <c r="O664">
        <v>43.9652905600841</v>
      </c>
      <c r="P664">
        <v>10.231884057971</v>
      </c>
      <c r="Q664">
        <v>7.0208666049905E-2</v>
      </c>
    </row>
    <row r="665" spans="1:17" hidden="1" x14ac:dyDescent="0.3">
      <c r="A665" t="s">
        <v>1464</v>
      </c>
      <c r="B665" t="s">
        <v>1465</v>
      </c>
      <c r="C665" t="s">
        <v>3144</v>
      </c>
      <c r="D665" t="s">
        <v>607</v>
      </c>
      <c r="E665">
        <v>7194.4186176200001</v>
      </c>
      <c r="F665">
        <v>511.1</v>
      </c>
      <c r="G665">
        <v>-21.262493362628199</v>
      </c>
      <c r="H665">
        <v>-5.8956172172493799</v>
      </c>
      <c r="I665">
        <v>-5.6203109324647</v>
      </c>
      <c r="J665">
        <v>-0.42700071257710998</v>
      </c>
      <c r="K665">
        <v>535.33292760319205</v>
      </c>
      <c r="L665">
        <v>512.43284513266701</v>
      </c>
      <c r="M665">
        <v>34.176238215084702</v>
      </c>
      <c r="N665">
        <v>0.46812470668520501</v>
      </c>
      <c r="O665">
        <v>30.3071805908824</v>
      </c>
      <c r="P665">
        <v>29.4907524702305</v>
      </c>
      <c r="Q665">
        <v>7.2472338021280003E-2</v>
      </c>
    </row>
    <row r="666" spans="1:17" hidden="1" x14ac:dyDescent="0.3">
      <c r="A666" t="s">
        <v>1466</v>
      </c>
      <c r="B666" t="s">
        <v>1467</v>
      </c>
      <c r="C666" t="s">
        <v>3144</v>
      </c>
      <c r="D666" t="s">
        <v>1468</v>
      </c>
      <c r="E666">
        <v>7131.3144000000002</v>
      </c>
      <c r="F666">
        <v>3206</v>
      </c>
      <c r="G666">
        <v>633.70721032898996</v>
      </c>
      <c r="H666">
        <v>-13.940242295653301</v>
      </c>
      <c r="I666">
        <v>105.276967632568</v>
      </c>
      <c r="J666">
        <v>-4.6000204730995202</v>
      </c>
      <c r="K666">
        <v>3400.1888004040802</v>
      </c>
      <c r="L666">
        <v>2403.2239448729802</v>
      </c>
      <c r="M666">
        <v>28.997279735568199</v>
      </c>
      <c r="N666">
        <v>1.1050590595052301</v>
      </c>
      <c r="O666">
        <v>23.2064878353087</v>
      </c>
      <c r="P666">
        <v>699.30191972076705</v>
      </c>
    </row>
    <row r="667" spans="1:17" x14ac:dyDescent="0.3">
      <c r="A667" t="s">
        <v>1469</v>
      </c>
      <c r="B667" t="s">
        <v>1470</v>
      </c>
      <c r="C667" t="s">
        <v>3148</v>
      </c>
      <c r="D667" t="s">
        <v>161</v>
      </c>
      <c r="E667">
        <v>7119.0616549360002</v>
      </c>
      <c r="F667">
        <v>195.01</v>
      </c>
      <c r="G667">
        <v>174.368882694696</v>
      </c>
      <c r="H667">
        <v>-4.5386984714741603</v>
      </c>
      <c r="I667">
        <v>29.488319871219499</v>
      </c>
      <c r="J667">
        <v>-8.8618058501462293</v>
      </c>
      <c r="K667">
        <v>195.272889477099</v>
      </c>
      <c r="L667">
        <v>153.61962360219499</v>
      </c>
      <c r="M667">
        <v>30.549548559981901</v>
      </c>
      <c r="N667">
        <v>0.46453813348013401</v>
      </c>
      <c r="O667">
        <v>15.1992205527921</v>
      </c>
      <c r="P667">
        <v>222.86423841059599</v>
      </c>
    </row>
    <row r="668" spans="1:17" x14ac:dyDescent="0.3">
      <c r="A668" t="s">
        <v>1471</v>
      </c>
      <c r="B668" t="s">
        <v>1472</v>
      </c>
      <c r="C668" t="s">
        <v>3138</v>
      </c>
      <c r="D668" t="s">
        <v>1473</v>
      </c>
      <c r="E668">
        <v>7110.4498684800001</v>
      </c>
      <c r="F668">
        <v>268.8</v>
      </c>
      <c r="G668">
        <v>-44.422818699667502</v>
      </c>
      <c r="H668">
        <v>-6.3279783329788799</v>
      </c>
      <c r="I668">
        <v>-20.000976313371101</v>
      </c>
      <c r="J668">
        <v>-4.0257819450510102</v>
      </c>
      <c r="K668">
        <v>278.26775321613098</v>
      </c>
      <c r="L668">
        <v>282.96015337006202</v>
      </c>
      <c r="M668">
        <v>29.721827076734101</v>
      </c>
      <c r="N668">
        <v>0.83716115380615397</v>
      </c>
      <c r="O668">
        <v>33.835565476190403</v>
      </c>
      <c r="P668">
        <v>7.4985002999400097</v>
      </c>
      <c r="Q668">
        <v>7.3476234400057003E-2</v>
      </c>
    </row>
    <row r="669" spans="1:17" x14ac:dyDescent="0.3">
      <c r="A669" t="s">
        <v>1474</v>
      </c>
      <c r="B669" t="s">
        <v>1475</v>
      </c>
      <c r="C669" t="s">
        <v>3139</v>
      </c>
      <c r="D669" t="s">
        <v>469</v>
      </c>
      <c r="E669">
        <v>7101.3712612399904</v>
      </c>
      <c r="F669">
        <v>1266</v>
      </c>
      <c r="G669">
        <v>-28.756980800056802</v>
      </c>
      <c r="H669">
        <v>12.579658748211999</v>
      </c>
      <c r="I669">
        <v>-4.9242039655246304</v>
      </c>
      <c r="J669">
        <v>-2.7529696357597402</v>
      </c>
      <c r="K669">
        <v>1222.80422061022</v>
      </c>
      <c r="L669">
        <v>1153.4948389229</v>
      </c>
      <c r="M669">
        <v>49.462389444710297</v>
      </c>
      <c r="N669">
        <v>1.3310889889108699</v>
      </c>
      <c r="O669">
        <v>11.2006319115323</v>
      </c>
      <c r="P669">
        <v>35.647701703632201</v>
      </c>
      <c r="Q669">
        <v>-2.9627833929583999E-2</v>
      </c>
    </row>
    <row r="670" spans="1:17" x14ac:dyDescent="0.3">
      <c r="A670" t="s">
        <v>1476</v>
      </c>
      <c r="B670" t="s">
        <v>1477</v>
      </c>
      <c r="C670" t="s">
        <v>3132</v>
      </c>
      <c r="D670" t="s">
        <v>48</v>
      </c>
      <c r="E670">
        <v>7079.7632746299996</v>
      </c>
      <c r="F670">
        <v>188.58</v>
      </c>
      <c r="G670">
        <v>-3.1641011220279598</v>
      </c>
      <c r="H670">
        <v>-4.6206843151368204</v>
      </c>
      <c r="I670">
        <v>-21.4849259724053</v>
      </c>
      <c r="J670">
        <v>-1.2494912502104101</v>
      </c>
      <c r="K670">
        <v>192.80926097123401</v>
      </c>
      <c r="L670">
        <v>190.434623272077</v>
      </c>
      <c r="M670">
        <v>44.085331585921899</v>
      </c>
      <c r="N670">
        <v>1.3852776543140599</v>
      </c>
      <c r="O670">
        <v>32.1985364301622</v>
      </c>
      <c r="P670">
        <v>37.448979591836697</v>
      </c>
      <c r="Q670">
        <v>0.110879418459175</v>
      </c>
    </row>
    <row r="671" spans="1:17" x14ac:dyDescent="0.3">
      <c r="A671" t="s">
        <v>1478</v>
      </c>
      <c r="B671" t="s">
        <v>1479</v>
      </c>
      <c r="C671" t="s">
        <v>3131</v>
      </c>
      <c r="D671" t="s">
        <v>120</v>
      </c>
      <c r="E671">
        <v>7061.9733215399901</v>
      </c>
      <c r="F671">
        <v>1161.0999999999999</v>
      </c>
      <c r="G671">
        <v>44.438838246774999</v>
      </c>
      <c r="H671">
        <v>-6.2908381378272002</v>
      </c>
      <c r="I671">
        <v>24.587101744279899</v>
      </c>
      <c r="J671">
        <v>1.3383056082395099</v>
      </c>
      <c r="K671">
        <v>1182.8259142862801</v>
      </c>
      <c r="L671">
        <v>1028.5970334226199</v>
      </c>
      <c r="M671">
        <v>37.252488245244898</v>
      </c>
      <c r="N671">
        <v>0.390308097888317</v>
      </c>
      <c r="O671">
        <v>15.9331668245629</v>
      </c>
      <c r="P671">
        <v>78.2879078694817</v>
      </c>
      <c r="Q671">
        <v>7.4949495956126003E-2</v>
      </c>
    </row>
    <row r="672" spans="1:17" x14ac:dyDescent="0.3">
      <c r="A672" t="s">
        <v>1480</v>
      </c>
      <c r="B672" t="s">
        <v>1481</v>
      </c>
      <c r="C672" t="s">
        <v>3141</v>
      </c>
      <c r="D672" t="s">
        <v>271</v>
      </c>
      <c r="E672">
        <v>7056.2281935600004</v>
      </c>
      <c r="F672">
        <v>3066.85</v>
      </c>
      <c r="G672">
        <v>25.426638540902001</v>
      </c>
      <c r="H672">
        <v>-10.875783888729901</v>
      </c>
      <c r="I672">
        <v>29.502889861322199</v>
      </c>
      <c r="J672">
        <v>-6.0929438907514202</v>
      </c>
      <c r="K672">
        <v>3243.28656119683</v>
      </c>
      <c r="L672">
        <v>2734.12288801455</v>
      </c>
      <c r="M672">
        <v>36.4450545122709</v>
      </c>
      <c r="N672">
        <v>0.45442661783379001</v>
      </c>
      <c r="O672">
        <v>28.2423333387678</v>
      </c>
      <c r="P672">
        <v>100.12071778140201</v>
      </c>
      <c r="Q672">
        <v>0.13485557000897999</v>
      </c>
    </row>
    <row r="673" spans="1:17" x14ac:dyDescent="0.3">
      <c r="A673" t="s">
        <v>1482</v>
      </c>
      <c r="B673" t="s">
        <v>1483</v>
      </c>
      <c r="C673" t="s">
        <v>3135</v>
      </c>
      <c r="D673" t="s">
        <v>190</v>
      </c>
      <c r="E673">
        <v>6976.0679461</v>
      </c>
      <c r="F673">
        <v>472.4</v>
      </c>
      <c r="G673">
        <v>16.841548435553801</v>
      </c>
      <c r="H673">
        <v>-11.5056885544015</v>
      </c>
      <c r="I673">
        <v>17.9982085799857</v>
      </c>
      <c r="J673">
        <v>-7.78539630186319</v>
      </c>
      <c r="K673">
        <v>504.59615520204602</v>
      </c>
      <c r="L673">
        <v>429.72418509112202</v>
      </c>
      <c r="M673">
        <v>23.762133118612599</v>
      </c>
      <c r="N673">
        <v>0.63963140162497401</v>
      </c>
      <c r="O673">
        <v>18.4483488569009</v>
      </c>
      <c r="P673">
        <v>73.964279138280205</v>
      </c>
      <c r="Q673">
        <v>0.13572712328500799</v>
      </c>
    </row>
    <row r="674" spans="1:17" x14ac:dyDescent="0.3">
      <c r="A674" t="s">
        <v>1484</v>
      </c>
      <c r="B674" t="s">
        <v>1485</v>
      </c>
      <c r="C674" t="s">
        <v>3143</v>
      </c>
      <c r="D674" t="s">
        <v>406</v>
      </c>
      <c r="E674">
        <v>6975.64524738</v>
      </c>
      <c r="F674">
        <v>1478.85</v>
      </c>
      <c r="G674">
        <v>48.657193496890997</v>
      </c>
      <c r="H674">
        <v>-8.1254143672132404</v>
      </c>
      <c r="I674">
        <v>17.934956940867401</v>
      </c>
      <c r="J674">
        <v>-4.2602569510166903</v>
      </c>
      <c r="K674">
        <v>1612.516320808</v>
      </c>
      <c r="L674">
        <v>1407.5023594695999</v>
      </c>
      <c r="M674">
        <v>46.436100031254597</v>
      </c>
      <c r="N674">
        <v>0.540074295032267</v>
      </c>
      <c r="O674">
        <v>30.222808263177399</v>
      </c>
      <c r="P674">
        <v>93.414857441799597</v>
      </c>
      <c r="Q674">
        <v>6.8225263418229001E-2</v>
      </c>
    </row>
    <row r="675" spans="1:17" x14ac:dyDescent="0.3">
      <c r="A675" t="s">
        <v>1486</v>
      </c>
      <c r="B675" t="s">
        <v>1487</v>
      </c>
      <c r="C675" t="s">
        <v>3138</v>
      </c>
      <c r="D675" t="s">
        <v>100</v>
      </c>
      <c r="E675">
        <v>6956.8107838149899</v>
      </c>
      <c r="F675">
        <v>1469.7</v>
      </c>
      <c r="G675">
        <v>-27.1208003186726</v>
      </c>
      <c r="H675">
        <v>-3.6404850539041602</v>
      </c>
      <c r="I675">
        <v>-2.6993613808467298</v>
      </c>
      <c r="J675">
        <v>0.35518750151385098</v>
      </c>
      <c r="K675">
        <v>1465.99828630395</v>
      </c>
      <c r="L675">
        <v>1434.66483081089</v>
      </c>
      <c r="M675">
        <v>42.955329949941898</v>
      </c>
      <c r="N675">
        <v>0.39221944979378098</v>
      </c>
      <c r="O675">
        <v>8.0492617540994793</v>
      </c>
      <c r="P675">
        <v>17.576000000000001</v>
      </c>
      <c r="Q675">
        <v>-0.127509327830542</v>
      </c>
    </row>
    <row r="676" spans="1:17" hidden="1" x14ac:dyDescent="0.3">
      <c r="A676" t="s">
        <v>1488</v>
      </c>
      <c r="B676" t="s">
        <v>1489</v>
      </c>
      <c r="C676" t="s">
        <v>3144</v>
      </c>
      <c r="D676" t="s">
        <v>422</v>
      </c>
      <c r="E676">
        <v>6948.1509555149996</v>
      </c>
      <c r="F676">
        <v>6916.05</v>
      </c>
      <c r="G676">
        <v>-0.42424667694644902</v>
      </c>
      <c r="H676">
        <v>9.7581290591276701</v>
      </c>
      <c r="I676">
        <v>15.411882679275299</v>
      </c>
      <c r="J676">
        <v>-0.79935039247546003</v>
      </c>
      <c r="K676">
        <v>6518.8464109026299</v>
      </c>
      <c r="L676">
        <v>5874.1487192160203</v>
      </c>
      <c r="M676">
        <v>65.155192763847793</v>
      </c>
      <c r="N676">
        <v>1.05802835390247</v>
      </c>
      <c r="O676">
        <v>7.5035605584112304</v>
      </c>
      <c r="P676">
        <v>38.781755428021</v>
      </c>
      <c r="Q676">
        <v>9.9229005502419004E-2</v>
      </c>
    </row>
    <row r="677" spans="1:17" x14ac:dyDescent="0.3">
      <c r="A677" t="s">
        <v>1490</v>
      </c>
      <c r="B677" t="s">
        <v>1491</v>
      </c>
      <c r="C677" t="s">
        <v>3135</v>
      </c>
      <c r="D677" t="s">
        <v>190</v>
      </c>
      <c r="E677">
        <v>6915.8358201749998</v>
      </c>
      <c r="F677">
        <v>502.25</v>
      </c>
      <c r="G677">
        <v>1.0670898940601601</v>
      </c>
      <c r="H677">
        <v>-4.3365532234956099</v>
      </c>
      <c r="I677">
        <v>6.2721129292921098</v>
      </c>
      <c r="J677">
        <v>-1.11213659421234</v>
      </c>
      <c r="K677">
        <v>522.30275842850904</v>
      </c>
      <c r="L677">
        <v>472.67059467012399</v>
      </c>
      <c r="M677">
        <v>23.513933446245801</v>
      </c>
      <c r="N677">
        <v>0.29002456667882398</v>
      </c>
      <c r="O677">
        <v>27.3469387755102</v>
      </c>
      <c r="P677">
        <v>41.978798586572402</v>
      </c>
      <c r="Q677">
        <v>3.044478071192E-2</v>
      </c>
    </row>
    <row r="678" spans="1:17" x14ac:dyDescent="0.3">
      <c r="A678" t="s">
        <v>1492</v>
      </c>
      <c r="B678" t="s">
        <v>1493</v>
      </c>
      <c r="C678" t="s">
        <v>3143</v>
      </c>
      <c r="D678" t="s">
        <v>406</v>
      </c>
      <c r="E678">
        <v>6868.5839857800001</v>
      </c>
      <c r="F678">
        <v>84.92</v>
      </c>
      <c r="G678">
        <v>0.81374941525580902</v>
      </c>
      <c r="H678">
        <v>-5.9279788415982804</v>
      </c>
      <c r="I678">
        <v>6.3746048469280003</v>
      </c>
      <c r="J678">
        <v>1.6104412902874199</v>
      </c>
      <c r="K678">
        <v>84.711995765116697</v>
      </c>
      <c r="L678">
        <v>78.184344240792697</v>
      </c>
      <c r="M678">
        <v>46.8747913504913</v>
      </c>
      <c r="N678">
        <v>0.55839787010550701</v>
      </c>
      <c r="O678">
        <v>15.814884597268</v>
      </c>
      <c r="P678">
        <v>44.7911338448423</v>
      </c>
      <c r="Q678">
        <v>6.3561179703039997E-2</v>
      </c>
    </row>
    <row r="679" spans="1:17" x14ac:dyDescent="0.3">
      <c r="A679" t="s">
        <v>1494</v>
      </c>
      <c r="B679" t="s">
        <v>1495</v>
      </c>
      <c r="C679" t="s">
        <v>3133</v>
      </c>
      <c r="D679" t="s">
        <v>51</v>
      </c>
      <c r="E679">
        <v>6865.1806951400004</v>
      </c>
      <c r="F679">
        <v>1671.05</v>
      </c>
      <c r="G679">
        <v>14.620258792443799</v>
      </c>
      <c r="H679">
        <v>12.244167038318199</v>
      </c>
      <c r="I679">
        <v>34.721396136064399</v>
      </c>
      <c r="J679">
        <v>-5.4044765518740601</v>
      </c>
      <c r="K679">
        <v>1492.59235883938</v>
      </c>
      <c r="L679">
        <v>1307.0836619222</v>
      </c>
      <c r="M679">
        <v>56.9010463302481</v>
      </c>
      <c r="N679">
        <v>1.1562719482445001</v>
      </c>
      <c r="O679">
        <v>9.0930851859609199</v>
      </c>
      <c r="P679">
        <v>66.364677186519899</v>
      </c>
      <c r="Q679">
        <v>2.2290334854864001E-2</v>
      </c>
    </row>
    <row r="680" spans="1:17" x14ac:dyDescent="0.3">
      <c r="A680" t="s">
        <v>1496</v>
      </c>
      <c r="B680" t="s">
        <v>1497</v>
      </c>
      <c r="C680" t="s">
        <v>3132</v>
      </c>
      <c r="D680" t="s">
        <v>48</v>
      </c>
      <c r="E680">
        <v>6836.452503601</v>
      </c>
      <c r="F680">
        <v>242.15</v>
      </c>
      <c r="G680">
        <v>66.294432741897594</v>
      </c>
      <c r="H680">
        <v>-15.311480118354</v>
      </c>
      <c r="I680">
        <v>29.576738389961701</v>
      </c>
      <c r="J680">
        <v>1.78445260025763</v>
      </c>
      <c r="K680">
        <v>238.14646705151901</v>
      </c>
      <c r="L680">
        <v>201.38796040799099</v>
      </c>
      <c r="M680">
        <v>56.431851072246097</v>
      </c>
      <c r="N680">
        <v>0.99632820540729095</v>
      </c>
      <c r="O680">
        <v>17.5882717323972</v>
      </c>
      <c r="P680">
        <v>100.871007880547</v>
      </c>
      <c r="Q680">
        <v>7.8125043919963E-2</v>
      </c>
    </row>
    <row r="681" spans="1:17" x14ac:dyDescent="0.3">
      <c r="A681" t="s">
        <v>1498</v>
      </c>
      <c r="B681" t="s">
        <v>1499</v>
      </c>
      <c r="C681" t="s">
        <v>3139</v>
      </c>
      <c r="D681" t="s">
        <v>1500</v>
      </c>
      <c r="E681">
        <v>6829.9728201850003</v>
      </c>
      <c r="F681">
        <v>486.8</v>
      </c>
      <c r="G681">
        <v>-12.2287678397851</v>
      </c>
      <c r="H681">
        <v>-8.3222273156805304</v>
      </c>
      <c r="I681">
        <v>-15.377817597148301</v>
      </c>
      <c r="J681">
        <v>-3.30042692976934</v>
      </c>
      <c r="K681">
        <v>494.31611171967501</v>
      </c>
      <c r="L681">
        <v>464.34902288943903</v>
      </c>
      <c r="M681">
        <v>43.461670404275303</v>
      </c>
      <c r="N681">
        <v>0.66718836102383094</v>
      </c>
      <c r="O681">
        <v>18.508627773212801</v>
      </c>
      <c r="P681">
        <v>42.214431784983901</v>
      </c>
    </row>
    <row r="682" spans="1:17" x14ac:dyDescent="0.3">
      <c r="A682" t="s">
        <v>1501</v>
      </c>
      <c r="B682" t="s">
        <v>1502</v>
      </c>
      <c r="C682" t="s">
        <v>3133</v>
      </c>
      <c r="D682" t="s">
        <v>51</v>
      </c>
      <c r="E682">
        <v>6827.9342115199997</v>
      </c>
      <c r="F682">
        <v>205.9</v>
      </c>
      <c r="G682">
        <v>-36.725420504792503</v>
      </c>
      <c r="H682">
        <v>-10.652287602141101</v>
      </c>
      <c r="I682">
        <v>-65.130987553536002</v>
      </c>
      <c r="J682">
        <v>-3.3798238633547002</v>
      </c>
      <c r="K682">
        <v>221.42649424731701</v>
      </c>
      <c r="L682">
        <v>250.79393527424099</v>
      </c>
      <c r="M682">
        <v>31.005283647795402</v>
      </c>
      <c r="N682">
        <v>0.65985065972448598</v>
      </c>
      <c r="O682">
        <v>129.62603205439501</v>
      </c>
      <c r="P682">
        <v>4.9974502804691596</v>
      </c>
      <c r="Q682">
        <v>-2.9999866775301001E-2</v>
      </c>
    </row>
    <row r="683" spans="1:17" x14ac:dyDescent="0.3">
      <c r="A683" t="s">
        <v>1503</v>
      </c>
      <c r="B683" t="s">
        <v>1504</v>
      </c>
      <c r="C683" t="s">
        <v>3129</v>
      </c>
      <c r="D683" t="s">
        <v>562</v>
      </c>
      <c r="E683">
        <v>6821.5451648999997</v>
      </c>
      <c r="F683">
        <v>298.45</v>
      </c>
      <c r="G683">
        <v>-18.168174470815</v>
      </c>
      <c r="H683">
        <v>1.8072171352499</v>
      </c>
      <c r="I683">
        <v>-22.657043959047201</v>
      </c>
      <c r="J683">
        <v>-4.9432107122313198</v>
      </c>
      <c r="K683">
        <v>306.63901766618301</v>
      </c>
      <c r="L683">
        <v>312.05552446889197</v>
      </c>
      <c r="M683">
        <v>44.218113560349202</v>
      </c>
      <c r="N683">
        <v>1.18049388334835</v>
      </c>
      <c r="O683">
        <v>35.794940526051199</v>
      </c>
      <c r="P683">
        <v>10.721572992023701</v>
      </c>
      <c r="Q683">
        <v>7.4276716507822999E-2</v>
      </c>
    </row>
    <row r="684" spans="1:17" hidden="1" x14ac:dyDescent="0.3">
      <c r="A684" t="s">
        <v>1505</v>
      </c>
      <c r="B684" t="s">
        <v>1506</v>
      </c>
      <c r="C684" t="s">
        <v>3144</v>
      </c>
      <c r="D684" t="s">
        <v>984</v>
      </c>
      <c r="E684">
        <v>6815.0695871999997</v>
      </c>
      <c r="F684">
        <v>718.9</v>
      </c>
      <c r="G684">
        <v>227.041754056851</v>
      </c>
      <c r="H684">
        <v>-11.2650994797413</v>
      </c>
      <c r="I684">
        <v>73.109142354486394</v>
      </c>
      <c r="J684">
        <v>-4.1094330178398097</v>
      </c>
      <c r="K684">
        <v>756.35548479576801</v>
      </c>
      <c r="L684">
        <v>600.007855568688</v>
      </c>
      <c r="M684">
        <v>30.5646774039616</v>
      </c>
      <c r="N684">
        <v>0.43054088495648701</v>
      </c>
      <c r="O684">
        <v>26.679649464459501</v>
      </c>
      <c r="P684">
        <v>299.388888888888</v>
      </c>
      <c r="Q684">
        <v>0.22511949104038301</v>
      </c>
    </row>
    <row r="685" spans="1:17" x14ac:dyDescent="0.3">
      <c r="A685" t="s">
        <v>1507</v>
      </c>
      <c r="B685" t="s">
        <v>1508</v>
      </c>
      <c r="C685" t="s">
        <v>3132</v>
      </c>
      <c r="D685" t="s">
        <v>48</v>
      </c>
      <c r="E685">
        <v>6774.9592018720004</v>
      </c>
      <c r="F685">
        <v>39.99</v>
      </c>
      <c r="G685">
        <v>26.447662671099</v>
      </c>
      <c r="H685">
        <v>-19.349129975454002</v>
      </c>
      <c r="I685">
        <v>-6.7528812204116999</v>
      </c>
      <c r="J685">
        <v>-8.4604304920007802</v>
      </c>
      <c r="K685">
        <v>44.851255688686201</v>
      </c>
      <c r="L685">
        <v>40.539732882620001</v>
      </c>
      <c r="M685">
        <v>29.767549109175199</v>
      </c>
      <c r="N685">
        <v>0.44073036352322198</v>
      </c>
      <c r="O685">
        <v>43.785946486621597</v>
      </c>
      <c r="P685">
        <v>76.515594859122004</v>
      </c>
      <c r="Q685">
        <v>0.12034093181601099</v>
      </c>
    </row>
    <row r="686" spans="1:17" x14ac:dyDescent="0.3">
      <c r="A686" t="s">
        <v>1509</v>
      </c>
      <c r="B686" t="s">
        <v>1510</v>
      </c>
      <c r="C686" t="s">
        <v>3142</v>
      </c>
      <c r="D686" t="s">
        <v>135</v>
      </c>
      <c r="E686">
        <v>6768.5300952999996</v>
      </c>
      <c r="F686">
        <v>816.05</v>
      </c>
      <c r="G686">
        <v>62.243915607996698</v>
      </c>
      <c r="H686">
        <v>-4.2080406982391203</v>
      </c>
      <c r="I686">
        <v>-3.45013809637874</v>
      </c>
      <c r="J686">
        <v>-3.8263972238727901</v>
      </c>
      <c r="K686">
        <v>846.67302826474997</v>
      </c>
      <c r="L686">
        <v>772.97489599532196</v>
      </c>
      <c r="M686">
        <v>42.9815711359606</v>
      </c>
      <c r="N686">
        <v>1.0767147367138901</v>
      </c>
      <c r="O686">
        <v>36.0210771398811</v>
      </c>
      <c r="P686">
        <v>125.55279159756699</v>
      </c>
      <c r="Q686">
        <v>0.12651628127025399</v>
      </c>
    </row>
    <row r="687" spans="1:17" hidden="1" x14ac:dyDescent="0.3">
      <c r="A687" t="s">
        <v>1511</v>
      </c>
      <c r="B687" t="s">
        <v>1512</v>
      </c>
      <c r="C687" t="s">
        <v>3144</v>
      </c>
      <c r="D687" t="s">
        <v>48</v>
      </c>
      <c r="E687">
        <v>6759.1486068000004</v>
      </c>
      <c r="F687">
        <v>383.85</v>
      </c>
      <c r="G687">
        <v>-28.020553536694202</v>
      </c>
      <c r="H687">
        <v>0.18220825153633799</v>
      </c>
      <c r="I687">
        <v>-11.103755886738901</v>
      </c>
      <c r="J687">
        <v>4.0145378558535798</v>
      </c>
      <c r="M687">
        <v>54.718618061511499</v>
      </c>
      <c r="O687">
        <v>10.6682297772567</v>
      </c>
      <c r="P687">
        <v>4.3354172329437501</v>
      </c>
    </row>
    <row r="688" spans="1:17" hidden="1" x14ac:dyDescent="0.3">
      <c r="A688" t="s">
        <v>1513</v>
      </c>
      <c r="B688" t="s">
        <v>1514</v>
      </c>
      <c r="C688" t="s">
        <v>3144</v>
      </c>
      <c r="D688" t="s">
        <v>1060</v>
      </c>
      <c r="E688">
        <v>6746.8437323999997</v>
      </c>
      <c r="F688">
        <v>131.5</v>
      </c>
      <c r="G688">
        <v>-16.766513459124699</v>
      </c>
      <c r="H688">
        <v>-0.64783127415535402</v>
      </c>
      <c r="I688">
        <v>-6.4013483198812802</v>
      </c>
      <c r="K688">
        <v>123.40259093004499</v>
      </c>
      <c r="M688">
        <v>1.05563603616817</v>
      </c>
      <c r="N688">
        <v>0.25</v>
      </c>
      <c r="O688">
        <v>0.65399239543726395</v>
      </c>
      <c r="P688">
        <v>10.970464135021</v>
      </c>
    </row>
    <row r="689" spans="1:17" x14ac:dyDescent="0.3">
      <c r="A689" t="s">
        <v>1515</v>
      </c>
      <c r="B689" t="s">
        <v>1516</v>
      </c>
      <c r="C689" t="s">
        <v>3137</v>
      </c>
      <c r="D689" t="s">
        <v>415</v>
      </c>
      <c r="E689">
        <v>6742.954805415</v>
      </c>
      <c r="F689">
        <v>216.38</v>
      </c>
      <c r="G689">
        <v>117.364672084623</v>
      </c>
      <c r="H689">
        <v>0.61277248869948397</v>
      </c>
      <c r="I689">
        <v>12.275722634839401</v>
      </c>
      <c r="J689">
        <v>-1.7689368303461399</v>
      </c>
      <c r="K689">
        <v>214.588608840897</v>
      </c>
      <c r="L689">
        <v>184.308566157294</v>
      </c>
      <c r="M689">
        <v>37.1521019058207</v>
      </c>
      <c r="N689">
        <v>0.68299729129101905</v>
      </c>
      <c r="O689">
        <v>6.1373509566503301</v>
      </c>
      <c r="P689">
        <v>203.47826086956499</v>
      </c>
      <c r="Q689">
        <v>0.12941292071472199</v>
      </c>
    </row>
    <row r="690" spans="1:17" x14ac:dyDescent="0.3">
      <c r="A690" t="s">
        <v>1517</v>
      </c>
      <c r="B690" t="s">
        <v>1518</v>
      </c>
      <c r="C690" t="s">
        <v>3131</v>
      </c>
      <c r="D690" t="s">
        <v>403</v>
      </c>
      <c r="E690">
        <v>6736.2295215599997</v>
      </c>
      <c r="F690">
        <v>283.5</v>
      </c>
      <c r="G690">
        <v>-53.663029822388097</v>
      </c>
      <c r="H690">
        <v>-7.9729887153220602</v>
      </c>
      <c r="I690">
        <v>-20.567694211932</v>
      </c>
      <c r="J690">
        <v>-5.5145834185892699</v>
      </c>
      <c r="K690">
        <v>300.16643805101802</v>
      </c>
      <c r="L690">
        <v>313.06526774968899</v>
      </c>
      <c r="M690">
        <v>30.647500146958699</v>
      </c>
      <c r="N690">
        <v>0.63634737992119905</v>
      </c>
      <c r="O690">
        <v>39.6119929453262</v>
      </c>
      <c r="P690">
        <v>9.8198721673445597</v>
      </c>
      <c r="Q690">
        <v>-2.6745642317403E-2</v>
      </c>
    </row>
    <row r="691" spans="1:17" hidden="1" x14ac:dyDescent="0.3">
      <c r="A691" t="s">
        <v>1519</v>
      </c>
      <c r="B691" t="s">
        <v>1520</v>
      </c>
      <c r="C691" t="s">
        <v>3144</v>
      </c>
      <c r="D691" t="s">
        <v>117</v>
      </c>
      <c r="E691">
        <v>6704.5086443999999</v>
      </c>
      <c r="F691">
        <v>420.2</v>
      </c>
      <c r="G691">
        <v>-7.33350948830563</v>
      </c>
      <c r="H691">
        <v>-4.2459621152768401</v>
      </c>
      <c r="I691">
        <v>9.5832881616495893</v>
      </c>
      <c r="J691">
        <v>-6.0607647196672101</v>
      </c>
      <c r="K691">
        <v>398.54473899171802</v>
      </c>
      <c r="M691">
        <v>45.872639849227099</v>
      </c>
      <c r="O691">
        <v>11.5302237029985</v>
      </c>
      <c r="P691">
        <v>29.252537680713601</v>
      </c>
    </row>
    <row r="692" spans="1:17" x14ac:dyDescent="0.3">
      <c r="A692" t="s">
        <v>1521</v>
      </c>
      <c r="B692" t="s">
        <v>1522</v>
      </c>
      <c r="C692" t="s">
        <v>607</v>
      </c>
      <c r="D692" t="s">
        <v>469</v>
      </c>
      <c r="E692">
        <v>6682.0155776000001</v>
      </c>
      <c r="F692">
        <v>902.95</v>
      </c>
      <c r="G692">
        <v>-10.308279906636299</v>
      </c>
      <c r="H692">
        <v>-2.0404222549528201</v>
      </c>
      <c r="I692">
        <v>4.4011184128080503</v>
      </c>
      <c r="J692">
        <v>-3.2338194335760702</v>
      </c>
      <c r="K692">
        <v>936.21667418568097</v>
      </c>
      <c r="L692">
        <v>865.24337984782403</v>
      </c>
      <c r="M692">
        <v>43.314882410479697</v>
      </c>
      <c r="N692">
        <v>0.37412230777637601</v>
      </c>
      <c r="O692">
        <v>24.923860678885799</v>
      </c>
      <c r="P692">
        <v>31.491189748070401</v>
      </c>
      <c r="Q692">
        <v>0.14684123588530301</v>
      </c>
    </row>
    <row r="693" spans="1:17" x14ac:dyDescent="0.3">
      <c r="A693" t="s">
        <v>1523</v>
      </c>
      <c r="B693" t="s">
        <v>1524</v>
      </c>
      <c r="C693" t="s">
        <v>607</v>
      </c>
      <c r="D693" t="s">
        <v>607</v>
      </c>
      <c r="E693">
        <v>6662.2902899999999</v>
      </c>
      <c r="F693">
        <v>324.2</v>
      </c>
      <c r="G693">
        <v>-38.667271575981701</v>
      </c>
      <c r="H693">
        <v>-14.2020481416252</v>
      </c>
      <c r="I693">
        <v>-17.206381216317801</v>
      </c>
      <c r="J693">
        <v>-6.0344248977652803</v>
      </c>
      <c r="K693">
        <v>352.65203737140803</v>
      </c>
      <c r="L693">
        <v>348.76734833221201</v>
      </c>
      <c r="M693">
        <v>27.010002702228601</v>
      </c>
      <c r="N693">
        <v>0.64545856042373795</v>
      </c>
      <c r="O693">
        <v>34.777914867365801</v>
      </c>
      <c r="P693">
        <v>21.0830999066293</v>
      </c>
      <c r="Q693">
        <v>9.7069817661096999E-2</v>
      </c>
    </row>
    <row r="694" spans="1:17" hidden="1" x14ac:dyDescent="0.3">
      <c r="A694" t="s">
        <v>1525</v>
      </c>
      <c r="B694" t="s">
        <v>1526</v>
      </c>
      <c r="C694" t="s">
        <v>3144</v>
      </c>
      <c r="D694" t="s">
        <v>1350</v>
      </c>
      <c r="E694">
        <v>6636.6662775300001</v>
      </c>
      <c r="F694">
        <v>1423.46</v>
      </c>
      <c r="G694">
        <v>-17.681906061415798</v>
      </c>
      <c r="H694">
        <v>-3.6551377917228801E-3</v>
      </c>
      <c r="I694">
        <v>-5.5312778144439196</v>
      </c>
      <c r="J694">
        <v>2.62143051900527</v>
      </c>
      <c r="K694">
        <v>1405.4571219939201</v>
      </c>
      <c r="L694">
        <v>1368.6775146729599</v>
      </c>
      <c r="M694">
        <v>77.088001342421407</v>
      </c>
      <c r="N694">
        <v>1.14010166643094</v>
      </c>
      <c r="O694">
        <v>2.8796032203223199</v>
      </c>
      <c r="P694">
        <v>13.1211507132356</v>
      </c>
      <c r="Q694">
        <v>-5.5078309021881003E-2</v>
      </c>
    </row>
    <row r="695" spans="1:17" x14ac:dyDescent="0.3">
      <c r="A695" t="s">
        <v>1527</v>
      </c>
      <c r="B695" t="s">
        <v>1528</v>
      </c>
      <c r="C695" t="s">
        <v>607</v>
      </c>
      <c r="D695" t="s">
        <v>469</v>
      </c>
      <c r="E695">
        <v>6613.8151607350001</v>
      </c>
      <c r="F695">
        <v>2111.5500000000002</v>
      </c>
      <c r="G695">
        <v>23.575834367275402</v>
      </c>
      <c r="H695">
        <v>-10.7028367747054</v>
      </c>
      <c r="I695">
        <v>68.220229408547098</v>
      </c>
      <c r="J695">
        <v>1.6868043960446499</v>
      </c>
      <c r="K695">
        <v>2130.8397365775199</v>
      </c>
      <c r="L695">
        <v>1752.20234013288</v>
      </c>
      <c r="M695">
        <v>55.154947606571596</v>
      </c>
      <c r="N695">
        <v>0.56762029415119697</v>
      </c>
      <c r="O695">
        <v>18.064928606947401</v>
      </c>
      <c r="P695">
        <v>97.018894331700494</v>
      </c>
      <c r="Q695">
        <v>-7.1708780690199994E-2</v>
      </c>
    </row>
    <row r="696" spans="1:17" hidden="1" x14ac:dyDescent="0.3">
      <c r="A696" t="s">
        <v>1529</v>
      </c>
      <c r="B696" t="s">
        <v>1530</v>
      </c>
      <c r="C696" t="s">
        <v>3144</v>
      </c>
      <c r="D696" t="s">
        <v>276</v>
      </c>
      <c r="E696">
        <v>6562.4358463750004</v>
      </c>
      <c r="F696">
        <v>519.04999999999995</v>
      </c>
      <c r="G696">
        <v>299.334035414982</v>
      </c>
      <c r="H696">
        <v>25.666671049150999</v>
      </c>
      <c r="I696">
        <v>254.66014720776701</v>
      </c>
      <c r="J696">
        <v>-4.4902660590671504</v>
      </c>
      <c r="K696">
        <v>398.09437294452198</v>
      </c>
      <c r="L696">
        <v>243.37507618192799</v>
      </c>
      <c r="M696">
        <v>67.811506400551806</v>
      </c>
      <c r="N696">
        <v>1.12140737562804</v>
      </c>
      <c r="O696">
        <v>15.5958000192659</v>
      </c>
      <c r="P696">
        <v>406.785784026557</v>
      </c>
      <c r="Q696">
        <v>0.233541267551818</v>
      </c>
    </row>
    <row r="697" spans="1:17" hidden="1" x14ac:dyDescent="0.3">
      <c r="A697" t="s">
        <v>1531</v>
      </c>
      <c r="B697" t="s">
        <v>1532</v>
      </c>
      <c r="C697" t="s">
        <v>3144</v>
      </c>
      <c r="D697" t="s">
        <v>1533</v>
      </c>
      <c r="E697">
        <v>6558.5716799100001</v>
      </c>
      <c r="F697">
        <v>508.75</v>
      </c>
      <c r="G697">
        <v>-2.7601914001983601</v>
      </c>
      <c r="H697">
        <v>-11.8253513455202</v>
      </c>
      <c r="I697">
        <v>-23.861227928468001</v>
      </c>
      <c r="J697">
        <v>0.895649604889866</v>
      </c>
      <c r="K697">
        <v>544.04672422403996</v>
      </c>
      <c r="L697">
        <v>542.72197590777796</v>
      </c>
      <c r="M697">
        <v>44.995182360929199</v>
      </c>
      <c r="N697">
        <v>1.1322879654350799</v>
      </c>
      <c r="O697">
        <v>30.1228501228501</v>
      </c>
      <c r="P697">
        <v>27.1875</v>
      </c>
      <c r="Q697">
        <v>5.9768732259619997E-2</v>
      </c>
    </row>
    <row r="698" spans="1:17" x14ac:dyDescent="0.3">
      <c r="A698" t="s">
        <v>1534</v>
      </c>
      <c r="B698" t="s">
        <v>1535</v>
      </c>
      <c r="C698" t="s">
        <v>3135</v>
      </c>
      <c r="D698" t="s">
        <v>190</v>
      </c>
      <c r="E698">
        <v>6554.8118710799999</v>
      </c>
      <c r="F698">
        <v>2109.85</v>
      </c>
      <c r="G698">
        <v>95.158255394175896</v>
      </c>
      <c r="H698">
        <v>-13.559416046005801</v>
      </c>
      <c r="I698">
        <v>36.331520685845597</v>
      </c>
      <c r="J698">
        <v>-5.25277572572669</v>
      </c>
      <c r="K698">
        <v>2436.4580479553101</v>
      </c>
      <c r="L698">
        <v>1940.3784147259701</v>
      </c>
      <c r="M698">
        <v>16.273692472702201</v>
      </c>
      <c r="N698">
        <v>0.67762794743160004</v>
      </c>
      <c r="O698">
        <v>39.919899518923103</v>
      </c>
      <c r="P698">
        <v>144.02613925514601</v>
      </c>
      <c r="Q698">
        <v>0.142345868735195</v>
      </c>
    </row>
    <row r="699" spans="1:17" x14ac:dyDescent="0.3">
      <c r="A699" t="s">
        <v>1536</v>
      </c>
      <c r="B699" t="s">
        <v>1537</v>
      </c>
      <c r="C699" t="s">
        <v>3140</v>
      </c>
      <c r="D699" t="s">
        <v>135</v>
      </c>
      <c r="E699">
        <v>6545.3779842000004</v>
      </c>
      <c r="F699">
        <v>915.25</v>
      </c>
      <c r="G699">
        <v>10.433339625869101</v>
      </c>
      <c r="H699">
        <v>-10.7848447769353</v>
      </c>
      <c r="I699">
        <v>-1.16811373201294</v>
      </c>
      <c r="J699">
        <v>-0.62849318028213197</v>
      </c>
      <c r="K699">
        <v>937.97464525610599</v>
      </c>
      <c r="L699">
        <v>876.23406947788203</v>
      </c>
      <c r="M699">
        <v>34.829456057199202</v>
      </c>
      <c r="N699">
        <v>0.52666070482822003</v>
      </c>
      <c r="O699">
        <v>12.526632067741</v>
      </c>
      <c r="P699">
        <v>48.567486405324203</v>
      </c>
      <c r="Q699">
        <v>2.0010950623400001E-2</v>
      </c>
    </row>
    <row r="700" spans="1:17" x14ac:dyDescent="0.3">
      <c r="A700" t="s">
        <v>1538</v>
      </c>
      <c r="B700" t="s">
        <v>1539</v>
      </c>
      <c r="C700" t="s">
        <v>3127</v>
      </c>
      <c r="D700" t="s">
        <v>276</v>
      </c>
      <c r="E700">
        <v>6532.5308646650001</v>
      </c>
      <c r="F700">
        <v>1284.0999999999999</v>
      </c>
      <c r="G700">
        <v>117.063791567462</v>
      </c>
      <c r="H700">
        <v>-10.467528135013</v>
      </c>
      <c r="I700">
        <v>10.7590275702855</v>
      </c>
      <c r="J700">
        <v>-6.0237783344583899</v>
      </c>
      <c r="K700">
        <v>1329.1615142344001</v>
      </c>
      <c r="L700">
        <v>1081.7599254199899</v>
      </c>
      <c r="M700">
        <v>31.271329363793999</v>
      </c>
      <c r="N700">
        <v>0.69124143757835099</v>
      </c>
      <c r="O700">
        <v>17.868546063390699</v>
      </c>
      <c r="P700">
        <v>145.97260798773999</v>
      </c>
      <c r="Q700">
        <v>9.1157770676206007E-2</v>
      </c>
    </row>
    <row r="701" spans="1:17" x14ac:dyDescent="0.3">
      <c r="A701" t="s">
        <v>1540</v>
      </c>
      <c r="B701" t="s">
        <v>1541</v>
      </c>
      <c r="C701" t="s">
        <v>3135</v>
      </c>
      <c r="D701" t="s">
        <v>271</v>
      </c>
      <c r="E701">
        <v>6530.2758844800001</v>
      </c>
      <c r="F701">
        <v>2316.4</v>
      </c>
      <c r="G701">
        <v>-23.769899697782702</v>
      </c>
      <c r="H701">
        <v>-8.6062811343231402</v>
      </c>
      <c r="I701">
        <v>10.666954483199699</v>
      </c>
      <c r="J701">
        <v>-8.1080954096542808</v>
      </c>
      <c r="K701">
        <v>2432.3875526858101</v>
      </c>
      <c r="L701">
        <v>2305.2912618995701</v>
      </c>
      <c r="M701">
        <v>40.082666895286202</v>
      </c>
      <c r="N701">
        <v>0.85688108880717995</v>
      </c>
      <c r="O701">
        <v>20.618200656190599</v>
      </c>
      <c r="P701">
        <v>34.674418604651102</v>
      </c>
      <c r="Q701">
        <v>0.10053797988209601</v>
      </c>
    </row>
    <row r="702" spans="1:17" hidden="1" x14ac:dyDescent="0.3">
      <c r="A702" t="s">
        <v>1542</v>
      </c>
      <c r="B702" t="s">
        <v>1543</v>
      </c>
      <c r="C702" t="s">
        <v>3144</v>
      </c>
      <c r="D702" t="s">
        <v>83</v>
      </c>
      <c r="E702">
        <v>6515.0179043400003</v>
      </c>
      <c r="F702">
        <v>2326.0500000000002</v>
      </c>
      <c r="G702">
        <v>47.850685198994597</v>
      </c>
      <c r="H702">
        <v>4.6768746081975898</v>
      </c>
      <c r="I702">
        <v>65.6886163783184</v>
      </c>
      <c r="J702">
        <v>-5.9801369355308198</v>
      </c>
      <c r="K702">
        <v>2102.2822721865</v>
      </c>
      <c r="L702">
        <v>1644.78417816559</v>
      </c>
      <c r="M702">
        <v>55.246637134211497</v>
      </c>
      <c r="N702">
        <v>0.95280461924442705</v>
      </c>
      <c r="O702">
        <v>8.5531265450011702</v>
      </c>
      <c r="P702">
        <v>104.03947368420999</v>
      </c>
      <c r="Q702">
        <v>0.127213589302719</v>
      </c>
    </row>
    <row r="703" spans="1:17" x14ac:dyDescent="0.3">
      <c r="A703" t="s">
        <v>1544</v>
      </c>
      <c r="B703" t="s">
        <v>1545</v>
      </c>
      <c r="C703" t="s">
        <v>3133</v>
      </c>
      <c r="D703" t="s">
        <v>51</v>
      </c>
      <c r="E703">
        <v>6512.5866775249997</v>
      </c>
      <c r="F703">
        <v>1331.35</v>
      </c>
      <c r="G703">
        <v>134.88346424387899</v>
      </c>
      <c r="H703">
        <v>-15.745546196354599</v>
      </c>
      <c r="I703">
        <v>7.3604945349150803</v>
      </c>
      <c r="J703">
        <v>-5.2860661346653703</v>
      </c>
      <c r="K703">
        <v>1365.8836336291499</v>
      </c>
      <c r="L703">
        <v>1127.2395857548599</v>
      </c>
      <c r="M703">
        <v>27.437391255441501</v>
      </c>
      <c r="N703">
        <v>0.79554911955458196</v>
      </c>
      <c r="O703">
        <v>19.427648627333099</v>
      </c>
      <c r="P703">
        <v>208.147205184585</v>
      </c>
      <c r="Q703">
        <v>0.10877665861296899</v>
      </c>
    </row>
    <row r="704" spans="1:17" hidden="1" x14ac:dyDescent="0.3">
      <c r="A704" t="s">
        <v>1546</v>
      </c>
      <c r="B704" t="s">
        <v>1547</v>
      </c>
      <c r="C704" t="s">
        <v>3144</v>
      </c>
      <c r="D704" t="s">
        <v>1350</v>
      </c>
      <c r="E704">
        <v>6496.9056107910001</v>
      </c>
      <c r="F704">
        <v>1193.26</v>
      </c>
      <c r="G704">
        <v>-17.204579159794498</v>
      </c>
      <c r="H704">
        <v>0.26811016648605102</v>
      </c>
      <c r="I704">
        <v>-5.4685367149314201</v>
      </c>
      <c r="J704">
        <v>2.96446007701664</v>
      </c>
      <c r="K704">
        <v>1179.90953919754</v>
      </c>
      <c r="L704">
        <v>1147.38448900406</v>
      </c>
      <c r="M704">
        <v>63.340787818078198</v>
      </c>
      <c r="N704">
        <v>1.8923728143466301</v>
      </c>
      <c r="O704">
        <v>11.072188793724701</v>
      </c>
      <c r="P704">
        <v>37.820075998198199</v>
      </c>
    </row>
    <row r="705" spans="1:17" hidden="1" x14ac:dyDescent="0.3">
      <c r="A705" t="s">
        <v>1548</v>
      </c>
      <c r="B705" t="s">
        <v>1549</v>
      </c>
      <c r="C705" t="s">
        <v>3144</v>
      </c>
      <c r="D705" t="s">
        <v>271</v>
      </c>
      <c r="E705">
        <v>6494.8995936000001</v>
      </c>
      <c r="F705">
        <v>3035.45</v>
      </c>
      <c r="G705">
        <v>-12.5804463093887</v>
      </c>
      <c r="H705">
        <v>-14.301519339322301</v>
      </c>
      <c r="I705">
        <v>14.1058799598281</v>
      </c>
      <c r="J705">
        <v>-1.7888623745150301</v>
      </c>
      <c r="K705">
        <v>3166.41314915668</v>
      </c>
      <c r="L705">
        <v>2954.6759387880202</v>
      </c>
      <c r="M705">
        <v>25.750321237446801</v>
      </c>
      <c r="N705">
        <v>0.50832091292622394</v>
      </c>
      <c r="O705">
        <v>28.152333261954499</v>
      </c>
      <c r="P705">
        <v>44.614101953311099</v>
      </c>
      <c r="Q705">
        <v>8.5531374689180997E-2</v>
      </c>
    </row>
    <row r="706" spans="1:17" x14ac:dyDescent="0.3">
      <c r="A706" t="s">
        <v>1550</v>
      </c>
      <c r="B706" t="s">
        <v>1551</v>
      </c>
      <c r="C706" t="s">
        <v>3138</v>
      </c>
      <c r="D706" t="s">
        <v>325</v>
      </c>
      <c r="E706">
        <v>6422.7587096400002</v>
      </c>
      <c r="F706">
        <v>2345.6</v>
      </c>
      <c r="G706">
        <v>72.227477503196795</v>
      </c>
      <c r="H706">
        <v>1.98098540845059</v>
      </c>
      <c r="I706">
        <v>89.748454119098596</v>
      </c>
      <c r="J706">
        <v>-3.33314149468774</v>
      </c>
      <c r="K706">
        <v>2099.6607224306399</v>
      </c>
      <c r="L706">
        <v>1688.6428655028801</v>
      </c>
      <c r="M706">
        <v>61.901603601531903</v>
      </c>
      <c r="N706">
        <v>1.65543532691801</v>
      </c>
      <c r="O706">
        <v>7.4778308321964602</v>
      </c>
      <c r="P706">
        <v>146.55489567456701</v>
      </c>
      <c r="Q706">
        <v>-4.6718712171840001E-3</v>
      </c>
    </row>
    <row r="707" spans="1:17" x14ac:dyDescent="0.3">
      <c r="A707" t="s">
        <v>1552</v>
      </c>
      <c r="B707" t="s">
        <v>1553</v>
      </c>
      <c r="C707" t="s">
        <v>3143</v>
      </c>
      <c r="D707" t="s">
        <v>276</v>
      </c>
      <c r="E707">
        <v>6349.0210857299999</v>
      </c>
      <c r="F707">
        <v>650.35</v>
      </c>
      <c r="G707">
        <v>-19.9610872213084</v>
      </c>
      <c r="H707">
        <v>-3.9618644906721898</v>
      </c>
      <c r="I707">
        <v>23.064894696023401</v>
      </c>
      <c r="J707">
        <v>-4.4078769247160201</v>
      </c>
      <c r="K707">
        <v>641.87099130443801</v>
      </c>
      <c r="L707">
        <v>578.85597939450201</v>
      </c>
      <c r="M707">
        <v>49.433803908261403</v>
      </c>
      <c r="N707">
        <v>0.43841163361454899</v>
      </c>
      <c r="O707">
        <v>11.7552087337587</v>
      </c>
      <c r="P707">
        <v>49.522933670536801</v>
      </c>
      <c r="Q707">
        <v>4.5178826475030999E-2</v>
      </c>
    </row>
    <row r="708" spans="1:17" hidden="1" x14ac:dyDescent="0.3">
      <c r="A708" t="s">
        <v>1554</v>
      </c>
      <c r="B708" t="s">
        <v>1555</v>
      </c>
      <c r="C708" t="s">
        <v>3144</v>
      </c>
      <c r="D708" t="s">
        <v>48</v>
      </c>
      <c r="E708">
        <v>6347.84</v>
      </c>
      <c r="F708">
        <v>88</v>
      </c>
      <c r="G708">
        <v>-32.647059225818403</v>
      </c>
      <c r="H708">
        <v>-2.8700534963775701</v>
      </c>
      <c r="I708">
        <v>-14.6497304316579</v>
      </c>
      <c r="J708">
        <v>3.0381557473959999</v>
      </c>
      <c r="K708">
        <v>89.739737256503403</v>
      </c>
      <c r="L708">
        <v>91.619094698751795</v>
      </c>
      <c r="M708">
        <v>53.081674366169402</v>
      </c>
      <c r="N708">
        <v>0.67777777777777704</v>
      </c>
      <c r="O708">
        <v>11.9318181818181</v>
      </c>
      <c r="P708">
        <v>3.5294117647058898</v>
      </c>
    </row>
    <row r="709" spans="1:17" x14ac:dyDescent="0.3">
      <c r="A709" t="s">
        <v>1556</v>
      </c>
      <c r="B709" t="s">
        <v>1557</v>
      </c>
      <c r="C709" t="s">
        <v>3141</v>
      </c>
      <c r="D709" t="s">
        <v>271</v>
      </c>
      <c r="E709">
        <v>6345.0378092399997</v>
      </c>
      <c r="F709">
        <v>1398.7</v>
      </c>
      <c r="G709">
        <v>-51.183577865331102</v>
      </c>
      <c r="H709">
        <v>-4.5541633123786003</v>
      </c>
      <c r="I709">
        <v>-6.3574863957490404</v>
      </c>
      <c r="J709">
        <v>-1.3001256659428999</v>
      </c>
      <c r="K709">
        <v>1402.78679069737</v>
      </c>
      <c r="L709">
        <v>1416.88583761007</v>
      </c>
      <c r="M709">
        <v>34.461544787213903</v>
      </c>
      <c r="N709">
        <v>0.47690913687388697</v>
      </c>
      <c r="O709">
        <v>33.691999714020099</v>
      </c>
      <c r="P709">
        <v>22.360248447204899</v>
      </c>
      <c r="Q709">
        <v>-4.8196647183526002E-2</v>
      </c>
    </row>
    <row r="710" spans="1:17" x14ac:dyDescent="0.3">
      <c r="A710" t="s">
        <v>1558</v>
      </c>
      <c r="B710" t="s">
        <v>1559</v>
      </c>
      <c r="C710" t="s">
        <v>3129</v>
      </c>
      <c r="D710" t="s">
        <v>24</v>
      </c>
      <c r="E710">
        <v>6286.9156999830002</v>
      </c>
      <c r="F710">
        <v>23.86</v>
      </c>
      <c r="G710">
        <v>-26.399435683121599</v>
      </c>
      <c r="H710">
        <v>-7.4349798685328503</v>
      </c>
      <c r="I710">
        <v>-26.7812379802095</v>
      </c>
      <c r="J710">
        <v>-2.76541568117542</v>
      </c>
      <c r="K710">
        <v>25.2296876805392</v>
      </c>
      <c r="L710">
        <v>25.801751287513898</v>
      </c>
      <c r="M710">
        <v>23.573248570178801</v>
      </c>
      <c r="N710">
        <v>0.65670982326495297</v>
      </c>
      <c r="O710">
        <v>54.575545127348903</v>
      </c>
      <c r="P710">
        <v>12.6870041652663</v>
      </c>
      <c r="Q710">
        <v>9.7031371704514993E-2</v>
      </c>
    </row>
    <row r="711" spans="1:17" hidden="1" x14ac:dyDescent="0.3">
      <c r="A711" t="s">
        <v>1560</v>
      </c>
      <c r="B711" t="s">
        <v>1561</v>
      </c>
      <c r="C711" t="s">
        <v>3144</v>
      </c>
      <c r="D711" t="s">
        <v>1562</v>
      </c>
      <c r="E711">
        <v>6284.3055077400004</v>
      </c>
      <c r="F711">
        <v>46.96</v>
      </c>
      <c r="G711">
        <v>3.2462387234603902</v>
      </c>
      <c r="H711">
        <v>16.971216344892198</v>
      </c>
      <c r="I711">
        <v>26.715551278401101</v>
      </c>
      <c r="J711">
        <v>-3.00789029865004</v>
      </c>
      <c r="K711">
        <v>42.344282613686403</v>
      </c>
      <c r="L711">
        <v>36.551360398946599</v>
      </c>
      <c r="M711">
        <v>76.288435723620694</v>
      </c>
      <c r="N711">
        <v>1.30586868096214</v>
      </c>
      <c r="O711">
        <v>9.5400340715502399</v>
      </c>
      <c r="P711">
        <v>72.014652014652</v>
      </c>
      <c r="Q711">
        <v>0.19233038004761699</v>
      </c>
    </row>
    <row r="712" spans="1:17" x14ac:dyDescent="0.3">
      <c r="A712" t="s">
        <v>1563</v>
      </c>
      <c r="B712" t="s">
        <v>1564</v>
      </c>
      <c r="C712" t="s">
        <v>3141</v>
      </c>
      <c r="D712" t="s">
        <v>607</v>
      </c>
      <c r="E712">
        <v>6268.0355262499997</v>
      </c>
      <c r="F712">
        <v>336.75</v>
      </c>
      <c r="G712">
        <v>23.2993720500085</v>
      </c>
      <c r="H712">
        <v>-8.7207114423403596</v>
      </c>
      <c r="I712">
        <v>-8.8691556639391295E-2</v>
      </c>
      <c r="J712">
        <v>-8.1707247182869605</v>
      </c>
      <c r="K712">
        <v>361.478184246578</v>
      </c>
      <c r="L712">
        <v>334.31349439680798</v>
      </c>
      <c r="M712">
        <v>37.039587331559098</v>
      </c>
      <c r="N712">
        <v>0.79391358046461502</v>
      </c>
      <c r="O712">
        <v>30.155902004454301</v>
      </c>
      <c r="P712">
        <v>51.6208914903196</v>
      </c>
      <c r="Q712">
        <v>9.7977972521121004E-2</v>
      </c>
    </row>
    <row r="713" spans="1:17" hidden="1" x14ac:dyDescent="0.3">
      <c r="A713" t="s">
        <v>1565</v>
      </c>
      <c r="B713" t="s">
        <v>1566</v>
      </c>
      <c r="C713" t="s">
        <v>3144</v>
      </c>
      <c r="D713" t="s">
        <v>1060</v>
      </c>
      <c r="E713">
        <v>6266.1528877000001</v>
      </c>
      <c r="F713">
        <v>113</v>
      </c>
      <c r="G713">
        <v>-29.009845574579501</v>
      </c>
      <c r="I713">
        <v>-12.093047924624299</v>
      </c>
      <c r="M713">
        <v>50</v>
      </c>
      <c r="N713">
        <v>0.2</v>
      </c>
      <c r="O713">
        <v>1.76991150442478</v>
      </c>
      <c r="P713">
        <v>0</v>
      </c>
    </row>
    <row r="714" spans="1:17" x14ac:dyDescent="0.3">
      <c r="A714" t="s">
        <v>1567</v>
      </c>
      <c r="B714" t="s">
        <v>1568</v>
      </c>
      <c r="C714" t="s">
        <v>3143</v>
      </c>
      <c r="D714" t="s">
        <v>406</v>
      </c>
      <c r="E714">
        <v>6227.8662022500002</v>
      </c>
      <c r="F714">
        <v>312.39999999999998</v>
      </c>
      <c r="G714">
        <v>21.9887210761609</v>
      </c>
      <c r="H714">
        <v>-8.2042445758180502</v>
      </c>
      <c r="I714">
        <v>4.6893526261589598</v>
      </c>
      <c r="J714">
        <v>-3.7432813783524899</v>
      </c>
      <c r="K714">
        <v>328.510222663869</v>
      </c>
      <c r="L714">
        <v>296.63282524602698</v>
      </c>
      <c r="M714">
        <v>38.260453740000401</v>
      </c>
      <c r="N714">
        <v>0.36094709570469002</v>
      </c>
      <c r="O714">
        <v>19.4622279129321</v>
      </c>
      <c r="P714">
        <v>52.315943442223301</v>
      </c>
      <c r="Q714">
        <v>-2.2157293480515001E-2</v>
      </c>
    </row>
    <row r="715" spans="1:17" hidden="1" x14ac:dyDescent="0.3">
      <c r="A715" t="s">
        <v>1569</v>
      </c>
      <c r="B715" t="s">
        <v>1570</v>
      </c>
      <c r="C715" t="s">
        <v>3144</v>
      </c>
      <c r="D715" t="s">
        <v>103</v>
      </c>
      <c r="E715">
        <v>6220.5952606000001</v>
      </c>
      <c r="F715">
        <v>643.15</v>
      </c>
      <c r="G715">
        <v>32030.229284860201</v>
      </c>
      <c r="H715">
        <v>47.0669137878565</v>
      </c>
      <c r="I715">
        <v>2856.2051231005598</v>
      </c>
      <c r="J715">
        <v>24.5706576370407</v>
      </c>
      <c r="K715">
        <v>285.332767079321</v>
      </c>
      <c r="L715">
        <v>100.23516926763</v>
      </c>
      <c r="M715">
        <v>99.999936308090298</v>
      </c>
      <c r="N715">
        <v>0.48516270749799101</v>
      </c>
      <c r="O715">
        <v>0</v>
      </c>
      <c r="P715">
        <v>39116.463414634098</v>
      </c>
      <c r="Q715">
        <v>0.139596498627444</v>
      </c>
    </row>
    <row r="716" spans="1:17" hidden="1" x14ac:dyDescent="0.3">
      <c r="A716" t="s">
        <v>1571</v>
      </c>
      <c r="B716" t="s">
        <v>1572</v>
      </c>
      <c r="C716" t="s">
        <v>3144</v>
      </c>
      <c r="D716" t="s">
        <v>1573</v>
      </c>
      <c r="E716">
        <v>6211.852054</v>
      </c>
      <c r="F716">
        <v>492.95</v>
      </c>
      <c r="G716">
        <v>62.884715245585198</v>
      </c>
      <c r="H716">
        <v>-11.459660243829401</v>
      </c>
      <c r="I716">
        <v>34.3058920563264</v>
      </c>
      <c r="J716">
        <v>-2.2618442526039901</v>
      </c>
      <c r="K716">
        <v>482.82901156332002</v>
      </c>
      <c r="L716">
        <v>401.07424819573703</v>
      </c>
      <c r="M716">
        <v>32.923387430419503</v>
      </c>
      <c r="N716">
        <v>0.67876746086190498</v>
      </c>
      <c r="O716">
        <v>16.6345471143118</v>
      </c>
      <c r="P716">
        <v>117.06296785556999</v>
      </c>
      <c r="Q716">
        <v>0.16770016417292799</v>
      </c>
    </row>
    <row r="717" spans="1:17" x14ac:dyDescent="0.3">
      <c r="A717" t="s">
        <v>1574</v>
      </c>
      <c r="B717" t="s">
        <v>1575</v>
      </c>
      <c r="C717" t="s">
        <v>3137</v>
      </c>
      <c r="D717" t="s">
        <v>77</v>
      </c>
      <c r="E717">
        <v>6194.2069585999998</v>
      </c>
      <c r="F717">
        <v>295.10000000000002</v>
      </c>
      <c r="G717">
        <v>39.6882664726499</v>
      </c>
      <c r="H717">
        <v>-5.87488125782082</v>
      </c>
      <c r="I717">
        <v>22.185943278179799</v>
      </c>
      <c r="J717">
        <v>2.2176429268831899</v>
      </c>
      <c r="K717">
        <v>298.92810037269197</v>
      </c>
      <c r="L717">
        <v>263.295795899469</v>
      </c>
      <c r="M717">
        <v>55.778527562470501</v>
      </c>
      <c r="N717">
        <v>0.596511182256519</v>
      </c>
      <c r="O717">
        <v>25.245679430701401</v>
      </c>
      <c r="P717">
        <v>73.3333333333333</v>
      </c>
      <c r="Q717">
        <v>6.9831942455989005E-2</v>
      </c>
    </row>
    <row r="718" spans="1:17" x14ac:dyDescent="0.3">
      <c r="A718" t="s">
        <v>1576</v>
      </c>
      <c r="B718" t="s">
        <v>1577</v>
      </c>
      <c r="C718" t="s">
        <v>3140</v>
      </c>
      <c r="D718" t="s">
        <v>436</v>
      </c>
      <c r="E718">
        <v>6192.5099868959996</v>
      </c>
      <c r="F718">
        <v>62.2</v>
      </c>
      <c r="G718">
        <v>-33.419338300868198</v>
      </c>
      <c r="H718">
        <v>-10.990082058791399</v>
      </c>
      <c r="I718">
        <v>-28.2417062687196</v>
      </c>
      <c r="J718">
        <v>-5.2059556016403796</v>
      </c>
      <c r="K718">
        <v>65.853163965117901</v>
      </c>
      <c r="L718">
        <v>68.328689485195596</v>
      </c>
      <c r="M718">
        <v>28.934102676420299</v>
      </c>
      <c r="N718">
        <v>0.59483222338248598</v>
      </c>
      <c r="O718">
        <v>57.556270096463003</v>
      </c>
      <c r="P718">
        <v>6.0890329183012</v>
      </c>
      <c r="Q718">
        <v>1.2845609801059E-2</v>
      </c>
    </row>
    <row r="719" spans="1:17" x14ac:dyDescent="0.3">
      <c r="A719" t="s">
        <v>1578</v>
      </c>
      <c r="B719" t="s">
        <v>1579</v>
      </c>
      <c r="C719" t="s">
        <v>3141</v>
      </c>
      <c r="D719" t="s">
        <v>161</v>
      </c>
      <c r="E719">
        <v>6185.8977006099904</v>
      </c>
      <c r="F719">
        <v>386.85</v>
      </c>
      <c r="G719">
        <v>24.524458491750899</v>
      </c>
      <c r="H719">
        <v>-12.4591260399955</v>
      </c>
      <c r="I719">
        <v>20.471243145937699</v>
      </c>
      <c r="J719">
        <v>-5.4975585383182803</v>
      </c>
      <c r="K719">
        <v>404.00789421070999</v>
      </c>
      <c r="L719">
        <v>348.96104573135199</v>
      </c>
      <c r="M719">
        <v>36.422416276104897</v>
      </c>
      <c r="N719">
        <v>0.59383152767852099</v>
      </c>
      <c r="O719">
        <v>16.5826547757528</v>
      </c>
      <c r="P719">
        <v>71.134704711346998</v>
      </c>
      <c r="Q719">
        <v>0.17912952459769699</v>
      </c>
    </row>
    <row r="720" spans="1:17" x14ac:dyDescent="0.3">
      <c r="A720" t="s">
        <v>1580</v>
      </c>
      <c r="B720" t="s">
        <v>1581</v>
      </c>
      <c r="C720" t="s">
        <v>3141</v>
      </c>
      <c r="D720" t="s">
        <v>1582</v>
      </c>
      <c r="E720">
        <v>6147.4014865500003</v>
      </c>
      <c r="F720">
        <v>461.85</v>
      </c>
      <c r="G720">
        <v>-17.201601698424199</v>
      </c>
      <c r="H720">
        <v>-10.562532729248099</v>
      </c>
      <c r="I720">
        <v>-24.913162703050499</v>
      </c>
      <c r="J720">
        <v>-5.83403996877494</v>
      </c>
      <c r="K720">
        <v>499.32144456311499</v>
      </c>
      <c r="L720">
        <v>502.45458214073199</v>
      </c>
      <c r="M720">
        <v>15.8395904754511</v>
      </c>
      <c r="N720">
        <v>0.23511387206793199</v>
      </c>
      <c r="O720">
        <v>44.928006928656401</v>
      </c>
      <c r="P720">
        <v>18.105101649405398</v>
      </c>
      <c r="Q720">
        <v>3.505282549133E-2</v>
      </c>
    </row>
    <row r="721" spans="1:17" x14ac:dyDescent="0.3">
      <c r="A721" t="s">
        <v>1583</v>
      </c>
      <c r="B721" t="s">
        <v>1584</v>
      </c>
      <c r="C721" t="s">
        <v>3141</v>
      </c>
      <c r="D721" t="s">
        <v>446</v>
      </c>
      <c r="E721">
        <v>6134.4814683149998</v>
      </c>
      <c r="F721">
        <v>547.6</v>
      </c>
      <c r="G721">
        <v>-44.263287521182399</v>
      </c>
      <c r="H721">
        <v>-3.58900774474359</v>
      </c>
      <c r="I721">
        <v>-20.384312626619799</v>
      </c>
      <c r="J721">
        <v>-0.36791130954918599</v>
      </c>
      <c r="K721">
        <v>587.54701830239003</v>
      </c>
      <c r="L721">
        <v>623.79024765294605</v>
      </c>
      <c r="M721">
        <v>27.981160442700499</v>
      </c>
      <c r="N721">
        <v>0.78021743455392201</v>
      </c>
      <c r="O721">
        <v>41.709276844411903</v>
      </c>
      <c r="P721">
        <v>5.0350052747674301</v>
      </c>
      <c r="Q721">
        <v>-8.6426393617496003E-2</v>
      </c>
    </row>
    <row r="722" spans="1:17" x14ac:dyDescent="0.3">
      <c r="A722" t="s">
        <v>1585</v>
      </c>
      <c r="B722" t="s">
        <v>1586</v>
      </c>
      <c r="C722" t="s">
        <v>3130</v>
      </c>
      <c r="D722" t="s">
        <v>728</v>
      </c>
      <c r="E722">
        <v>6099.7898694199903</v>
      </c>
      <c r="F722">
        <v>121.3</v>
      </c>
      <c r="G722">
        <v>-48.3507411645204</v>
      </c>
      <c r="H722">
        <v>-8.9043567175757001</v>
      </c>
      <c r="I722">
        <v>-15.1046045726843</v>
      </c>
      <c r="J722">
        <v>-3.83345365585896</v>
      </c>
      <c r="K722">
        <v>130.50512354329899</v>
      </c>
      <c r="L722">
        <v>136.49913833684499</v>
      </c>
      <c r="M722">
        <v>40.627637317810603</v>
      </c>
      <c r="N722">
        <v>0.98931996159128199</v>
      </c>
      <c r="O722">
        <v>40.107172300082397</v>
      </c>
      <c r="P722">
        <v>10.7762557077625</v>
      </c>
      <c r="Q722">
        <v>-0.103787319894333</v>
      </c>
    </row>
    <row r="723" spans="1:17" x14ac:dyDescent="0.3">
      <c r="A723" t="s">
        <v>1587</v>
      </c>
      <c r="B723" t="s">
        <v>1588</v>
      </c>
      <c r="C723" t="s">
        <v>3130</v>
      </c>
      <c r="D723" t="s">
        <v>995</v>
      </c>
      <c r="E723">
        <v>6092.4262733599999</v>
      </c>
      <c r="F723">
        <v>673.65</v>
      </c>
      <c r="G723">
        <v>97.691715983929797</v>
      </c>
      <c r="H723">
        <v>8.1717073961295803</v>
      </c>
      <c r="I723">
        <v>128.74102483491399</v>
      </c>
      <c r="J723">
        <v>-19.187433682266398</v>
      </c>
      <c r="K723">
        <v>607.79590233642602</v>
      </c>
      <c r="L723">
        <v>423.472640663552</v>
      </c>
      <c r="M723">
        <v>46.042400328436003</v>
      </c>
      <c r="N723">
        <v>0.83204567359675097</v>
      </c>
      <c r="O723">
        <v>29.7112744006531</v>
      </c>
      <c r="P723">
        <v>212.16404077849799</v>
      </c>
      <c r="Q723">
        <v>6.9517206440311993E-2</v>
      </c>
    </row>
    <row r="724" spans="1:17" hidden="1" x14ac:dyDescent="0.3">
      <c r="A724" t="s">
        <v>1589</v>
      </c>
      <c r="B724" t="s">
        <v>1590</v>
      </c>
      <c r="C724" t="s">
        <v>3144</v>
      </c>
      <c r="D724" t="s">
        <v>21</v>
      </c>
      <c r="E724">
        <v>6092.3191260000003</v>
      </c>
      <c r="F724">
        <v>102.55</v>
      </c>
      <c r="G724">
        <v>-12.4716554733915</v>
      </c>
      <c r="H724">
        <v>-24.7987746703817</v>
      </c>
      <c r="I724">
        <v>1.4903403354390801</v>
      </c>
      <c r="J724">
        <v>1.5675675121018799</v>
      </c>
      <c r="K724">
        <v>118.230902625238</v>
      </c>
      <c r="L724">
        <v>111.207752737554</v>
      </c>
      <c r="M724">
        <v>34.676652993727402</v>
      </c>
      <c r="N724">
        <v>1.1576066235310301</v>
      </c>
      <c r="O724">
        <v>39.639200390053603</v>
      </c>
      <c r="P724">
        <v>27.756322411859902</v>
      </c>
      <c r="Q724">
        <v>0.26810520256687598</v>
      </c>
    </row>
    <row r="725" spans="1:17" x14ac:dyDescent="0.3">
      <c r="A725" t="s">
        <v>1591</v>
      </c>
      <c r="B725" t="s">
        <v>1592</v>
      </c>
      <c r="C725" t="s">
        <v>3131</v>
      </c>
      <c r="D725" t="s">
        <v>40</v>
      </c>
      <c r="E725">
        <v>6083.2265207999999</v>
      </c>
      <c r="F725">
        <v>350.05</v>
      </c>
      <c r="G725">
        <v>-11.756525423591301</v>
      </c>
      <c r="H725">
        <v>-25.669272097482899</v>
      </c>
      <c r="I725">
        <v>-5.3885374876609697</v>
      </c>
      <c r="J725">
        <v>-3.8574779054261499</v>
      </c>
      <c r="K725">
        <v>396.88744593668599</v>
      </c>
      <c r="L725">
        <v>367.58133838613401</v>
      </c>
      <c r="M725">
        <v>20.754432817920399</v>
      </c>
      <c r="N725">
        <v>0.58882724467081304</v>
      </c>
      <c r="O725">
        <v>38.8801599771461</v>
      </c>
      <c r="P725">
        <v>21.891421335865701</v>
      </c>
      <c r="Q725">
        <v>-1.4185619172023E-2</v>
      </c>
    </row>
    <row r="726" spans="1:17" x14ac:dyDescent="0.3">
      <c r="A726" t="s">
        <v>1593</v>
      </c>
      <c r="B726" t="s">
        <v>1594</v>
      </c>
      <c r="C726" t="s">
        <v>3141</v>
      </c>
      <c r="D726" t="s">
        <v>1361</v>
      </c>
      <c r="E726">
        <v>6035.6186734900002</v>
      </c>
      <c r="F726">
        <v>936.2</v>
      </c>
      <c r="G726">
        <v>-27.248572875750401</v>
      </c>
      <c r="H726">
        <v>-0.19753107402192399</v>
      </c>
      <c r="I726">
        <v>-0.92083741970732702</v>
      </c>
      <c r="J726">
        <v>-3.5626919730629898</v>
      </c>
      <c r="K726">
        <v>889.295768626008</v>
      </c>
      <c r="L726">
        <v>810.73021871431501</v>
      </c>
      <c r="M726">
        <v>50.249454420032301</v>
      </c>
      <c r="N726">
        <v>1.12263039929473</v>
      </c>
      <c r="O726">
        <v>16.3212988677633</v>
      </c>
      <c r="P726">
        <v>53.374836173001299</v>
      </c>
      <c r="Q726">
        <v>0.12662967091671601</v>
      </c>
    </row>
    <row r="727" spans="1:17" x14ac:dyDescent="0.3">
      <c r="A727" t="s">
        <v>1595</v>
      </c>
      <c r="B727" t="s">
        <v>1596</v>
      </c>
      <c r="C727" t="s">
        <v>3133</v>
      </c>
      <c r="D727" t="s">
        <v>284</v>
      </c>
      <c r="E727">
        <v>5994.326452665</v>
      </c>
      <c r="F727">
        <v>446.7</v>
      </c>
      <c r="G727">
        <v>-4.0091257358234698</v>
      </c>
      <c r="H727">
        <v>6.8587042667384601</v>
      </c>
      <c r="I727">
        <v>9.3245821752620497</v>
      </c>
      <c r="J727">
        <v>6.2038468237309701</v>
      </c>
      <c r="K727">
        <v>400.30698811385099</v>
      </c>
      <c r="L727">
        <v>371.98024923055902</v>
      </c>
      <c r="M727">
        <v>65.073725614010002</v>
      </c>
      <c r="N727">
        <v>1.50920647057542</v>
      </c>
      <c r="O727">
        <v>1.63420640250728</v>
      </c>
      <c r="P727">
        <v>42.261146496815201</v>
      </c>
      <c r="Q727">
        <v>5.8676379404277001E-2</v>
      </c>
    </row>
    <row r="728" spans="1:17" x14ac:dyDescent="0.3">
      <c r="A728" t="s">
        <v>1597</v>
      </c>
      <c r="B728" t="s">
        <v>1598</v>
      </c>
      <c r="C728" t="s">
        <v>3134</v>
      </c>
      <c r="D728" t="s">
        <v>865</v>
      </c>
      <c r="E728">
        <v>5959.8315350140001</v>
      </c>
      <c r="F728">
        <v>197.83</v>
      </c>
      <c r="G728">
        <v>20.6948794750123</v>
      </c>
      <c r="H728">
        <v>-12.961403235378301</v>
      </c>
      <c r="I728">
        <v>-11.3399034758277</v>
      </c>
      <c r="J728">
        <v>-7.5076791708238497</v>
      </c>
      <c r="K728">
        <v>212.54263760721099</v>
      </c>
      <c r="L728">
        <v>200.281347260687</v>
      </c>
      <c r="M728">
        <v>28.748897675335598</v>
      </c>
      <c r="N728">
        <v>0.71628842672117399</v>
      </c>
      <c r="O728">
        <v>28.696355456705199</v>
      </c>
      <c r="P728">
        <v>57.507961783439498</v>
      </c>
      <c r="Q728">
        <v>4.6643468229977003E-2</v>
      </c>
    </row>
    <row r="729" spans="1:17" x14ac:dyDescent="0.3">
      <c r="A729" t="s">
        <v>1599</v>
      </c>
      <c r="B729" t="s">
        <v>1600</v>
      </c>
      <c r="C729" t="s">
        <v>3143</v>
      </c>
      <c r="D729" t="s">
        <v>276</v>
      </c>
      <c r="E729">
        <v>5956.1020454400004</v>
      </c>
      <c r="F729">
        <v>807.1</v>
      </c>
      <c r="G729">
        <v>-13.144583918077499</v>
      </c>
      <c r="H729">
        <v>-1.23969627856286</v>
      </c>
      <c r="I729">
        <v>-6.9193410448846802</v>
      </c>
      <c r="J729">
        <v>-2.4681885188237702</v>
      </c>
      <c r="K729">
        <v>798.01792764349796</v>
      </c>
      <c r="L729">
        <v>773.47556025319795</v>
      </c>
      <c r="M729">
        <v>46.815276002966101</v>
      </c>
      <c r="N729">
        <v>0.63429719417038899</v>
      </c>
      <c r="O729">
        <v>7.7066038904720404</v>
      </c>
      <c r="P729">
        <v>25.131782945736401</v>
      </c>
      <c r="Q729">
        <v>-1.1530408131154E-2</v>
      </c>
    </row>
    <row r="730" spans="1:17" hidden="1" x14ac:dyDescent="0.3">
      <c r="A730" t="s">
        <v>1601</v>
      </c>
      <c r="B730" t="s">
        <v>1602</v>
      </c>
      <c r="C730" t="s">
        <v>3144</v>
      </c>
      <c r="D730" t="s">
        <v>21</v>
      </c>
      <c r="E730">
        <v>5950.0717662750003</v>
      </c>
      <c r="F730">
        <v>497.6</v>
      </c>
      <c r="G730">
        <v>-29.433514982502398</v>
      </c>
      <c r="H730">
        <v>-0.74764163447075505</v>
      </c>
      <c r="I730">
        <v>-3.3316570317279699</v>
      </c>
      <c r="J730">
        <v>7.5162350793375401</v>
      </c>
      <c r="K730">
        <v>490.79109677701098</v>
      </c>
      <c r="L730">
        <v>475.405032112095</v>
      </c>
      <c r="M730">
        <v>61.317885829835497</v>
      </c>
      <c r="N730">
        <v>2.5985361260042299</v>
      </c>
      <c r="O730">
        <v>20.377813504823099</v>
      </c>
      <c r="P730">
        <v>27.5570366572673</v>
      </c>
      <c r="Q730">
        <v>8.6738345112123E-2</v>
      </c>
    </row>
    <row r="731" spans="1:17" hidden="1" x14ac:dyDescent="0.3">
      <c r="A731" t="s">
        <v>1603</v>
      </c>
      <c r="B731" t="s">
        <v>1604</v>
      </c>
      <c r="C731" t="s">
        <v>3144</v>
      </c>
      <c r="D731" t="s">
        <v>48</v>
      </c>
      <c r="E731">
        <v>5931.9254013999998</v>
      </c>
      <c r="F731">
        <v>547.79999999999995</v>
      </c>
      <c r="G731">
        <v>1439.6629233041299</v>
      </c>
      <c r="H731">
        <v>-18.958462243311399</v>
      </c>
      <c r="I731">
        <v>149.20542863666799</v>
      </c>
      <c r="J731">
        <v>-7.3294786796783802</v>
      </c>
      <c r="K731">
        <v>590.66611384874204</v>
      </c>
      <c r="L731">
        <v>392.85964020152699</v>
      </c>
      <c r="M731">
        <v>27.6933272622327</v>
      </c>
      <c r="N731">
        <v>0.95804895804895795</v>
      </c>
      <c r="O731">
        <v>37.6378240233662</v>
      </c>
      <c r="P731">
        <v>1520.71005917159</v>
      </c>
    </row>
    <row r="732" spans="1:17" x14ac:dyDescent="0.3">
      <c r="A732" t="s">
        <v>1605</v>
      </c>
      <c r="B732" t="s">
        <v>1606</v>
      </c>
      <c r="C732" t="s">
        <v>3139</v>
      </c>
      <c r="D732" t="s">
        <v>846</v>
      </c>
      <c r="E732">
        <v>5904.4393391760004</v>
      </c>
      <c r="F732">
        <v>32.85</v>
      </c>
      <c r="G732">
        <v>-46.558184427266198</v>
      </c>
      <c r="H732">
        <v>-23.004472938805701</v>
      </c>
      <c r="I732">
        <v>-38.550638801317099</v>
      </c>
      <c r="J732">
        <v>-3.78530534435775</v>
      </c>
      <c r="K732">
        <v>38.822735177453097</v>
      </c>
      <c r="L732">
        <v>41.789533934370503</v>
      </c>
      <c r="M732">
        <v>26.231770111598198</v>
      </c>
      <c r="N732">
        <v>3.7443325419930402</v>
      </c>
      <c r="O732">
        <v>64.383561643835606</v>
      </c>
      <c r="P732">
        <v>3.95569620253164</v>
      </c>
      <c r="Q732">
        <v>-7.9558760144689995E-3</v>
      </c>
    </row>
    <row r="733" spans="1:17" hidden="1" x14ac:dyDescent="0.3">
      <c r="A733" t="s">
        <v>1607</v>
      </c>
      <c r="B733" t="s">
        <v>1608</v>
      </c>
      <c r="C733" t="s">
        <v>3144</v>
      </c>
      <c r="D733" t="s">
        <v>482</v>
      </c>
      <c r="E733">
        <v>5904.3280119000001</v>
      </c>
      <c r="F733">
        <v>1521.05</v>
      </c>
      <c r="G733">
        <v>-0.33142868037700102</v>
      </c>
      <c r="H733">
        <v>-1.1718458264066001</v>
      </c>
      <c r="I733">
        <v>30.686464539923101</v>
      </c>
      <c r="J733">
        <v>4.40196216170746</v>
      </c>
      <c r="K733">
        <v>1475.2197996300899</v>
      </c>
      <c r="L733">
        <v>1344.1258417578599</v>
      </c>
      <c r="M733">
        <v>63.8502094182235</v>
      </c>
      <c r="N733">
        <v>0.74102817760311301</v>
      </c>
      <c r="O733">
        <v>13.079780414845001</v>
      </c>
      <c r="P733">
        <v>56.005128205128102</v>
      </c>
      <c r="Q733">
        <v>-3.8066858576597001E-2</v>
      </c>
    </row>
    <row r="734" spans="1:17" x14ac:dyDescent="0.3">
      <c r="A734" t="s">
        <v>1609</v>
      </c>
      <c r="B734" t="s">
        <v>1610</v>
      </c>
      <c r="C734" t="s">
        <v>3143</v>
      </c>
      <c r="D734" t="s">
        <v>406</v>
      </c>
      <c r="E734">
        <v>5880.5632808</v>
      </c>
      <c r="F734">
        <v>117.89</v>
      </c>
      <c r="G734">
        <v>41.143570574488699</v>
      </c>
      <c r="H734">
        <v>-12.2636849326919</v>
      </c>
      <c r="I734">
        <v>4.1579814902456604</v>
      </c>
      <c r="J734">
        <v>-4.7837838392494598</v>
      </c>
      <c r="K734">
        <v>129.970880788659</v>
      </c>
      <c r="L734">
        <v>115.594030563139</v>
      </c>
      <c r="M734">
        <v>26.4980230777361</v>
      </c>
      <c r="N734">
        <v>0.247874836163268</v>
      </c>
      <c r="O734">
        <v>44.159809992365702</v>
      </c>
      <c r="P734">
        <v>81.229823212913104</v>
      </c>
      <c r="Q734">
        <v>7.0718069699261005E-2</v>
      </c>
    </row>
    <row r="735" spans="1:17" hidden="1" x14ac:dyDescent="0.3">
      <c r="A735" t="s">
        <v>1611</v>
      </c>
      <c r="B735" t="s">
        <v>1612</v>
      </c>
      <c r="C735" t="s">
        <v>3144</v>
      </c>
      <c r="D735" t="s">
        <v>161</v>
      </c>
      <c r="E735">
        <v>5873.7730000000001</v>
      </c>
      <c r="F735">
        <v>317.3</v>
      </c>
      <c r="G735">
        <v>5126.0405431383397</v>
      </c>
      <c r="H735">
        <v>94.742346490231498</v>
      </c>
      <c r="I735">
        <v>721.14503429212903</v>
      </c>
      <c r="J735">
        <v>9.3496311572320696</v>
      </c>
      <c r="K735">
        <v>187.16165416172299</v>
      </c>
      <c r="L735">
        <v>90.304317889692399</v>
      </c>
      <c r="M735">
        <v>94.694368848854694</v>
      </c>
      <c r="N735">
        <v>1.2263707870161</v>
      </c>
      <c r="O735">
        <v>11.881500157579501</v>
      </c>
      <c r="P735">
        <v>5732.7205882352901</v>
      </c>
      <c r="Q735">
        <v>0.276075444682991</v>
      </c>
    </row>
    <row r="736" spans="1:17" hidden="1" x14ac:dyDescent="0.3">
      <c r="A736" t="s">
        <v>1613</v>
      </c>
      <c r="B736" t="s">
        <v>1614</v>
      </c>
      <c r="C736" t="s">
        <v>3144</v>
      </c>
      <c r="D736" t="s">
        <v>227</v>
      </c>
      <c r="E736">
        <v>5873.60718</v>
      </c>
      <c r="F736">
        <v>5184.55</v>
      </c>
      <c r="G736">
        <v>95.826233954398106</v>
      </c>
      <c r="H736">
        <v>-6.3059245079102197</v>
      </c>
      <c r="I736">
        <v>34.058494420689897</v>
      </c>
      <c r="J736">
        <v>-6.0192948809702402</v>
      </c>
      <c r="K736">
        <v>5246.71290969856</v>
      </c>
      <c r="L736">
        <v>4251.7611976827902</v>
      </c>
      <c r="M736">
        <v>37.017413707906698</v>
      </c>
      <c r="N736">
        <v>0.92006152566348998</v>
      </c>
      <c r="O736">
        <v>10.9064431821469</v>
      </c>
      <c r="P736">
        <v>155.101237483701</v>
      </c>
      <c r="Q736">
        <v>0.12505166838030601</v>
      </c>
    </row>
    <row r="737" spans="1:17" hidden="1" x14ac:dyDescent="0.3">
      <c r="A737" t="s">
        <v>1615</v>
      </c>
      <c r="B737" t="s">
        <v>1616</v>
      </c>
      <c r="C737" t="s">
        <v>3144</v>
      </c>
      <c r="D737" t="s">
        <v>284</v>
      </c>
      <c r="E737">
        <v>5858.0493843199902</v>
      </c>
      <c r="F737">
        <v>5468.25</v>
      </c>
      <c r="G737">
        <v>86.445502396794495</v>
      </c>
      <c r="H737">
        <v>-3.8717458083885701</v>
      </c>
      <c r="I737">
        <v>25.907778726253198</v>
      </c>
      <c r="J737">
        <v>4.7807424024264602</v>
      </c>
      <c r="K737">
        <v>5228.9511280254701</v>
      </c>
      <c r="L737">
        <v>4318.4372096512298</v>
      </c>
      <c r="M737">
        <v>41.1930055779114</v>
      </c>
      <c r="N737">
        <v>0.84446280749564095</v>
      </c>
      <c r="O737">
        <v>5.5182188085767896</v>
      </c>
      <c r="P737">
        <v>130.029025744573</v>
      </c>
      <c r="Q737">
        <v>0.14477357365415799</v>
      </c>
    </row>
    <row r="738" spans="1:17" x14ac:dyDescent="0.3">
      <c r="A738" t="s">
        <v>1617</v>
      </c>
      <c r="B738" t="s">
        <v>1618</v>
      </c>
      <c r="C738" t="s">
        <v>3131</v>
      </c>
      <c r="D738" t="s">
        <v>1000</v>
      </c>
      <c r="E738">
        <v>5816.8613101199999</v>
      </c>
      <c r="F738">
        <v>130.56</v>
      </c>
      <c r="G738">
        <v>-51.671409986351698</v>
      </c>
      <c r="H738">
        <v>-15.829649455973501</v>
      </c>
      <c r="I738">
        <v>-35.684200589641499</v>
      </c>
      <c r="J738">
        <v>-1.98142138651158</v>
      </c>
      <c r="K738">
        <v>134.24284062904999</v>
      </c>
      <c r="L738">
        <v>147.75086836313301</v>
      </c>
      <c r="M738">
        <v>37.464370325052997</v>
      </c>
      <c r="N738">
        <v>1.0675490627774</v>
      </c>
      <c r="O738">
        <v>61.305147058823501</v>
      </c>
      <c r="P738">
        <v>8.7728067983004294</v>
      </c>
      <c r="Q738">
        <v>3.8440861419663998E-2</v>
      </c>
    </row>
    <row r="739" spans="1:17" hidden="1" x14ac:dyDescent="0.3">
      <c r="A739" t="s">
        <v>1619</v>
      </c>
      <c r="B739" t="s">
        <v>1620</v>
      </c>
      <c r="C739" t="s">
        <v>3139</v>
      </c>
      <c r="D739" t="s">
        <v>51</v>
      </c>
      <c r="E739">
        <v>5813.3768972199996</v>
      </c>
      <c r="F739">
        <v>1320.2</v>
      </c>
      <c r="G739">
        <v>-12.4257758157136</v>
      </c>
      <c r="H739">
        <v>-7.9366475078523502</v>
      </c>
      <c r="I739">
        <v>22.4028827514976</v>
      </c>
      <c r="J739">
        <v>-0.82032960362665197</v>
      </c>
      <c r="K739">
        <v>1315.01138367312</v>
      </c>
      <c r="M739">
        <v>43.208482583681104</v>
      </c>
      <c r="N739">
        <v>1.36238051016577</v>
      </c>
      <c r="O739">
        <v>14.444781093773599</v>
      </c>
      <c r="P739">
        <v>36.103092783505097</v>
      </c>
    </row>
    <row r="740" spans="1:17" hidden="1" x14ac:dyDescent="0.3">
      <c r="A740" t="s">
        <v>1621</v>
      </c>
      <c r="B740" t="s">
        <v>1622</v>
      </c>
      <c r="C740" t="s">
        <v>3144</v>
      </c>
      <c r="D740" t="s">
        <v>485</v>
      </c>
      <c r="E740">
        <v>5809.4067238999996</v>
      </c>
      <c r="F740">
        <v>398.4</v>
      </c>
      <c r="G740">
        <v>-39.969301750950699</v>
      </c>
      <c r="H740">
        <v>-3.5804182782926</v>
      </c>
      <c r="I740">
        <v>-21.987498503482598</v>
      </c>
      <c r="J740">
        <v>-1.50893052758305</v>
      </c>
      <c r="K740">
        <v>417.231418411768</v>
      </c>
      <c r="L740">
        <v>431.42970788115503</v>
      </c>
      <c r="M740">
        <v>30.614404048550799</v>
      </c>
      <c r="N740">
        <v>0.46224670355317898</v>
      </c>
      <c r="O740">
        <v>41.704317269076299</v>
      </c>
      <c r="P740">
        <v>1.38694490393178</v>
      </c>
      <c r="Q740">
        <v>-6.5447767606119006E-2</v>
      </c>
    </row>
    <row r="741" spans="1:17" hidden="1" x14ac:dyDescent="0.3">
      <c r="A741" t="s">
        <v>1623</v>
      </c>
      <c r="B741" t="s">
        <v>1624</v>
      </c>
      <c r="C741" t="s">
        <v>3129</v>
      </c>
      <c r="D741" t="s">
        <v>24</v>
      </c>
      <c r="E741">
        <v>5796.9159918750001</v>
      </c>
      <c r="F741">
        <v>550.4</v>
      </c>
      <c r="G741">
        <v>22.2335630076972</v>
      </c>
      <c r="H741">
        <v>-3.8821199935873798</v>
      </c>
      <c r="I741">
        <v>5.51976672068455</v>
      </c>
      <c r="J741">
        <v>-2.3278651680848701</v>
      </c>
      <c r="K741">
        <v>589.16204432531003</v>
      </c>
      <c r="M741">
        <v>28.143857038498201</v>
      </c>
      <c r="N741">
        <v>1.12516281908396</v>
      </c>
      <c r="O741">
        <v>38.244912790697597</v>
      </c>
      <c r="P741">
        <v>50.794520547945197</v>
      </c>
    </row>
    <row r="742" spans="1:17" hidden="1" x14ac:dyDescent="0.3">
      <c r="A742" t="s">
        <v>1625</v>
      </c>
      <c r="B742" t="s">
        <v>1626</v>
      </c>
      <c r="C742" t="s">
        <v>3144</v>
      </c>
      <c r="D742" t="s">
        <v>846</v>
      </c>
      <c r="E742">
        <v>5774.4248550000002</v>
      </c>
      <c r="F742">
        <v>641.25</v>
      </c>
      <c r="G742">
        <v>39.852037010320203</v>
      </c>
      <c r="H742">
        <v>-10.669975713043801</v>
      </c>
      <c r="I742">
        <v>-17.954782043155799</v>
      </c>
      <c r="J742">
        <v>-4.9329116888573799</v>
      </c>
      <c r="K742">
        <v>709.10647436878298</v>
      </c>
      <c r="L742">
        <v>667.64667064322896</v>
      </c>
      <c r="M742">
        <v>43.839484690708503</v>
      </c>
      <c r="N742">
        <v>0.25713237146387602</v>
      </c>
      <c r="O742">
        <v>45.153996101364498</v>
      </c>
      <c r="P742">
        <v>68.506109578242004</v>
      </c>
      <c r="Q742">
        <v>4.3898517461575998E-2</v>
      </c>
    </row>
    <row r="743" spans="1:17" hidden="1" x14ac:dyDescent="0.3">
      <c r="A743" t="s">
        <v>1627</v>
      </c>
      <c r="B743" t="s">
        <v>1628</v>
      </c>
      <c r="C743" t="s">
        <v>3144</v>
      </c>
      <c r="D743" t="s">
        <v>1629</v>
      </c>
      <c r="E743">
        <v>5758.9409288999996</v>
      </c>
      <c r="F743">
        <v>360.15</v>
      </c>
      <c r="G743">
        <v>13.1660171666955</v>
      </c>
      <c r="H743">
        <v>9.4085453828612504</v>
      </c>
      <c r="I743">
        <v>10.4004831807366</v>
      </c>
      <c r="J743">
        <v>10.3157437468019</v>
      </c>
      <c r="K743">
        <v>337.77733990397098</v>
      </c>
      <c r="L743">
        <v>305.58483992521798</v>
      </c>
      <c r="M743">
        <v>36.8063245567309</v>
      </c>
      <c r="N743">
        <v>2.82224003439087</v>
      </c>
      <c r="O743">
        <v>12.1477162293488</v>
      </c>
      <c r="P743">
        <v>52.735368956742903</v>
      </c>
      <c r="Q743">
        <v>0.124060136285714</v>
      </c>
    </row>
    <row r="744" spans="1:17" x14ac:dyDescent="0.3">
      <c r="A744" t="s">
        <v>1630</v>
      </c>
      <c r="B744" t="s">
        <v>1631</v>
      </c>
      <c r="C744" t="s">
        <v>3143</v>
      </c>
      <c r="D744" t="s">
        <v>276</v>
      </c>
      <c r="E744">
        <v>5755.8836047269997</v>
      </c>
      <c r="F744">
        <v>166.18</v>
      </c>
      <c r="G744">
        <v>-25.786745674148101</v>
      </c>
      <c r="H744">
        <v>-4.5166486064570002</v>
      </c>
      <c r="I744">
        <v>-13.6533064918784</v>
      </c>
      <c r="J744">
        <v>-7.1242649890596601</v>
      </c>
      <c r="K744">
        <v>171.384817789496</v>
      </c>
      <c r="L744">
        <v>167.63249388996601</v>
      </c>
      <c r="M744">
        <v>35.989228252952699</v>
      </c>
      <c r="N744">
        <v>0.83597793398139997</v>
      </c>
      <c r="O744">
        <v>32.145865928511199</v>
      </c>
      <c r="P744">
        <v>27.781622452902699</v>
      </c>
      <c r="Q744">
        <v>-5.8250480135518E-2</v>
      </c>
    </row>
    <row r="745" spans="1:17" hidden="1" x14ac:dyDescent="0.3">
      <c r="A745" t="s">
        <v>1632</v>
      </c>
      <c r="B745" t="s">
        <v>1633</v>
      </c>
      <c r="C745" t="s">
        <v>3139</v>
      </c>
      <c r="D745" t="s">
        <v>125</v>
      </c>
      <c r="E745">
        <v>5739.346208596</v>
      </c>
      <c r="F745">
        <v>145.35</v>
      </c>
      <c r="G745">
        <v>-39.5625326633306</v>
      </c>
      <c r="H745">
        <v>-8.4759202994815297</v>
      </c>
      <c r="I745">
        <v>-22.645735013375401</v>
      </c>
      <c r="J745">
        <v>-2.7657658212314402</v>
      </c>
      <c r="K745">
        <v>156.15039063264399</v>
      </c>
      <c r="M745">
        <v>44.619676793809703</v>
      </c>
      <c r="N745">
        <v>0.530707376738072</v>
      </c>
      <c r="O745">
        <v>35.878912968696199</v>
      </c>
      <c r="P745">
        <v>7.6666666666666599</v>
      </c>
    </row>
    <row r="746" spans="1:17" x14ac:dyDescent="0.3">
      <c r="A746" t="s">
        <v>1634</v>
      </c>
      <c r="B746" t="s">
        <v>1635</v>
      </c>
      <c r="C746" t="s">
        <v>3132</v>
      </c>
      <c r="D746" t="s">
        <v>48</v>
      </c>
      <c r="E746">
        <v>5669.2380370499995</v>
      </c>
      <c r="F746">
        <v>743.55</v>
      </c>
      <c r="G746">
        <v>48.219018162067499</v>
      </c>
      <c r="H746">
        <v>-9.1007818323690692</v>
      </c>
      <c r="I746">
        <v>10.784889939288201</v>
      </c>
      <c r="J746">
        <v>-5.9143218872718402</v>
      </c>
      <c r="K746">
        <v>788.80395703013698</v>
      </c>
      <c r="L746">
        <v>702.46648608063799</v>
      </c>
      <c r="M746">
        <v>34.0058465232663</v>
      </c>
      <c r="N746">
        <v>1.14966393651347</v>
      </c>
      <c r="O746">
        <v>25.990182233877999</v>
      </c>
      <c r="P746">
        <v>88.934061745648506</v>
      </c>
      <c r="Q746">
        <v>0.16228770759854499</v>
      </c>
    </row>
    <row r="747" spans="1:17" hidden="1" x14ac:dyDescent="0.3">
      <c r="A747" t="s">
        <v>1636</v>
      </c>
      <c r="B747" t="s">
        <v>1637</v>
      </c>
      <c r="C747" t="s">
        <v>3144</v>
      </c>
      <c r="D747" t="s">
        <v>287</v>
      </c>
      <c r="E747">
        <v>5642.36488998</v>
      </c>
      <c r="F747">
        <v>425.75</v>
      </c>
      <c r="G747">
        <v>74.410952316384893</v>
      </c>
      <c r="H747">
        <v>18.0216365129594</v>
      </c>
      <c r="I747">
        <v>33.894769618408297</v>
      </c>
      <c r="J747">
        <v>-0.204964042486385</v>
      </c>
      <c r="K747">
        <v>392.65869967909799</v>
      </c>
      <c r="L747">
        <v>314.73611991014201</v>
      </c>
      <c r="M747">
        <v>70.901379717495004</v>
      </c>
      <c r="N747">
        <v>0.70541462092752405</v>
      </c>
      <c r="O747">
        <v>15.8543746330005</v>
      </c>
      <c r="P747">
        <v>127.12723392904699</v>
      </c>
    </row>
    <row r="748" spans="1:17" x14ac:dyDescent="0.3">
      <c r="A748" t="s">
        <v>1638</v>
      </c>
      <c r="B748" t="s">
        <v>1639</v>
      </c>
      <c r="C748" t="s">
        <v>3133</v>
      </c>
      <c r="D748" t="s">
        <v>187</v>
      </c>
      <c r="E748">
        <v>5629.2344869199997</v>
      </c>
      <c r="F748">
        <v>602.79999999999995</v>
      </c>
      <c r="G748">
        <v>17.511319206305998</v>
      </c>
      <c r="H748">
        <v>-15.470393305315101</v>
      </c>
      <c r="I748">
        <v>24.124610117520199</v>
      </c>
      <c r="J748">
        <v>-4.6102371516420702</v>
      </c>
      <c r="K748">
        <v>632.53779581301899</v>
      </c>
      <c r="L748">
        <v>562.51370246953695</v>
      </c>
      <c r="M748">
        <v>39.493142544961202</v>
      </c>
      <c r="N748">
        <v>0.56092203332454804</v>
      </c>
      <c r="O748">
        <v>19.724618447246201</v>
      </c>
      <c r="P748">
        <v>62.436001077876497</v>
      </c>
    </row>
    <row r="749" spans="1:17" x14ac:dyDescent="0.3">
      <c r="A749" t="s">
        <v>1640</v>
      </c>
      <c r="B749" t="s">
        <v>1641</v>
      </c>
      <c r="C749" t="s">
        <v>3135</v>
      </c>
      <c r="D749" t="s">
        <v>190</v>
      </c>
      <c r="E749">
        <v>5627.26876266</v>
      </c>
      <c r="F749">
        <v>454.45</v>
      </c>
      <c r="G749">
        <v>10.9229901969826</v>
      </c>
      <c r="H749">
        <v>-4.2040338321256199</v>
      </c>
      <c r="I749">
        <v>2.7074085457348001</v>
      </c>
      <c r="J749">
        <v>1.06182938933216</v>
      </c>
      <c r="K749">
        <v>485.18568124066798</v>
      </c>
      <c r="L749">
        <v>438.75864072314198</v>
      </c>
      <c r="M749">
        <v>27.084170484104298</v>
      </c>
      <c r="N749">
        <v>0.93942105097527995</v>
      </c>
      <c r="O749">
        <v>19.375068764440499</v>
      </c>
      <c r="P749">
        <v>46.172402701833398</v>
      </c>
      <c r="Q749">
        <v>0.17545559050676299</v>
      </c>
    </row>
    <row r="750" spans="1:17" x14ac:dyDescent="0.3">
      <c r="A750" t="s">
        <v>1642</v>
      </c>
      <c r="B750" t="s">
        <v>1643</v>
      </c>
      <c r="C750" t="s">
        <v>3131</v>
      </c>
      <c r="D750" t="s">
        <v>120</v>
      </c>
      <c r="E750">
        <v>5621.1176999999998</v>
      </c>
      <c r="F750">
        <v>596.85</v>
      </c>
      <c r="G750">
        <v>133.875642331215</v>
      </c>
      <c r="H750">
        <v>4.9047049577286996</v>
      </c>
      <c r="I750">
        <v>81.8064173459599</v>
      </c>
      <c r="J750">
        <v>-4.8723863736724402</v>
      </c>
      <c r="K750">
        <v>574.51090784222697</v>
      </c>
      <c r="L750">
        <v>456.88253846113599</v>
      </c>
      <c r="M750">
        <v>49.384817045395103</v>
      </c>
      <c r="N750">
        <v>0.96767257754523295</v>
      </c>
      <c r="O750">
        <v>21.864790148278399</v>
      </c>
      <c r="P750">
        <v>185.16483516483501</v>
      </c>
      <c r="Q750">
        <v>8.940015010822E-2</v>
      </c>
    </row>
    <row r="751" spans="1:17" hidden="1" x14ac:dyDescent="0.3">
      <c r="A751" t="s">
        <v>1644</v>
      </c>
      <c r="B751" t="s">
        <v>1645</v>
      </c>
      <c r="C751" t="s">
        <v>3144</v>
      </c>
      <c r="E751">
        <v>5604.0125369999996</v>
      </c>
      <c r="F751">
        <v>2751.1</v>
      </c>
      <c r="G751">
        <v>7156.55242491844</v>
      </c>
      <c r="H751">
        <v>138.85675891689499</v>
      </c>
      <c r="I751">
        <v>522.22828531539994</v>
      </c>
      <c r="J751">
        <v>7.6796965438114002</v>
      </c>
      <c r="K751">
        <v>1641.9257311516101</v>
      </c>
      <c r="L751">
        <v>854.095870384715</v>
      </c>
      <c r="M751">
        <v>99.9914977190044</v>
      </c>
      <c r="N751">
        <v>0.75059953890073805</v>
      </c>
      <c r="O751">
        <v>15.190287521355</v>
      </c>
      <c r="P751">
        <v>7183.8231400582399</v>
      </c>
    </row>
    <row r="752" spans="1:17" hidden="1" x14ac:dyDescent="0.3">
      <c r="A752" t="s">
        <v>1646</v>
      </c>
      <c r="B752" t="s">
        <v>1647</v>
      </c>
      <c r="C752" t="s">
        <v>3144</v>
      </c>
      <c r="D752" t="s">
        <v>562</v>
      </c>
      <c r="E752">
        <v>5513.8580003249999</v>
      </c>
      <c r="F752">
        <v>5260.45</v>
      </c>
      <c r="G752">
        <v>46.775174783940301</v>
      </c>
      <c r="H752">
        <v>-7.30084330051002</v>
      </c>
      <c r="I752">
        <v>12.067539340504901</v>
      </c>
      <c r="J752">
        <v>-1.9880772979424399</v>
      </c>
      <c r="K752">
        <v>5545.5334818647798</v>
      </c>
      <c r="L752">
        <v>5049.9789833713303</v>
      </c>
      <c r="M752">
        <v>34.822153072227799</v>
      </c>
      <c r="N752">
        <v>0.49342189264228298</v>
      </c>
      <c r="O752">
        <v>27.344618806375799</v>
      </c>
      <c r="P752">
        <v>84.086296192609097</v>
      </c>
      <c r="Q752">
        <v>0.14063898371992201</v>
      </c>
    </row>
    <row r="753" spans="1:17" x14ac:dyDescent="0.3">
      <c r="A753" t="s">
        <v>1648</v>
      </c>
      <c r="B753" t="s">
        <v>1649</v>
      </c>
      <c r="C753" t="s">
        <v>3131</v>
      </c>
      <c r="D753" t="s">
        <v>233</v>
      </c>
      <c r="E753">
        <v>5506.9749139599999</v>
      </c>
      <c r="F753">
        <v>303.55</v>
      </c>
      <c r="G753">
        <v>18.947974648256899</v>
      </c>
      <c r="H753">
        <v>-7.79774890183245</v>
      </c>
      <c r="I753">
        <v>30.471876989397401</v>
      </c>
      <c r="J753">
        <v>-3.0128527540208898</v>
      </c>
      <c r="K753">
        <v>281.93039874856697</v>
      </c>
      <c r="L753">
        <v>246.80224601008001</v>
      </c>
      <c r="M753">
        <v>34.388083199598597</v>
      </c>
      <c r="N753">
        <v>0.65398416735829901</v>
      </c>
      <c r="O753">
        <v>8.6806127491352303</v>
      </c>
      <c r="P753">
        <v>71.497175141242906</v>
      </c>
      <c r="Q753">
        <v>0.188426609951413</v>
      </c>
    </row>
    <row r="754" spans="1:17" x14ac:dyDescent="0.3">
      <c r="A754" t="s">
        <v>1650</v>
      </c>
      <c r="B754" t="s">
        <v>1651</v>
      </c>
      <c r="C754" t="s">
        <v>3133</v>
      </c>
      <c r="D754" t="s">
        <v>482</v>
      </c>
      <c r="E754">
        <v>5504.5279799999998</v>
      </c>
      <c r="F754">
        <v>488.05</v>
      </c>
      <c r="G754">
        <v>22.300231841508499</v>
      </c>
      <c r="H754">
        <v>2.3731169066605098</v>
      </c>
      <c r="I754">
        <v>23.065984095724101</v>
      </c>
      <c r="J754">
        <v>-4.6115774014476303</v>
      </c>
      <c r="K754">
        <v>471.63040317197903</v>
      </c>
      <c r="L754">
        <v>405.93982326015902</v>
      </c>
      <c r="M754">
        <v>40.0656856741845</v>
      </c>
      <c r="N754">
        <v>0.503207854577714</v>
      </c>
      <c r="O754">
        <v>16.996209404774</v>
      </c>
      <c r="P754">
        <v>67.657162487117802</v>
      </c>
      <c r="Q754">
        <v>3.6457737174999998E-5</v>
      </c>
    </row>
    <row r="755" spans="1:17" x14ac:dyDescent="0.3">
      <c r="A755" t="s">
        <v>1652</v>
      </c>
      <c r="B755" t="s">
        <v>1653</v>
      </c>
      <c r="C755" t="s">
        <v>3139</v>
      </c>
      <c r="D755" t="s">
        <v>527</v>
      </c>
      <c r="E755">
        <v>5488.1745708959998</v>
      </c>
      <c r="F755">
        <v>106.61</v>
      </c>
      <c r="G755">
        <v>-40.4547542277448</v>
      </c>
      <c r="H755">
        <v>-1.9604360032560699</v>
      </c>
      <c r="I755">
        <v>-6.94945580215989</v>
      </c>
      <c r="J755">
        <v>-1.65482276559509</v>
      </c>
      <c r="K755">
        <v>108.583167138134</v>
      </c>
      <c r="L755">
        <v>108.724283997169</v>
      </c>
      <c r="M755">
        <v>51.820422289326501</v>
      </c>
      <c r="N755">
        <v>0.96838329312039395</v>
      </c>
      <c r="O755">
        <v>25.4103742613263</v>
      </c>
      <c r="P755">
        <v>16.513661202185698</v>
      </c>
      <c r="Q755">
        <v>-8.6046881484381998E-2</v>
      </c>
    </row>
    <row r="756" spans="1:17" x14ac:dyDescent="0.3">
      <c r="A756" t="s">
        <v>1654</v>
      </c>
      <c r="B756" t="s">
        <v>1655</v>
      </c>
      <c r="C756" t="s">
        <v>3136</v>
      </c>
      <c r="D756" t="s">
        <v>130</v>
      </c>
      <c r="E756">
        <v>5487.12</v>
      </c>
      <c r="F756">
        <v>8983.7999999999993</v>
      </c>
      <c r="G756">
        <v>22.007717601161598</v>
      </c>
      <c r="H756">
        <v>12.1452894729407</v>
      </c>
      <c r="I756">
        <v>33.164142481083303</v>
      </c>
      <c r="J756">
        <v>-2.2142821898794498</v>
      </c>
      <c r="K756">
        <v>8254.7635111857908</v>
      </c>
      <c r="L756">
        <v>7071.83964100308</v>
      </c>
      <c r="M756">
        <v>58.805083279757604</v>
      </c>
      <c r="N756">
        <v>0.92119412580961002</v>
      </c>
      <c r="O756">
        <v>7.1261604220930996</v>
      </c>
      <c r="P756">
        <v>89.769858788986099</v>
      </c>
      <c r="Q756">
        <v>0.123679190444802</v>
      </c>
    </row>
    <row r="757" spans="1:17" x14ac:dyDescent="0.3">
      <c r="A757" t="s">
        <v>1656</v>
      </c>
      <c r="B757" t="s">
        <v>1657</v>
      </c>
      <c r="C757" t="s">
        <v>3143</v>
      </c>
      <c r="D757" t="s">
        <v>482</v>
      </c>
      <c r="E757">
        <v>5425.6550748400005</v>
      </c>
      <c r="F757">
        <v>2050.5500000000002</v>
      </c>
      <c r="G757">
        <v>-8.7589393848482597</v>
      </c>
      <c r="H757">
        <v>36.341834130530998</v>
      </c>
      <c r="I757">
        <v>40.643873379083097</v>
      </c>
      <c r="J757">
        <v>-0.14379391994561</v>
      </c>
      <c r="K757">
        <v>1812.5447923430099</v>
      </c>
      <c r="L757">
        <v>1602.6330592639799</v>
      </c>
      <c r="M757">
        <v>50.736538029980302</v>
      </c>
      <c r="N757">
        <v>0.78845012831441397</v>
      </c>
      <c r="O757">
        <v>16.554095242739699</v>
      </c>
      <c r="P757">
        <v>74.366496598639401</v>
      </c>
      <c r="Q757">
        <v>4.5403486522016999E-2</v>
      </c>
    </row>
    <row r="758" spans="1:17" x14ac:dyDescent="0.3">
      <c r="A758" t="s">
        <v>1658</v>
      </c>
      <c r="B758" t="s">
        <v>1659</v>
      </c>
      <c r="C758" t="s">
        <v>3141</v>
      </c>
      <c r="D758" t="s">
        <v>271</v>
      </c>
      <c r="E758">
        <v>5407.0915343199904</v>
      </c>
      <c r="F758">
        <v>681.3</v>
      </c>
      <c r="G758">
        <v>-25.363602732347999</v>
      </c>
      <c r="H758">
        <v>-4.7577120237294501</v>
      </c>
      <c r="I758">
        <v>-13.378613241033801</v>
      </c>
      <c r="J758">
        <v>1.178366426655</v>
      </c>
      <c r="K758">
        <v>717.325648025139</v>
      </c>
      <c r="L758">
        <v>702.29474111354705</v>
      </c>
      <c r="M758">
        <v>44.005793144266697</v>
      </c>
      <c r="N758">
        <v>1.0508828806167601</v>
      </c>
      <c r="O758">
        <v>29.722589167767499</v>
      </c>
      <c r="P758">
        <v>17.344126765415002</v>
      </c>
    </row>
    <row r="759" spans="1:17" x14ac:dyDescent="0.3">
      <c r="A759" t="s">
        <v>1660</v>
      </c>
      <c r="B759" t="s">
        <v>1661</v>
      </c>
      <c r="C759" t="s">
        <v>3129</v>
      </c>
      <c r="D759" t="s">
        <v>24</v>
      </c>
      <c r="E759">
        <v>5403.9452541999999</v>
      </c>
      <c r="F759">
        <v>318.45</v>
      </c>
      <c r="G759">
        <v>-36.570060055775301</v>
      </c>
      <c r="H759">
        <v>-2.72719635352043</v>
      </c>
      <c r="I759">
        <v>-28.120218329092801</v>
      </c>
      <c r="J759">
        <v>1.4430050056509001</v>
      </c>
      <c r="K759">
        <v>325.77790819457101</v>
      </c>
      <c r="L759">
        <v>341.30447049795703</v>
      </c>
      <c r="M759">
        <v>53.662690737952097</v>
      </c>
      <c r="N759">
        <v>0.91746062628204805</v>
      </c>
      <c r="O759">
        <v>32.595383890720598</v>
      </c>
      <c r="P759">
        <v>4.1537203597710404</v>
      </c>
      <c r="Q759">
        <v>-2.760400199311E-2</v>
      </c>
    </row>
    <row r="760" spans="1:17" x14ac:dyDescent="0.3">
      <c r="A760" t="s">
        <v>1662</v>
      </c>
      <c r="B760" t="s">
        <v>1663</v>
      </c>
      <c r="C760" t="s">
        <v>3140</v>
      </c>
      <c r="D760" t="s">
        <v>135</v>
      </c>
      <c r="E760">
        <v>5362.2749999999996</v>
      </c>
      <c r="F760">
        <v>183.99</v>
      </c>
      <c r="G760">
        <v>39.689357455484298</v>
      </c>
      <c r="H760">
        <v>-8.9131373966043199</v>
      </c>
      <c r="I760">
        <v>-22.906198858663</v>
      </c>
      <c r="J760">
        <v>-7.29050616472807</v>
      </c>
      <c r="K760">
        <v>197.502785513682</v>
      </c>
      <c r="L760">
        <v>189.15423564551801</v>
      </c>
      <c r="M760">
        <v>37.506956613638202</v>
      </c>
      <c r="N760">
        <v>0.76680454580283897</v>
      </c>
      <c r="O760">
        <v>44.002391434316998</v>
      </c>
      <c r="P760">
        <v>67.874087591240894</v>
      </c>
      <c r="Q760">
        <v>2.4389185999308002E-2</v>
      </c>
    </row>
    <row r="761" spans="1:17" x14ac:dyDescent="0.3">
      <c r="A761" t="s">
        <v>1664</v>
      </c>
      <c r="B761" t="s">
        <v>1665</v>
      </c>
      <c r="C761" t="s">
        <v>3135</v>
      </c>
      <c r="D761" t="s">
        <v>190</v>
      </c>
      <c r="E761">
        <v>5340.2975955000002</v>
      </c>
      <c r="F761">
        <v>712.95</v>
      </c>
      <c r="G761">
        <v>21.882004525474901</v>
      </c>
      <c r="H761">
        <v>2.4057164467474399</v>
      </c>
      <c r="I761">
        <v>4.3974103710949999</v>
      </c>
      <c r="J761">
        <v>6.1373293011150096</v>
      </c>
      <c r="K761">
        <v>684.467211454123</v>
      </c>
      <c r="L761">
        <v>628.70635492464896</v>
      </c>
      <c r="M761">
        <v>71.860990962036794</v>
      </c>
      <c r="N761">
        <v>1.27127474985043</v>
      </c>
      <c r="O761">
        <v>12.0906094396521</v>
      </c>
      <c r="P761">
        <v>73.572732805842904</v>
      </c>
      <c r="Q761">
        <v>0.14005339946838599</v>
      </c>
    </row>
    <row r="762" spans="1:17" hidden="1" x14ac:dyDescent="0.3">
      <c r="A762" t="s">
        <v>1666</v>
      </c>
      <c r="B762" t="s">
        <v>1667</v>
      </c>
      <c r="C762" t="s">
        <v>3144</v>
      </c>
      <c r="D762" t="s">
        <v>607</v>
      </c>
      <c r="E762">
        <v>5307.1542914499996</v>
      </c>
      <c r="F762">
        <v>2808.1</v>
      </c>
      <c r="G762">
        <v>148.57407857336599</v>
      </c>
      <c r="H762">
        <v>21.943478901204799</v>
      </c>
      <c r="I762">
        <v>55.354804332417103</v>
      </c>
      <c r="J762">
        <v>19.8097958869823</v>
      </c>
      <c r="K762">
        <v>2189.4029209054702</v>
      </c>
      <c r="L762">
        <v>1776.7084380066101</v>
      </c>
      <c r="M762">
        <v>84.508361399202201</v>
      </c>
      <c r="N762">
        <v>2.35302579359153</v>
      </c>
      <c r="O762">
        <v>3.0233966026850898</v>
      </c>
      <c r="P762">
        <v>190.24289405684701</v>
      </c>
      <c r="Q762">
        <v>0.20097498027015601</v>
      </c>
    </row>
    <row r="763" spans="1:17" x14ac:dyDescent="0.3">
      <c r="A763" t="s">
        <v>1668</v>
      </c>
      <c r="B763" t="s">
        <v>1669</v>
      </c>
      <c r="C763" t="s">
        <v>3141</v>
      </c>
      <c r="D763" t="s">
        <v>190</v>
      </c>
      <c r="E763">
        <v>5291.9603000300003</v>
      </c>
      <c r="F763">
        <v>7810.95</v>
      </c>
      <c r="G763">
        <v>47.723403891019203</v>
      </c>
      <c r="H763">
        <v>-4.9632271814612201</v>
      </c>
      <c r="I763">
        <v>-22.960628388618801</v>
      </c>
      <c r="J763">
        <v>-1.1630551861784999</v>
      </c>
      <c r="K763">
        <v>7606.9444058195904</v>
      </c>
      <c r="L763">
        <v>6914.5494015299701</v>
      </c>
      <c r="M763">
        <v>50.154517632688297</v>
      </c>
      <c r="N763">
        <v>1.4667137019051699</v>
      </c>
      <c r="O763">
        <v>16.2841907834514</v>
      </c>
      <c r="P763">
        <v>106.909842253744</v>
      </c>
      <c r="Q763">
        <v>0.102494946485232</v>
      </c>
    </row>
    <row r="764" spans="1:17" hidden="1" x14ac:dyDescent="0.3">
      <c r="A764" t="s">
        <v>1670</v>
      </c>
      <c r="B764" t="s">
        <v>1671</v>
      </c>
      <c r="C764" t="s">
        <v>3144</v>
      </c>
      <c r="D764" t="s">
        <v>224</v>
      </c>
      <c r="E764">
        <v>5287.8752574649998</v>
      </c>
      <c r="F764">
        <v>501.05</v>
      </c>
      <c r="G764">
        <v>101.994045864697</v>
      </c>
      <c r="H764">
        <v>7.6396641420529203</v>
      </c>
      <c r="I764">
        <v>42.103103657275199</v>
      </c>
      <c r="J764">
        <v>-2.86731424729332</v>
      </c>
      <c r="K764">
        <v>428.90967790039099</v>
      </c>
      <c r="L764">
        <v>347.15574032358001</v>
      </c>
      <c r="M764">
        <v>67.819577687326799</v>
      </c>
      <c r="N764">
        <v>1.4675552492742101</v>
      </c>
      <c r="O764">
        <v>2.5446562219339102</v>
      </c>
      <c r="P764">
        <v>154.96657736368601</v>
      </c>
      <c r="Q764">
        <v>0.16829001808065799</v>
      </c>
    </row>
    <row r="765" spans="1:17" x14ac:dyDescent="0.3">
      <c r="A765" t="s">
        <v>1672</v>
      </c>
      <c r="B765" t="s">
        <v>1673</v>
      </c>
      <c r="C765" t="s">
        <v>3141</v>
      </c>
      <c r="D765" t="s">
        <v>161</v>
      </c>
      <c r="E765">
        <v>5287.2039267999999</v>
      </c>
      <c r="F765">
        <v>4602.2</v>
      </c>
      <c r="G765">
        <v>121.469961543804</v>
      </c>
      <c r="H765">
        <v>-13.2291304551413</v>
      </c>
      <c r="I765">
        <v>28.8304287320511</v>
      </c>
      <c r="J765">
        <v>-4.93982582643544</v>
      </c>
      <c r="K765">
        <v>4775.6035962832802</v>
      </c>
      <c r="L765">
        <v>3936.2887109635799</v>
      </c>
      <c r="M765">
        <v>44.191925272160098</v>
      </c>
      <c r="N765">
        <v>0.52973989686740397</v>
      </c>
      <c r="O765">
        <v>23.6289166051019</v>
      </c>
      <c r="P765">
        <v>168.741605839416</v>
      </c>
      <c r="Q765">
        <v>0.208520564771008</v>
      </c>
    </row>
    <row r="766" spans="1:17" x14ac:dyDescent="0.3">
      <c r="A766" t="s">
        <v>1674</v>
      </c>
      <c r="B766" t="s">
        <v>1675</v>
      </c>
      <c r="C766" t="s">
        <v>3141</v>
      </c>
      <c r="D766" t="s">
        <v>271</v>
      </c>
      <c r="E766">
        <v>5227.4386924949904</v>
      </c>
      <c r="F766">
        <v>1737.1</v>
      </c>
      <c r="G766">
        <v>-58.4923808496142</v>
      </c>
      <c r="H766">
        <v>-7.9877715861098597</v>
      </c>
      <c r="I766">
        <v>-19.931763515556099</v>
      </c>
      <c r="J766">
        <v>-2.7797242892340299</v>
      </c>
      <c r="K766">
        <v>1776.50984197454</v>
      </c>
      <c r="L766">
        <v>1890.29049222813</v>
      </c>
      <c r="M766">
        <v>33.611501443028402</v>
      </c>
      <c r="N766">
        <v>0.62239463221103997</v>
      </c>
      <c r="O766">
        <v>60.258476771630797</v>
      </c>
      <c r="P766">
        <v>8.5687499999999908</v>
      </c>
      <c r="Q766">
        <v>-6.866335131175E-3</v>
      </c>
    </row>
    <row r="767" spans="1:17" hidden="1" x14ac:dyDescent="0.3">
      <c r="A767" t="s">
        <v>1676</v>
      </c>
      <c r="B767" t="s">
        <v>1677</v>
      </c>
      <c r="C767" t="s">
        <v>3144</v>
      </c>
      <c r="D767" t="s">
        <v>271</v>
      </c>
      <c r="E767">
        <v>5226.0436527800002</v>
      </c>
      <c r="F767">
        <v>406.95</v>
      </c>
      <c r="G767">
        <v>793.43064232626602</v>
      </c>
      <c r="H767">
        <v>32.133572960838997</v>
      </c>
      <c r="I767">
        <v>276.296913864077</v>
      </c>
      <c r="J767">
        <v>4.4980097619945401</v>
      </c>
      <c r="K767">
        <v>322.34801835641701</v>
      </c>
      <c r="L767">
        <v>195.16320495680799</v>
      </c>
      <c r="M767">
        <v>79.241424126751298</v>
      </c>
      <c r="N767">
        <v>1.2366142209986399</v>
      </c>
      <c r="O767">
        <v>9.0797395257402602</v>
      </c>
      <c r="P767">
        <v>836.59378596087402</v>
      </c>
      <c r="Q767">
        <v>0.317176634756906</v>
      </c>
    </row>
    <row r="768" spans="1:17" hidden="1" x14ac:dyDescent="0.3">
      <c r="A768" t="s">
        <v>1678</v>
      </c>
      <c r="B768" t="s">
        <v>1679</v>
      </c>
      <c r="C768" t="s">
        <v>3144</v>
      </c>
      <c r="D768" t="s">
        <v>287</v>
      </c>
      <c r="E768">
        <v>5208.9689142899997</v>
      </c>
      <c r="F768">
        <v>2864.4</v>
      </c>
      <c r="G768">
        <v>484.78056691148498</v>
      </c>
      <c r="H768">
        <v>5.5462337281997902</v>
      </c>
      <c r="I768">
        <v>165.29444896350901</v>
      </c>
      <c r="J768">
        <v>-3.6226722780817</v>
      </c>
      <c r="K768">
        <v>2570.2230259672301</v>
      </c>
      <c r="L768">
        <v>1644.8377354587999</v>
      </c>
      <c r="M768">
        <v>53.605680105790903</v>
      </c>
      <c r="N768">
        <v>1.0444458829621901</v>
      </c>
      <c r="O768">
        <v>21.665968440161901</v>
      </c>
      <c r="P768">
        <v>529.19275123558396</v>
      </c>
      <c r="Q768">
        <v>0.29418404785204599</v>
      </c>
    </row>
    <row r="769" spans="1:17" x14ac:dyDescent="0.3">
      <c r="A769" t="s">
        <v>1680</v>
      </c>
      <c r="B769" t="s">
        <v>1681</v>
      </c>
      <c r="C769" t="s">
        <v>3129</v>
      </c>
      <c r="D769" t="s">
        <v>54</v>
      </c>
      <c r="E769">
        <v>5199.6746442000003</v>
      </c>
      <c r="F769">
        <v>54.3</v>
      </c>
      <c r="G769">
        <v>35.792347923266</v>
      </c>
      <c r="H769">
        <v>-14.2812717886248</v>
      </c>
      <c r="I769">
        <v>-43.1093354464981</v>
      </c>
      <c r="J769">
        <v>-8.0508876157287901</v>
      </c>
      <c r="K769">
        <v>62.495914859752098</v>
      </c>
      <c r="L769">
        <v>61.841301197659398</v>
      </c>
      <c r="M769">
        <v>25.1039880329505</v>
      </c>
      <c r="N769">
        <v>0.891603811562244</v>
      </c>
      <c r="O769">
        <v>83.480662983425404</v>
      </c>
      <c r="P769">
        <v>66.820276497695801</v>
      </c>
      <c r="Q769">
        <v>1.8485286172296E-2</v>
      </c>
    </row>
    <row r="770" spans="1:17" hidden="1" x14ac:dyDescent="0.3">
      <c r="A770" t="s">
        <v>1682</v>
      </c>
      <c r="B770" t="s">
        <v>1683</v>
      </c>
      <c r="C770" t="s">
        <v>3144</v>
      </c>
      <c r="D770" t="s">
        <v>1684</v>
      </c>
      <c r="E770">
        <v>5168.879891351</v>
      </c>
      <c r="F770">
        <v>63.45</v>
      </c>
      <c r="G770">
        <v>2.5369771678953099</v>
      </c>
      <c r="H770">
        <v>4.8948172489113597</v>
      </c>
      <c r="I770">
        <v>-4.9727515705592404</v>
      </c>
      <c r="J770">
        <v>3.40110351447822</v>
      </c>
      <c r="K770">
        <v>61.656955493661897</v>
      </c>
      <c r="L770">
        <v>58.610207336743599</v>
      </c>
      <c r="M770">
        <v>56.425916595309197</v>
      </c>
      <c r="N770">
        <v>1.0787175210456199</v>
      </c>
      <c r="O770">
        <v>3.15208825847124</v>
      </c>
      <c r="P770">
        <v>30.475015422578601</v>
      </c>
      <c r="Q770">
        <v>-3.0196124243903E-2</v>
      </c>
    </row>
    <row r="771" spans="1:17" x14ac:dyDescent="0.3">
      <c r="A771" t="s">
        <v>1685</v>
      </c>
      <c r="B771" t="s">
        <v>1686</v>
      </c>
      <c r="C771" t="s">
        <v>3133</v>
      </c>
      <c r="D771" t="s">
        <v>51</v>
      </c>
      <c r="E771">
        <v>5165.5379835949998</v>
      </c>
      <c r="F771">
        <v>205.45</v>
      </c>
      <c r="G771">
        <v>93.524556219687099</v>
      </c>
      <c r="H771">
        <v>13.5278855562761</v>
      </c>
      <c r="I771">
        <v>53.940364797243397</v>
      </c>
      <c r="J771">
        <v>-10.896092963999999</v>
      </c>
      <c r="K771">
        <v>174.747977575742</v>
      </c>
      <c r="L771">
        <v>140.22268339156301</v>
      </c>
      <c r="M771">
        <v>57.325316768277801</v>
      </c>
      <c r="N771">
        <v>3.0397530413581899</v>
      </c>
      <c r="O771">
        <v>17.157459235823801</v>
      </c>
      <c r="P771">
        <v>126.515986769569</v>
      </c>
      <c r="Q771">
        <v>2.0642545923809999E-3</v>
      </c>
    </row>
    <row r="772" spans="1:17" x14ac:dyDescent="0.3">
      <c r="A772" t="s">
        <v>1687</v>
      </c>
      <c r="B772" t="s">
        <v>1688</v>
      </c>
      <c r="C772" t="s">
        <v>3131</v>
      </c>
      <c r="D772" t="s">
        <v>984</v>
      </c>
      <c r="E772">
        <v>5159.7208653899997</v>
      </c>
      <c r="F772">
        <v>39.19</v>
      </c>
      <c r="G772">
        <v>30.1188430931347</v>
      </c>
      <c r="H772">
        <v>-3.06988744524529</v>
      </c>
      <c r="I772">
        <v>10.602872633615</v>
      </c>
      <c r="J772">
        <v>-8.3770489309665699</v>
      </c>
      <c r="K772">
        <v>40.088475398889202</v>
      </c>
      <c r="L772">
        <v>35.621783852453198</v>
      </c>
      <c r="M772">
        <v>47.277920361621398</v>
      </c>
      <c r="N772">
        <v>1.3383381768898699</v>
      </c>
      <c r="O772">
        <v>17.6320489920898</v>
      </c>
      <c r="P772">
        <v>74.177777777777706</v>
      </c>
      <c r="Q772">
        <v>8.5450988704007996E-2</v>
      </c>
    </row>
    <row r="773" spans="1:17" hidden="1" x14ac:dyDescent="0.3">
      <c r="A773" t="s">
        <v>1689</v>
      </c>
      <c r="B773" t="s">
        <v>1690</v>
      </c>
      <c r="C773" t="s">
        <v>3144</v>
      </c>
      <c r="D773" t="s">
        <v>406</v>
      </c>
      <c r="E773">
        <v>5135.3505753999998</v>
      </c>
      <c r="F773">
        <v>570.6</v>
      </c>
      <c r="G773">
        <v>9.0082435418366504</v>
      </c>
      <c r="H773">
        <v>-2.5832005923371799</v>
      </c>
      <c r="I773">
        <v>44.0291993932751</v>
      </c>
      <c r="J773">
        <v>1.0853774764924</v>
      </c>
      <c r="K773">
        <v>549.59851323031705</v>
      </c>
      <c r="L773">
        <v>479.82754182007898</v>
      </c>
      <c r="M773">
        <v>56.638606250642702</v>
      </c>
      <c r="N773">
        <v>0.95622674719733902</v>
      </c>
      <c r="O773">
        <v>11.610585348755601</v>
      </c>
      <c r="P773">
        <v>79.405753812293597</v>
      </c>
      <c r="Q773">
        <v>5.3270570248009998E-2</v>
      </c>
    </row>
    <row r="774" spans="1:17" x14ac:dyDescent="0.3">
      <c r="A774" t="s">
        <v>1691</v>
      </c>
      <c r="B774" t="s">
        <v>1692</v>
      </c>
      <c r="C774" t="s">
        <v>3138</v>
      </c>
      <c r="D774" t="s">
        <v>325</v>
      </c>
      <c r="E774">
        <v>5123.1286008890002</v>
      </c>
      <c r="F774">
        <v>231.11</v>
      </c>
      <c r="G774">
        <v>-22.149041271250201</v>
      </c>
      <c r="H774">
        <v>-9.9134562741553491</v>
      </c>
      <c r="I774">
        <v>-1.6729863823881901</v>
      </c>
      <c r="J774">
        <v>-1.0100927654923</v>
      </c>
      <c r="K774">
        <v>253.31983858210501</v>
      </c>
      <c r="L774">
        <v>243.339842715071</v>
      </c>
      <c r="M774">
        <v>29.530693274303701</v>
      </c>
      <c r="N774">
        <v>0.64835440146258005</v>
      </c>
      <c r="O774">
        <v>28.5535026610704</v>
      </c>
      <c r="P774">
        <v>22.2804232804232</v>
      </c>
      <c r="Q774">
        <v>-9.3814905169793003E-2</v>
      </c>
    </row>
    <row r="775" spans="1:17" x14ac:dyDescent="0.3">
      <c r="A775" t="s">
        <v>1693</v>
      </c>
      <c r="B775" t="s">
        <v>1694</v>
      </c>
      <c r="C775" t="s">
        <v>3140</v>
      </c>
      <c r="D775" t="s">
        <v>1151</v>
      </c>
      <c r="E775">
        <v>5098.1693847500001</v>
      </c>
      <c r="F775">
        <v>2985.15</v>
      </c>
      <c r="G775">
        <v>-12.0339802095724</v>
      </c>
      <c r="H775">
        <v>-5.3256162482486102</v>
      </c>
      <c r="I775">
        <v>-12.0547209671863</v>
      </c>
      <c r="J775">
        <v>-2.5431500857101201</v>
      </c>
      <c r="K775">
        <v>3100.1047285510399</v>
      </c>
      <c r="L775">
        <v>3006.85395269942</v>
      </c>
      <c r="M775">
        <v>37.417177267968903</v>
      </c>
      <c r="N775">
        <v>0.64787697175612902</v>
      </c>
      <c r="O775">
        <v>23.946870341523798</v>
      </c>
      <c r="P775">
        <v>29.789130434782599</v>
      </c>
      <c r="Q775">
        <v>-8.1699522276063002E-2</v>
      </c>
    </row>
    <row r="776" spans="1:17" hidden="1" x14ac:dyDescent="0.3">
      <c r="A776" t="s">
        <v>1695</v>
      </c>
      <c r="B776" t="s">
        <v>1696</v>
      </c>
      <c r="C776" t="s">
        <v>3144</v>
      </c>
      <c r="D776" t="s">
        <v>398</v>
      </c>
      <c r="E776">
        <v>5077.0654884599999</v>
      </c>
      <c r="F776">
        <v>281.85000000000002</v>
      </c>
      <c r="G776">
        <v>-35.126780402131402</v>
      </c>
      <c r="H776">
        <v>-3.88669767091648</v>
      </c>
      <c r="I776">
        <v>-16.544631418948001</v>
      </c>
      <c r="J776">
        <v>-3.23635405652555</v>
      </c>
      <c r="K776">
        <v>288.10115180314699</v>
      </c>
      <c r="L776">
        <v>291.23182057082198</v>
      </c>
      <c r="M776">
        <v>31.432232628226998</v>
      </c>
      <c r="N776">
        <v>0.87678902955938898</v>
      </c>
      <c r="O776">
        <v>37.644136952279503</v>
      </c>
      <c r="P776">
        <v>4.6019669697532102</v>
      </c>
      <c r="Q776">
        <v>-7.9994043021230001E-3</v>
      </c>
    </row>
    <row r="777" spans="1:17" x14ac:dyDescent="0.3">
      <c r="A777" t="s">
        <v>1697</v>
      </c>
      <c r="B777" t="s">
        <v>1698</v>
      </c>
      <c r="C777" t="s">
        <v>3129</v>
      </c>
      <c r="D777" t="s">
        <v>398</v>
      </c>
      <c r="E777">
        <v>5036.5629750150001</v>
      </c>
      <c r="F777">
        <v>45.14</v>
      </c>
      <c r="G777">
        <v>-43.7554514950236</v>
      </c>
      <c r="H777">
        <v>-7.7641679078187096</v>
      </c>
      <c r="I777">
        <v>-26.606236599303699</v>
      </c>
      <c r="J777">
        <v>2.4860356060532398</v>
      </c>
      <c r="K777">
        <v>47.936092320029303</v>
      </c>
      <c r="L777">
        <v>50.5732814830317</v>
      </c>
      <c r="M777">
        <v>38.4495793224755</v>
      </c>
      <c r="N777">
        <v>1.0290867815092699</v>
      </c>
      <c r="O777">
        <v>51.307044749667597</v>
      </c>
      <c r="P777">
        <v>1.8961625282167101</v>
      </c>
    </row>
    <row r="778" spans="1:17" hidden="1" x14ac:dyDescent="0.3">
      <c r="A778" t="s">
        <v>1699</v>
      </c>
      <c r="B778" t="s">
        <v>1700</v>
      </c>
      <c r="C778" t="s">
        <v>3144</v>
      </c>
      <c r="D778" t="s">
        <v>287</v>
      </c>
      <c r="E778">
        <v>5027.3713799999996</v>
      </c>
      <c r="F778">
        <v>2546.65</v>
      </c>
      <c r="G778">
        <v>365.12100953151003</v>
      </c>
      <c r="H778">
        <v>-27.1764367568728</v>
      </c>
      <c r="I778">
        <v>94.220930885464497</v>
      </c>
      <c r="J778">
        <v>-8.4903695486212207</v>
      </c>
      <c r="K778">
        <v>2737.3459042527402</v>
      </c>
      <c r="L778">
        <v>1901.5030089647901</v>
      </c>
      <c r="M778">
        <v>36.170089659905003</v>
      </c>
      <c r="N778">
        <v>0.88591549295774596</v>
      </c>
      <c r="O778">
        <v>40.459034417764499</v>
      </c>
      <c r="P778">
        <v>444.93223965763099</v>
      </c>
      <c r="Q778">
        <v>0.311125629334774</v>
      </c>
    </row>
    <row r="779" spans="1:17" hidden="1" x14ac:dyDescent="0.3">
      <c r="A779" t="s">
        <v>1701</v>
      </c>
      <c r="B779" t="s">
        <v>1702</v>
      </c>
      <c r="C779" t="s">
        <v>3131</v>
      </c>
      <c r="D779" t="s">
        <v>120</v>
      </c>
      <c r="E779">
        <v>4962.9920571000002</v>
      </c>
      <c r="F779">
        <v>408.3</v>
      </c>
      <c r="G779">
        <v>-14.6983412771005</v>
      </c>
      <c r="H779">
        <v>14.8691498579201</v>
      </c>
      <c r="I779">
        <v>9.7873212919737398</v>
      </c>
      <c r="J779">
        <v>-5.3968765569830301</v>
      </c>
      <c r="K779">
        <v>361.31102353992799</v>
      </c>
      <c r="M779">
        <v>60.021220880864703</v>
      </c>
      <c r="N779">
        <v>2.02183886081635</v>
      </c>
      <c r="O779">
        <v>7.9475875581680002</v>
      </c>
      <c r="P779">
        <v>35.625311410064697</v>
      </c>
    </row>
    <row r="780" spans="1:17" x14ac:dyDescent="0.3">
      <c r="A780" t="s">
        <v>1703</v>
      </c>
      <c r="B780" t="s">
        <v>1704</v>
      </c>
      <c r="C780" t="s">
        <v>3137</v>
      </c>
      <c r="D780" t="s">
        <v>77</v>
      </c>
      <c r="E780">
        <v>4957.6151387319997</v>
      </c>
      <c r="F780">
        <v>227.9</v>
      </c>
      <c r="G780">
        <v>-6.4649902524394403</v>
      </c>
      <c r="H780">
        <v>-1.50978765393856</v>
      </c>
      <c r="I780">
        <v>-0.76026516957245205</v>
      </c>
      <c r="J780">
        <v>4.5492549717875397</v>
      </c>
      <c r="K780">
        <v>225.66814650466401</v>
      </c>
      <c r="L780">
        <v>215.29941380012301</v>
      </c>
      <c r="M780">
        <v>30.6007493972721</v>
      </c>
      <c r="N780">
        <v>2.9732954264921498</v>
      </c>
      <c r="O780">
        <v>13.207547169811299</v>
      </c>
      <c r="P780">
        <v>24.1961852861035</v>
      </c>
      <c r="Q780">
        <v>-7.8874488160367004E-2</v>
      </c>
    </row>
    <row r="781" spans="1:17" x14ac:dyDescent="0.3">
      <c r="A781" t="s">
        <v>1705</v>
      </c>
      <c r="B781" t="s">
        <v>1706</v>
      </c>
      <c r="C781" t="s">
        <v>3138</v>
      </c>
      <c r="D781" t="s">
        <v>469</v>
      </c>
      <c r="E781">
        <v>4955.1881854800004</v>
      </c>
      <c r="F781">
        <v>301.10000000000002</v>
      </c>
      <c r="G781">
        <v>-53.768945336306103</v>
      </c>
      <c r="H781">
        <v>-6.5992547903206997</v>
      </c>
      <c r="I781">
        <v>-32.720811907786803</v>
      </c>
      <c r="J781">
        <v>-2.6401794679613002</v>
      </c>
      <c r="K781">
        <v>313.66531533454997</v>
      </c>
      <c r="L781">
        <v>349.90066210973902</v>
      </c>
      <c r="M781">
        <v>33.709814397637103</v>
      </c>
      <c r="N781">
        <v>0.55574615624000101</v>
      </c>
      <c r="O781">
        <v>80.1394885420126</v>
      </c>
      <c r="P781">
        <v>14.639253759756301</v>
      </c>
      <c r="Q781">
        <v>-0.11413251630383101</v>
      </c>
    </row>
    <row r="782" spans="1:17" hidden="1" x14ac:dyDescent="0.3">
      <c r="A782" t="s">
        <v>1707</v>
      </c>
      <c r="B782" t="s">
        <v>1708</v>
      </c>
      <c r="C782" t="s">
        <v>3144</v>
      </c>
      <c r="D782" t="s">
        <v>1361</v>
      </c>
      <c r="E782">
        <v>4945.40361871</v>
      </c>
      <c r="F782">
        <v>677.6</v>
      </c>
      <c r="G782">
        <v>29.038396740249102</v>
      </c>
      <c r="H782">
        <v>-14.0691590316043</v>
      </c>
      <c r="I782">
        <v>41.031247836342303</v>
      </c>
      <c r="J782">
        <v>-1.8433948627978201</v>
      </c>
      <c r="K782">
        <v>687.13747368312397</v>
      </c>
      <c r="L782">
        <v>561.84789094917505</v>
      </c>
      <c r="M782">
        <v>31.581038206825401</v>
      </c>
      <c r="N782">
        <v>0.384972637857108</v>
      </c>
      <c r="O782">
        <v>26.8890200708382</v>
      </c>
      <c r="P782">
        <v>80.6933333333333</v>
      </c>
      <c r="Q782">
        <v>5.6848139379299997E-4</v>
      </c>
    </row>
    <row r="783" spans="1:17" hidden="1" x14ac:dyDescent="0.3">
      <c r="A783" t="s">
        <v>1709</v>
      </c>
      <c r="B783" t="s">
        <v>1710</v>
      </c>
      <c r="C783" t="s">
        <v>3144</v>
      </c>
      <c r="D783" t="s">
        <v>482</v>
      </c>
      <c r="E783">
        <v>4933.1171199999999</v>
      </c>
      <c r="F783">
        <v>104.6</v>
      </c>
      <c r="G783">
        <v>44.345363613279197</v>
      </c>
      <c r="H783">
        <v>-1.47147468500807</v>
      </c>
      <c r="I783">
        <v>-4.3224932627763799</v>
      </c>
      <c r="J783">
        <v>-8.3854703884759108</v>
      </c>
      <c r="K783">
        <v>101.80816019586</v>
      </c>
      <c r="L783">
        <v>88.872886061222005</v>
      </c>
      <c r="M783">
        <v>49.759732818657703</v>
      </c>
      <c r="N783">
        <v>1.0820660668455699</v>
      </c>
      <c r="O783">
        <v>13.0019120458891</v>
      </c>
      <c r="P783">
        <v>86.619090098126605</v>
      </c>
      <c r="Q783">
        <v>0.129141563334602</v>
      </c>
    </row>
    <row r="784" spans="1:17" hidden="1" x14ac:dyDescent="0.3">
      <c r="A784" t="s">
        <v>1711</v>
      </c>
      <c r="B784" t="s">
        <v>1712</v>
      </c>
      <c r="C784" t="s">
        <v>3144</v>
      </c>
      <c r="D784" t="s">
        <v>403</v>
      </c>
      <c r="E784">
        <v>4930.0334160000002</v>
      </c>
      <c r="F784">
        <v>835.85</v>
      </c>
      <c r="G784">
        <v>52.714211647455301</v>
      </c>
      <c r="H784">
        <v>-5.5689139123357503</v>
      </c>
      <c r="I784">
        <v>78.624151693970106</v>
      </c>
      <c r="J784">
        <v>-2.1503541269307398</v>
      </c>
      <c r="K784">
        <v>786.93007203301602</v>
      </c>
      <c r="L784">
        <v>620.94321510344503</v>
      </c>
      <c r="M784">
        <v>54.599602238753398</v>
      </c>
      <c r="N784">
        <v>1.05203448685834</v>
      </c>
      <c r="O784">
        <v>8.96093796733863</v>
      </c>
      <c r="P784">
        <v>177.184546509699</v>
      </c>
      <c r="Q784">
        <v>0.15724321678665701</v>
      </c>
    </row>
    <row r="785" spans="1:17" x14ac:dyDescent="0.3">
      <c r="A785" t="s">
        <v>1713</v>
      </c>
      <c r="B785" t="s">
        <v>1714</v>
      </c>
      <c r="C785" t="s">
        <v>3138</v>
      </c>
      <c r="D785" t="s">
        <v>1582</v>
      </c>
      <c r="E785">
        <v>4902.60967497</v>
      </c>
      <c r="F785">
        <v>409.2</v>
      </c>
      <c r="G785">
        <v>-1.8634696561869599</v>
      </c>
      <c r="H785">
        <v>-2.3835604026237598</v>
      </c>
      <c r="I785">
        <v>-1.74077880371037</v>
      </c>
      <c r="J785">
        <v>2.3341043639967798</v>
      </c>
      <c r="K785">
        <v>402.95458289530097</v>
      </c>
      <c r="L785">
        <v>372.976870748218</v>
      </c>
      <c r="M785">
        <v>50.478382279081401</v>
      </c>
      <c r="N785">
        <v>0.45804231128839601</v>
      </c>
      <c r="O785">
        <v>9.9095796676441807</v>
      </c>
      <c r="P785">
        <v>43.453111305872</v>
      </c>
      <c r="Q785">
        <v>8.0499890703740001E-2</v>
      </c>
    </row>
    <row r="786" spans="1:17" hidden="1" x14ac:dyDescent="0.3">
      <c r="A786" t="s">
        <v>1715</v>
      </c>
      <c r="B786" t="s">
        <v>1716</v>
      </c>
      <c r="C786" t="s">
        <v>3144</v>
      </c>
      <c r="D786" t="s">
        <v>607</v>
      </c>
      <c r="E786">
        <v>4890.3508006499997</v>
      </c>
      <c r="F786">
        <v>1906.35</v>
      </c>
      <c r="G786">
        <v>70.822494191527298</v>
      </c>
      <c r="H786">
        <v>-6.8061363936793198</v>
      </c>
      <c r="I786">
        <v>80.024072224044403</v>
      </c>
      <c r="J786">
        <v>-0.16571747340933801</v>
      </c>
      <c r="K786">
        <v>1788.26858098446</v>
      </c>
      <c r="L786">
        <v>1403.92008164144</v>
      </c>
      <c r="M786">
        <v>59.954383494049402</v>
      </c>
      <c r="N786">
        <v>0.97163547050828503</v>
      </c>
      <c r="O786">
        <v>7.5091142759723999</v>
      </c>
      <c r="P786">
        <v>135.01818405966799</v>
      </c>
      <c r="Q786">
        <v>0.15207164948853399</v>
      </c>
    </row>
    <row r="787" spans="1:17" x14ac:dyDescent="0.3">
      <c r="A787" t="s">
        <v>1717</v>
      </c>
      <c r="B787" t="s">
        <v>1718</v>
      </c>
      <c r="C787" t="s">
        <v>3139</v>
      </c>
      <c r="D787" t="s">
        <v>1443</v>
      </c>
      <c r="E787">
        <v>4858.7995023149997</v>
      </c>
      <c r="F787">
        <v>911.45</v>
      </c>
      <c r="G787">
        <v>-16.240138942939801</v>
      </c>
      <c r="H787">
        <v>-2.6257877829429601</v>
      </c>
      <c r="I787">
        <v>-25.964305897785799</v>
      </c>
      <c r="J787">
        <v>-3.7912230396247799</v>
      </c>
      <c r="K787">
        <v>865.34148499765297</v>
      </c>
      <c r="L787">
        <v>854.16864937417699</v>
      </c>
      <c r="M787">
        <v>41.4427325464859</v>
      </c>
      <c r="N787">
        <v>1.2176073460603301</v>
      </c>
      <c r="O787">
        <v>21.334137912117999</v>
      </c>
      <c r="P787">
        <v>19.143790849673199</v>
      </c>
      <c r="Q787">
        <v>0.143118349716301</v>
      </c>
    </row>
    <row r="788" spans="1:17" x14ac:dyDescent="0.3">
      <c r="A788" t="s">
        <v>1719</v>
      </c>
      <c r="B788" t="s">
        <v>1720</v>
      </c>
      <c r="C788" t="s">
        <v>3143</v>
      </c>
      <c r="D788" t="s">
        <v>482</v>
      </c>
      <c r="E788">
        <v>4847.2099502199999</v>
      </c>
      <c r="F788">
        <v>845.5</v>
      </c>
      <c r="G788">
        <v>-24.430600805429702</v>
      </c>
      <c r="H788">
        <v>-6.0843392106632903</v>
      </c>
      <c r="I788">
        <v>8.4044222812095697</v>
      </c>
      <c r="J788">
        <v>-5.3432360249992303</v>
      </c>
      <c r="K788">
        <v>884.08769990469</v>
      </c>
      <c r="L788">
        <v>817.777845640956</v>
      </c>
      <c r="M788">
        <v>26.131045546770299</v>
      </c>
      <c r="N788">
        <v>0.460594810503204</v>
      </c>
      <c r="O788">
        <v>15.0443524541691</v>
      </c>
      <c r="P788">
        <v>28.7008143694345</v>
      </c>
      <c r="Q788">
        <v>-0.136335605531725</v>
      </c>
    </row>
    <row r="789" spans="1:17" hidden="1" x14ac:dyDescent="0.3">
      <c r="A789" t="s">
        <v>1721</v>
      </c>
      <c r="B789" t="s">
        <v>1722</v>
      </c>
      <c r="C789" t="s">
        <v>3144</v>
      </c>
      <c r="D789" t="s">
        <v>1723</v>
      </c>
      <c r="E789">
        <v>4834.612975</v>
      </c>
      <c r="F789">
        <v>438.4</v>
      </c>
      <c r="G789">
        <v>7.9096306739754203</v>
      </c>
      <c r="H789">
        <v>-5.0128657647128403</v>
      </c>
      <c r="I789">
        <v>-12.277854850020701</v>
      </c>
      <c r="J789">
        <v>3.5014486910881</v>
      </c>
      <c r="K789">
        <v>422.49667388141501</v>
      </c>
      <c r="L789">
        <v>411.543849689914</v>
      </c>
      <c r="M789">
        <v>52.614213755954097</v>
      </c>
      <c r="N789">
        <v>1.3735527800031599</v>
      </c>
      <c r="O789">
        <v>45.6432481751824</v>
      </c>
      <c r="P789">
        <v>35.180345813772398</v>
      </c>
      <c r="Q789">
        <v>0.25553851885186302</v>
      </c>
    </row>
    <row r="790" spans="1:17" hidden="1" x14ac:dyDescent="0.3">
      <c r="A790" t="s">
        <v>1724</v>
      </c>
      <c r="B790" t="s">
        <v>1725</v>
      </c>
      <c r="C790" t="s">
        <v>3144</v>
      </c>
      <c r="D790" t="s">
        <v>406</v>
      </c>
      <c r="E790">
        <v>4802.4782842000004</v>
      </c>
      <c r="F790">
        <v>11418.15</v>
      </c>
      <c r="G790">
        <v>-1.8048117927649301</v>
      </c>
      <c r="H790">
        <v>-18.406672508165801</v>
      </c>
      <c r="I790">
        <v>19.055147145838699</v>
      </c>
      <c r="J790">
        <v>-0.60375398508099898</v>
      </c>
      <c r="K790">
        <v>11990.135608074999</v>
      </c>
      <c r="L790">
        <v>10795.190327751299</v>
      </c>
      <c r="M790">
        <v>35.759399090594201</v>
      </c>
      <c r="N790">
        <v>0.52601448737567302</v>
      </c>
      <c r="O790">
        <v>25.103453711853401</v>
      </c>
      <c r="P790">
        <v>37.027391917434201</v>
      </c>
      <c r="Q790">
        <v>-3.7094886414611998E-2</v>
      </c>
    </row>
    <row r="791" spans="1:17" hidden="1" x14ac:dyDescent="0.3">
      <c r="A791" t="s">
        <v>1726</v>
      </c>
      <c r="B791" t="s">
        <v>1727</v>
      </c>
      <c r="C791" t="s">
        <v>3144</v>
      </c>
      <c r="D791" t="s">
        <v>436</v>
      </c>
      <c r="E791">
        <v>4777.0918544249998</v>
      </c>
      <c r="F791">
        <v>543.1</v>
      </c>
      <c r="G791">
        <v>-46.715983606127402</v>
      </c>
      <c r="H791">
        <v>-8.7383619713457694</v>
      </c>
      <c r="I791">
        <v>-13.206971778366899</v>
      </c>
      <c r="J791">
        <v>-3.6607879145758102</v>
      </c>
      <c r="K791">
        <v>566.69560467265103</v>
      </c>
      <c r="L791">
        <v>589.92431460563205</v>
      </c>
      <c r="M791">
        <v>22.993853098699699</v>
      </c>
      <c r="N791">
        <v>0.43638049983499</v>
      </c>
      <c r="O791">
        <v>47.118394402504101</v>
      </c>
      <c r="P791">
        <v>6.22982885085574</v>
      </c>
      <c r="Q791">
        <v>2.1533792705654999E-2</v>
      </c>
    </row>
    <row r="792" spans="1:17" x14ac:dyDescent="0.3">
      <c r="A792" t="s">
        <v>1728</v>
      </c>
      <c r="B792" t="s">
        <v>1729</v>
      </c>
      <c r="C792" t="s">
        <v>3138</v>
      </c>
      <c r="D792" t="s">
        <v>839</v>
      </c>
      <c r="E792">
        <v>4771.4319394499998</v>
      </c>
      <c r="F792">
        <v>399.65</v>
      </c>
      <c r="G792">
        <v>-18.329731086369101</v>
      </c>
      <c r="H792">
        <v>-1.48731232223472</v>
      </c>
      <c r="I792">
        <v>11.1387105691337</v>
      </c>
      <c r="J792">
        <v>3.0766518336272402</v>
      </c>
      <c r="K792">
        <v>376.38710924422202</v>
      </c>
      <c r="L792">
        <v>352.82441925753301</v>
      </c>
      <c r="M792">
        <v>50.3684400491261</v>
      </c>
      <c r="N792">
        <v>0.79827060790278104</v>
      </c>
      <c r="O792">
        <v>12.573501814087299</v>
      </c>
      <c r="P792">
        <v>49.150961000186598</v>
      </c>
      <c r="Q792">
        <v>1.72313483821E-3</v>
      </c>
    </row>
    <row r="793" spans="1:17" hidden="1" x14ac:dyDescent="0.3">
      <c r="A793" t="s">
        <v>1730</v>
      </c>
      <c r="B793" t="s">
        <v>1731</v>
      </c>
      <c r="C793" t="s">
        <v>3144</v>
      </c>
      <c r="D793" t="s">
        <v>190</v>
      </c>
      <c r="E793">
        <v>4748.5759693199998</v>
      </c>
      <c r="F793">
        <v>2347.9499999999998</v>
      </c>
      <c r="G793">
        <v>28.042663395013602</v>
      </c>
      <c r="H793">
        <v>28.794082165480098</v>
      </c>
      <c r="I793">
        <v>39.948550262934802</v>
      </c>
      <c r="J793">
        <v>4.0603779696182203</v>
      </c>
      <c r="K793">
        <v>2034.7207767739999</v>
      </c>
      <c r="M793">
        <v>63.2799341409847</v>
      </c>
      <c r="N793">
        <v>0.759669287314794</v>
      </c>
      <c r="O793">
        <v>10.734896398986301</v>
      </c>
      <c r="P793">
        <v>95.028656865188097</v>
      </c>
    </row>
    <row r="794" spans="1:17" x14ac:dyDescent="0.3">
      <c r="A794" t="s">
        <v>1732</v>
      </c>
      <c r="B794" t="s">
        <v>1733</v>
      </c>
      <c r="C794" t="s">
        <v>3133</v>
      </c>
      <c r="D794" t="s">
        <v>284</v>
      </c>
      <c r="E794">
        <v>4742.7961220850002</v>
      </c>
      <c r="F794">
        <v>562</v>
      </c>
      <c r="G794">
        <v>16.023522494063201</v>
      </c>
      <c r="H794">
        <v>1.52234080997466</v>
      </c>
      <c r="I794">
        <v>11.146460847635201</v>
      </c>
      <c r="J794">
        <v>-2.9688803124104899</v>
      </c>
      <c r="K794">
        <v>520.29144765540104</v>
      </c>
      <c r="L794">
        <v>452.31990495863499</v>
      </c>
      <c r="M794">
        <v>45.478922314288397</v>
      </c>
      <c r="N794">
        <v>0.90464506631344099</v>
      </c>
      <c r="O794">
        <v>6.2277580071174299</v>
      </c>
      <c r="P794">
        <v>63.324614937518099</v>
      </c>
    </row>
    <row r="795" spans="1:17" hidden="1" x14ac:dyDescent="0.3">
      <c r="A795" t="s">
        <v>1734</v>
      </c>
      <c r="B795" t="s">
        <v>1735</v>
      </c>
      <c r="C795" t="s">
        <v>3144</v>
      </c>
      <c r="D795" t="s">
        <v>111</v>
      </c>
      <c r="E795">
        <v>4738.2208768849996</v>
      </c>
      <c r="F795">
        <v>1373.05</v>
      </c>
      <c r="G795">
        <v>683.984824003482</v>
      </c>
      <c r="H795">
        <v>23.895025868701701</v>
      </c>
      <c r="I795">
        <v>162.45554009013</v>
      </c>
      <c r="J795">
        <v>-0.30995955193880298</v>
      </c>
      <c r="K795">
        <v>1109.2199563352401</v>
      </c>
      <c r="L795">
        <v>716.87648189785796</v>
      </c>
      <c r="M795">
        <v>81.050039346204997</v>
      </c>
      <c r="N795">
        <v>1.1938578945340901</v>
      </c>
      <c r="O795">
        <v>4.14770037507739</v>
      </c>
      <c r="P795">
        <v>722.67825044937001</v>
      </c>
      <c r="Q795">
        <v>0.18877475203325</v>
      </c>
    </row>
    <row r="796" spans="1:17" x14ac:dyDescent="0.3">
      <c r="A796" t="s">
        <v>1736</v>
      </c>
      <c r="B796" t="s">
        <v>1737</v>
      </c>
      <c r="C796" t="s">
        <v>3131</v>
      </c>
      <c r="D796" t="s">
        <v>1738</v>
      </c>
      <c r="E796">
        <v>4735.3043496</v>
      </c>
      <c r="F796">
        <v>894.05</v>
      </c>
      <c r="G796">
        <v>25.6759960055284</v>
      </c>
      <c r="H796">
        <v>-21.7354063610981</v>
      </c>
      <c r="I796">
        <v>23.505941770526501</v>
      </c>
      <c r="J796">
        <v>-7.7279320973435199</v>
      </c>
      <c r="K796">
        <v>1032.7339799912199</v>
      </c>
      <c r="L796">
        <v>885.59477259912899</v>
      </c>
      <c r="M796">
        <v>17.882432735833799</v>
      </c>
      <c r="N796">
        <v>0.70745766380407804</v>
      </c>
      <c r="O796">
        <v>34.332531737598501</v>
      </c>
      <c r="P796">
        <v>54.679930795847703</v>
      </c>
      <c r="Q796">
        <v>4.8526165724710003E-2</v>
      </c>
    </row>
    <row r="797" spans="1:17" x14ac:dyDescent="0.3">
      <c r="A797" t="s">
        <v>1739</v>
      </c>
      <c r="B797" t="s">
        <v>1740</v>
      </c>
      <c r="C797" t="s">
        <v>3143</v>
      </c>
      <c r="D797" t="s">
        <v>276</v>
      </c>
      <c r="E797">
        <v>4732.7566434749997</v>
      </c>
      <c r="F797">
        <v>278.89999999999998</v>
      </c>
      <c r="G797">
        <v>-1.55514155404085</v>
      </c>
      <c r="H797">
        <v>-6.6464562311852502</v>
      </c>
      <c r="I797">
        <v>-5.6420721735286499</v>
      </c>
      <c r="J797">
        <v>-2.7337257136653301</v>
      </c>
      <c r="K797">
        <v>285.70366883694197</v>
      </c>
      <c r="L797">
        <v>273.23815502155702</v>
      </c>
      <c r="M797">
        <v>48.884365019116203</v>
      </c>
      <c r="N797">
        <v>0.67712371587488296</v>
      </c>
      <c r="O797">
        <v>20.473287916815998</v>
      </c>
      <c r="P797">
        <v>32.620066571564401</v>
      </c>
      <c r="Q797">
        <v>-3.9876998764520999E-2</v>
      </c>
    </row>
    <row r="798" spans="1:17" hidden="1" x14ac:dyDescent="0.3">
      <c r="A798" t="s">
        <v>1741</v>
      </c>
      <c r="B798" t="s">
        <v>1742</v>
      </c>
      <c r="C798" t="s">
        <v>3144</v>
      </c>
      <c r="D798" t="s">
        <v>485</v>
      </c>
      <c r="E798">
        <v>4718.5881857100003</v>
      </c>
      <c r="F798">
        <v>668.7</v>
      </c>
      <c r="G798">
        <v>31.282930384802899</v>
      </c>
      <c r="H798">
        <v>-18.719185979429401</v>
      </c>
      <c r="I798">
        <v>48.199728034758103</v>
      </c>
      <c r="J798">
        <v>-7.1312156649773204</v>
      </c>
      <c r="K798">
        <v>691.69421439836401</v>
      </c>
      <c r="M798">
        <v>27.250965852055302</v>
      </c>
      <c r="N798">
        <v>0.44488564732869001</v>
      </c>
      <c r="O798">
        <v>41.468521010916596</v>
      </c>
      <c r="P798">
        <v>80.048465266558907</v>
      </c>
    </row>
    <row r="799" spans="1:17" hidden="1" x14ac:dyDescent="0.3">
      <c r="A799" t="s">
        <v>1743</v>
      </c>
      <c r="B799" t="s">
        <v>1744</v>
      </c>
      <c r="C799" t="s">
        <v>3144</v>
      </c>
      <c r="D799" t="s">
        <v>398</v>
      </c>
      <c r="E799">
        <v>4717.92488796</v>
      </c>
      <c r="F799">
        <v>285.85000000000002</v>
      </c>
      <c r="G799">
        <v>-38.881723179376401</v>
      </c>
      <c r="H799">
        <v>-20.742360062468101</v>
      </c>
      <c r="I799">
        <v>-21.964925529421201</v>
      </c>
      <c r="J799">
        <v>-6.7013686014148703</v>
      </c>
      <c r="O799">
        <v>22.4418401259401</v>
      </c>
      <c r="P799">
        <v>6.0667903525046301</v>
      </c>
    </row>
    <row r="800" spans="1:17" x14ac:dyDescent="0.3">
      <c r="A800" t="s">
        <v>1745</v>
      </c>
      <c r="B800" t="s">
        <v>1746</v>
      </c>
      <c r="C800" t="s">
        <v>3133</v>
      </c>
      <c r="D800" t="s">
        <v>51</v>
      </c>
      <c r="E800">
        <v>4712.7264500000001</v>
      </c>
      <c r="F800">
        <v>516.1</v>
      </c>
      <c r="G800">
        <v>-25.776123202727099</v>
      </c>
      <c r="H800">
        <v>-7.8271315657005402</v>
      </c>
      <c r="I800">
        <v>-4.4438005187767002</v>
      </c>
      <c r="J800">
        <v>2.7055398209628101</v>
      </c>
      <c r="K800">
        <v>529.00636040970903</v>
      </c>
      <c r="L800">
        <v>514.23741835078101</v>
      </c>
      <c r="M800">
        <v>39.141605083678897</v>
      </c>
      <c r="N800">
        <v>0.58180009290149703</v>
      </c>
      <c r="O800">
        <v>23.038170897112899</v>
      </c>
      <c r="P800">
        <v>19.730889687971199</v>
      </c>
      <c r="Q800">
        <v>-4.4950605355934002E-2</v>
      </c>
    </row>
    <row r="801" spans="1:17" hidden="1" x14ac:dyDescent="0.3">
      <c r="A801" t="s">
        <v>1747</v>
      </c>
      <c r="B801" t="s">
        <v>1748</v>
      </c>
      <c r="C801" t="s">
        <v>3144</v>
      </c>
      <c r="D801" t="s">
        <v>271</v>
      </c>
      <c r="E801">
        <v>4708.6636203199996</v>
      </c>
      <c r="F801">
        <v>1322.95</v>
      </c>
      <c r="G801">
        <v>87.773173026652898</v>
      </c>
      <c r="H801">
        <v>-0.50218159995067102</v>
      </c>
      <c r="I801">
        <v>46.226742943345599</v>
      </c>
      <c r="J801">
        <v>2.3388550480953101</v>
      </c>
      <c r="K801">
        <v>1271.14839859621</v>
      </c>
      <c r="L801">
        <v>1007.27172650444</v>
      </c>
      <c r="M801">
        <v>55.848002143490298</v>
      </c>
      <c r="N801">
        <v>0.94307663378706896</v>
      </c>
      <c r="O801">
        <v>9.3767716089043294</v>
      </c>
      <c r="P801">
        <v>126.435601198117</v>
      </c>
      <c r="Q801">
        <v>0.218103154988769</v>
      </c>
    </row>
    <row r="802" spans="1:17" hidden="1" x14ac:dyDescent="0.3">
      <c r="A802" t="s">
        <v>1749</v>
      </c>
      <c r="B802" t="s">
        <v>1750</v>
      </c>
      <c r="C802" t="s">
        <v>3144</v>
      </c>
      <c r="D802" t="s">
        <v>984</v>
      </c>
      <c r="E802">
        <v>4707.4660784999996</v>
      </c>
      <c r="F802">
        <v>3727</v>
      </c>
      <c r="G802">
        <v>18.906211104981601</v>
      </c>
      <c r="H802">
        <v>4.0527527804502297</v>
      </c>
      <c r="I802">
        <v>30.598751609868899</v>
      </c>
      <c r="J802">
        <v>1.76418587147536</v>
      </c>
      <c r="K802">
        <v>3359.0626256541</v>
      </c>
      <c r="L802">
        <v>2957.9693508506498</v>
      </c>
      <c r="M802">
        <v>81.840205692716793</v>
      </c>
      <c r="N802">
        <v>1.0856710877360101</v>
      </c>
      <c r="O802">
        <v>1.9586799034075599</v>
      </c>
      <c r="P802">
        <v>70.244838297094802</v>
      </c>
      <c r="Q802">
        <v>4.8358821663260998E-2</v>
      </c>
    </row>
    <row r="803" spans="1:17" hidden="1" x14ac:dyDescent="0.3">
      <c r="A803" t="s">
        <v>1751</v>
      </c>
      <c r="B803" t="s">
        <v>1752</v>
      </c>
      <c r="C803" t="s">
        <v>3144</v>
      </c>
      <c r="D803" t="s">
        <v>117</v>
      </c>
      <c r="E803">
        <v>4700.6024992040002</v>
      </c>
      <c r="F803">
        <v>48.27</v>
      </c>
      <c r="G803">
        <v>-4.4462876588809399</v>
      </c>
      <c r="H803">
        <v>-0.66858677436290503</v>
      </c>
      <c r="I803">
        <v>-18.759989596103601</v>
      </c>
      <c r="J803">
        <v>-1.8394113932042999</v>
      </c>
      <c r="K803">
        <v>48.975446491037701</v>
      </c>
      <c r="L803">
        <v>47.0307271454217</v>
      </c>
      <c r="M803">
        <v>38.9786500579376</v>
      </c>
      <c r="N803">
        <v>0.79446431110090399</v>
      </c>
      <c r="O803">
        <v>35.487880671224303</v>
      </c>
      <c r="P803">
        <v>51.079812206572697</v>
      </c>
      <c r="Q803">
        <v>5.9935780404355002E-2</v>
      </c>
    </row>
    <row r="804" spans="1:17" x14ac:dyDescent="0.3">
      <c r="A804" t="s">
        <v>1753</v>
      </c>
      <c r="B804" t="s">
        <v>1754</v>
      </c>
      <c r="C804" t="s">
        <v>607</v>
      </c>
      <c r="D804" t="s">
        <v>607</v>
      </c>
      <c r="E804">
        <v>4685.0376716000001</v>
      </c>
      <c r="F804">
        <v>223.4</v>
      </c>
      <c r="G804">
        <v>31.0567122166877</v>
      </c>
      <c r="H804">
        <v>0.94368066218417301</v>
      </c>
      <c r="I804">
        <v>20.404057341881899</v>
      </c>
      <c r="J804">
        <v>-3.48503040747419</v>
      </c>
      <c r="K804">
        <v>214.07381828075799</v>
      </c>
      <c r="L804">
        <v>188.058589534253</v>
      </c>
      <c r="M804">
        <v>64.648511797025904</v>
      </c>
      <c r="N804">
        <v>1.5816067277274499</v>
      </c>
      <c r="O804">
        <v>8.86302596239927</v>
      </c>
      <c r="P804">
        <v>66.592095451155799</v>
      </c>
      <c r="Q804">
        <v>9.3770477298392996E-2</v>
      </c>
    </row>
    <row r="805" spans="1:17" x14ac:dyDescent="0.3">
      <c r="A805" t="s">
        <v>1755</v>
      </c>
      <c r="B805" t="s">
        <v>1756</v>
      </c>
      <c r="C805" t="s">
        <v>3143</v>
      </c>
      <c r="D805" t="s">
        <v>482</v>
      </c>
      <c r="E805">
        <v>4629.53978577</v>
      </c>
      <c r="F805">
        <v>398.9</v>
      </c>
      <c r="G805">
        <v>2.24227187319002</v>
      </c>
      <c r="H805">
        <v>4.1822956190087801</v>
      </c>
      <c r="I805">
        <v>-7.2789820893249599</v>
      </c>
      <c r="J805">
        <v>-2.63403578114912</v>
      </c>
      <c r="K805">
        <v>386.78797104929401</v>
      </c>
      <c r="L805">
        <v>366.757159504009</v>
      </c>
      <c r="M805">
        <v>51.320704209978302</v>
      </c>
      <c r="N805">
        <v>1.9894121933366</v>
      </c>
      <c r="O805">
        <v>15.0288292805214</v>
      </c>
      <c r="P805">
        <v>41.679985792931902</v>
      </c>
      <c r="Q805">
        <v>0.121449894671716</v>
      </c>
    </row>
    <row r="806" spans="1:17" hidden="1" x14ac:dyDescent="0.3">
      <c r="A806" t="s">
        <v>1757</v>
      </c>
      <c r="B806" t="s">
        <v>1758</v>
      </c>
      <c r="C806" t="s">
        <v>3144</v>
      </c>
      <c r="D806" t="s">
        <v>51</v>
      </c>
      <c r="E806">
        <v>4625.2771732589999</v>
      </c>
      <c r="F806">
        <v>83.98</v>
      </c>
      <c r="G806">
        <v>116.14957471527499</v>
      </c>
      <c r="H806">
        <v>-13.185444112670901</v>
      </c>
      <c r="I806">
        <v>65.704782719801798</v>
      </c>
      <c r="J806">
        <v>-5.9599889650344098</v>
      </c>
      <c r="K806">
        <v>78.762844614380199</v>
      </c>
      <c r="L806">
        <v>59.848533239195298</v>
      </c>
      <c r="M806">
        <v>40.576534183401897</v>
      </c>
      <c r="N806">
        <v>0.47414398623591397</v>
      </c>
      <c r="O806">
        <v>20.147654203381698</v>
      </c>
      <c r="P806">
        <v>168.30670926517499</v>
      </c>
      <c r="Q806">
        <v>4.1561294105614002E-2</v>
      </c>
    </row>
    <row r="807" spans="1:17" hidden="1" x14ac:dyDescent="0.3">
      <c r="A807" t="s">
        <v>1759</v>
      </c>
      <c r="B807" t="s">
        <v>1760</v>
      </c>
      <c r="C807" t="s">
        <v>3144</v>
      </c>
      <c r="D807" t="s">
        <v>190</v>
      </c>
      <c r="E807">
        <v>4618.2943506000001</v>
      </c>
      <c r="F807">
        <v>580.95000000000005</v>
      </c>
      <c r="G807">
        <v>5.0189353213210897</v>
      </c>
      <c r="H807">
        <v>-6.64783127415535</v>
      </c>
      <c r="I807">
        <v>-5.2331358016123</v>
      </c>
      <c r="J807">
        <v>-5.8220050597930104</v>
      </c>
      <c r="K807">
        <v>609.81131063147495</v>
      </c>
      <c r="L807">
        <v>568.00857824601701</v>
      </c>
      <c r="M807">
        <v>40.335754001153397</v>
      </c>
      <c r="N807">
        <v>0.85529797782439798</v>
      </c>
      <c r="O807">
        <v>21.0086926585764</v>
      </c>
      <c r="P807">
        <v>44.785046728971899</v>
      </c>
      <c r="Q807">
        <v>0.15566844437303001</v>
      </c>
    </row>
    <row r="808" spans="1:17" x14ac:dyDescent="0.3">
      <c r="A808" t="s">
        <v>1761</v>
      </c>
      <c r="B808" t="s">
        <v>1762</v>
      </c>
      <c r="C808" t="s">
        <v>3138</v>
      </c>
      <c r="D808" t="s">
        <v>839</v>
      </c>
      <c r="E808">
        <v>4615.7591835000003</v>
      </c>
      <c r="F808">
        <v>373.4</v>
      </c>
      <c r="G808">
        <v>103.22311202069599</v>
      </c>
      <c r="H808">
        <v>-9.2642247167783101</v>
      </c>
      <c r="I808">
        <v>30.818105194468199</v>
      </c>
      <c r="J808">
        <v>-6.2208623539192702</v>
      </c>
      <c r="K808">
        <v>369.03713046565002</v>
      </c>
      <c r="L808">
        <v>301.42651978848801</v>
      </c>
      <c r="M808">
        <v>38.201171140875601</v>
      </c>
      <c r="N808">
        <v>0.40499974761496099</v>
      </c>
      <c r="O808">
        <v>10.324049276914799</v>
      </c>
      <c r="P808">
        <v>150.85656701377201</v>
      </c>
      <c r="Q808">
        <v>8.1347281666122997E-2</v>
      </c>
    </row>
    <row r="809" spans="1:17" x14ac:dyDescent="0.3">
      <c r="A809" t="s">
        <v>1763</v>
      </c>
      <c r="B809" t="s">
        <v>1764</v>
      </c>
      <c r="C809" t="s">
        <v>3133</v>
      </c>
      <c r="D809" t="s">
        <v>51</v>
      </c>
      <c r="E809">
        <v>4583.093046</v>
      </c>
      <c r="F809">
        <v>567.45000000000005</v>
      </c>
      <c r="G809">
        <v>87.144550305130295</v>
      </c>
      <c r="H809">
        <v>-12.2592447658261</v>
      </c>
      <c r="I809">
        <v>39.9838755953351</v>
      </c>
      <c r="J809">
        <v>-2.4385176805958899</v>
      </c>
      <c r="K809">
        <v>544.12609829146004</v>
      </c>
      <c r="L809">
        <v>425.851588762132</v>
      </c>
      <c r="M809">
        <v>40.222536080180099</v>
      </c>
      <c r="N809">
        <v>0.57621632739987605</v>
      </c>
      <c r="O809">
        <v>18.953211736716799</v>
      </c>
      <c r="P809">
        <v>141.57088122605299</v>
      </c>
      <c r="Q809">
        <v>4.5142804052599999E-3</v>
      </c>
    </row>
    <row r="810" spans="1:17" x14ac:dyDescent="0.3">
      <c r="A810" t="s">
        <v>1765</v>
      </c>
      <c r="B810" t="s">
        <v>1766</v>
      </c>
      <c r="C810" t="s">
        <v>3141</v>
      </c>
      <c r="D810" t="s">
        <v>271</v>
      </c>
      <c r="E810">
        <v>4581.7945841250003</v>
      </c>
      <c r="F810">
        <v>495.9</v>
      </c>
      <c r="G810">
        <v>-5.3680602725403501</v>
      </c>
      <c r="H810">
        <v>-8.1235594294951596</v>
      </c>
      <c r="I810">
        <v>11.8792597347084</v>
      </c>
      <c r="J810">
        <v>-2.79188377829569</v>
      </c>
      <c r="K810">
        <v>516.51825644456403</v>
      </c>
      <c r="L810">
        <v>482.292106929537</v>
      </c>
      <c r="M810">
        <v>45.234839197157498</v>
      </c>
      <c r="N810">
        <v>0.589011709458241</v>
      </c>
      <c r="O810">
        <v>23.7850373059084</v>
      </c>
      <c r="P810">
        <v>37.7117467370174</v>
      </c>
      <c r="Q810">
        <v>-4.2853889342315002E-2</v>
      </c>
    </row>
    <row r="811" spans="1:17" hidden="1" x14ac:dyDescent="0.3">
      <c r="A811" t="s">
        <v>1767</v>
      </c>
      <c r="B811" t="s">
        <v>1768</v>
      </c>
      <c r="C811" t="s">
        <v>3144</v>
      </c>
      <c r="D811" t="s">
        <v>984</v>
      </c>
      <c r="E811">
        <v>4580.3551567699997</v>
      </c>
      <c r="F811">
        <v>571</v>
      </c>
      <c r="G811">
        <v>1.8417777940639499</v>
      </c>
      <c r="H811">
        <v>12.460037868196499</v>
      </c>
      <c r="I811">
        <v>40.7242674552568</v>
      </c>
      <c r="J811">
        <v>-2.6566470539309401</v>
      </c>
      <c r="K811">
        <v>474.53685532662598</v>
      </c>
      <c r="L811">
        <v>423.07686028695599</v>
      </c>
      <c r="M811">
        <v>78.795666563089398</v>
      </c>
      <c r="N811">
        <v>1.7469957091363499</v>
      </c>
      <c r="O811">
        <v>2.4518388791593599</v>
      </c>
      <c r="P811">
        <v>68.909924567371604</v>
      </c>
      <c r="Q811">
        <v>1.3404217381384999E-2</v>
      </c>
    </row>
    <row r="812" spans="1:17" hidden="1" x14ac:dyDescent="0.3">
      <c r="A812" t="s">
        <v>1769</v>
      </c>
      <c r="B812" t="s">
        <v>1770</v>
      </c>
      <c r="C812" t="s">
        <v>3144</v>
      </c>
      <c r="D812" t="s">
        <v>1582</v>
      </c>
      <c r="E812">
        <v>4574.0657313000002</v>
      </c>
      <c r="F812">
        <v>8626.7000000000007</v>
      </c>
      <c r="G812">
        <v>-5.7764541722594798</v>
      </c>
      <c r="H812">
        <v>-0.89582399192213602</v>
      </c>
      <c r="I812">
        <v>24.797265339548801</v>
      </c>
      <c r="J812">
        <v>1.6258143402448999</v>
      </c>
      <c r="K812">
        <v>8570.7923943468904</v>
      </c>
      <c r="L812">
        <v>7740.6462075214304</v>
      </c>
      <c r="M812">
        <v>38.887015538119499</v>
      </c>
      <c r="N812">
        <v>1.0317011504367799</v>
      </c>
      <c r="O812">
        <v>5.4748629255682904</v>
      </c>
      <c r="P812">
        <v>48.478928752764602</v>
      </c>
      <c r="Q812">
        <v>1.0998727011433E-2</v>
      </c>
    </row>
    <row r="813" spans="1:17" x14ac:dyDescent="0.3">
      <c r="A813" t="s">
        <v>1771</v>
      </c>
      <c r="B813" t="s">
        <v>1772</v>
      </c>
      <c r="C813" t="s">
        <v>3135</v>
      </c>
      <c r="D813" t="s">
        <v>190</v>
      </c>
      <c r="E813">
        <v>4570.7428237499998</v>
      </c>
      <c r="F813">
        <v>684.95</v>
      </c>
      <c r="G813">
        <v>55.993498907025703</v>
      </c>
      <c r="H813">
        <v>-14.5704903533069</v>
      </c>
      <c r="I813">
        <v>15.5213007404256</v>
      </c>
      <c r="J813">
        <v>-9.7623683272846407</v>
      </c>
      <c r="K813">
        <v>733.58255244636098</v>
      </c>
      <c r="L813">
        <v>638.82391572979998</v>
      </c>
      <c r="M813">
        <v>28.689482699914699</v>
      </c>
      <c r="N813">
        <v>0.49213189484103997</v>
      </c>
      <c r="O813">
        <v>20.7971384772611</v>
      </c>
      <c r="P813">
        <v>95.3372308569799</v>
      </c>
      <c r="Q813">
        <v>6.5744321139208001E-2</v>
      </c>
    </row>
    <row r="814" spans="1:17" x14ac:dyDescent="0.3">
      <c r="A814" t="s">
        <v>1773</v>
      </c>
      <c r="B814" t="s">
        <v>1774</v>
      </c>
      <c r="C814" t="s">
        <v>3135</v>
      </c>
      <c r="D814" t="s">
        <v>190</v>
      </c>
      <c r="E814">
        <v>4554.3833471600001</v>
      </c>
      <c r="F814">
        <v>112.35</v>
      </c>
      <c r="G814">
        <v>-29.105577525118001</v>
      </c>
      <c r="H814">
        <v>-8.5085277915682802</v>
      </c>
      <c r="I814">
        <v>-26.6667666518529</v>
      </c>
      <c r="J814">
        <v>-3.7325464927248002</v>
      </c>
      <c r="K814">
        <v>123.825630736392</v>
      </c>
      <c r="L814">
        <v>123.603844923197</v>
      </c>
      <c r="M814">
        <v>25.600675885986199</v>
      </c>
      <c r="N814">
        <v>0.82300936850195106</v>
      </c>
      <c r="O814">
        <v>33.208722741433</v>
      </c>
      <c r="P814">
        <v>9.7703957010258904</v>
      </c>
      <c r="Q814">
        <v>1.2045333149399999E-3</v>
      </c>
    </row>
    <row r="815" spans="1:17" x14ac:dyDescent="0.3">
      <c r="A815" t="s">
        <v>1775</v>
      </c>
      <c r="B815" t="s">
        <v>1776</v>
      </c>
      <c r="C815" t="s">
        <v>3140</v>
      </c>
      <c r="D815" t="s">
        <v>72</v>
      </c>
      <c r="E815">
        <v>4543.9679999999998</v>
      </c>
      <c r="F815">
        <v>630.29999999999995</v>
      </c>
      <c r="G815">
        <v>25.1413269349218</v>
      </c>
      <c r="H815">
        <v>-19.722859719373201</v>
      </c>
      <c r="I815">
        <v>-41.325333545038298</v>
      </c>
      <c r="J815">
        <v>-7.1260466450551503</v>
      </c>
      <c r="K815">
        <v>754.59742016646305</v>
      </c>
      <c r="L815">
        <v>770.01817170041795</v>
      </c>
      <c r="M815">
        <v>17.998850929521598</v>
      </c>
      <c r="N815">
        <v>0.66474664846184395</v>
      </c>
      <c r="O815">
        <v>84.832619387593198</v>
      </c>
      <c r="P815">
        <v>53.544457978075499</v>
      </c>
      <c r="Q815">
        <v>6.2872678062297002E-2</v>
      </c>
    </row>
    <row r="816" spans="1:17" hidden="1" x14ac:dyDescent="0.3">
      <c r="A816" t="s">
        <v>1777</v>
      </c>
      <c r="B816" t="s">
        <v>1778</v>
      </c>
      <c r="C816" t="s">
        <v>3144</v>
      </c>
      <c r="D816" t="s">
        <v>271</v>
      </c>
      <c r="E816">
        <v>4514.5096717500001</v>
      </c>
      <c r="F816">
        <v>969.25</v>
      </c>
      <c r="G816">
        <v>137.031749956189</v>
      </c>
      <c r="H816">
        <v>-6.8491870361437996</v>
      </c>
      <c r="I816">
        <v>62.757352379777799</v>
      </c>
      <c r="J816">
        <v>-5.20430421920189</v>
      </c>
      <c r="K816">
        <v>953.55877371143299</v>
      </c>
      <c r="L816">
        <v>724.67372276401295</v>
      </c>
      <c r="M816">
        <v>42.1176897835944</v>
      </c>
      <c r="N816">
        <v>0.83029627957998797</v>
      </c>
      <c r="O816">
        <v>12.5612587051844</v>
      </c>
      <c r="P816">
        <v>212.964158863416</v>
      </c>
      <c r="Q816">
        <v>9.4734861554005997E-2</v>
      </c>
    </row>
    <row r="817" spans="1:17" x14ac:dyDescent="0.3">
      <c r="A817" t="s">
        <v>1779</v>
      </c>
      <c r="B817" t="s">
        <v>1780</v>
      </c>
      <c r="C817" t="s">
        <v>3132</v>
      </c>
      <c r="D817" t="s">
        <v>48</v>
      </c>
      <c r="E817">
        <v>4509.9660284250003</v>
      </c>
      <c r="F817">
        <v>646.79999999999995</v>
      </c>
      <c r="G817">
        <v>-15.4643192884573</v>
      </c>
      <c r="H817">
        <v>-12.684536414308701</v>
      </c>
      <c r="I817">
        <v>-5.4901042602697698</v>
      </c>
      <c r="J817">
        <v>-5.1205268873345302</v>
      </c>
      <c r="K817">
        <v>676.29001838949</v>
      </c>
      <c r="L817">
        <v>627.43705823339303</v>
      </c>
      <c r="M817">
        <v>32.0482058115456</v>
      </c>
      <c r="N817">
        <v>0.34590385527602902</v>
      </c>
      <c r="O817">
        <v>56.006493506493499</v>
      </c>
      <c r="P817">
        <v>51.564147627416503</v>
      </c>
      <c r="Q817">
        <v>0.130192040485307</v>
      </c>
    </row>
    <row r="818" spans="1:17" hidden="1" x14ac:dyDescent="0.3">
      <c r="A818" t="s">
        <v>1781</v>
      </c>
      <c r="B818" t="s">
        <v>1782</v>
      </c>
      <c r="C818" t="s">
        <v>3144</v>
      </c>
      <c r="D818" t="s">
        <v>117</v>
      </c>
      <c r="E818">
        <v>4505.9418158999997</v>
      </c>
      <c r="F818">
        <v>430.5</v>
      </c>
      <c r="G818">
        <v>-15.7566625559347</v>
      </c>
      <c r="K818">
        <v>425.76520424318301</v>
      </c>
      <c r="L818">
        <v>384.46648021701702</v>
      </c>
      <c r="M818">
        <v>38.331602171758398</v>
      </c>
      <c r="N818">
        <v>1</v>
      </c>
      <c r="O818">
        <v>7.2938443670151001</v>
      </c>
      <c r="P818">
        <v>18.939079983423099</v>
      </c>
      <c r="Q818">
        <v>9.3594908740256E-2</v>
      </c>
    </row>
    <row r="819" spans="1:17" x14ac:dyDescent="0.3">
      <c r="A819" t="s">
        <v>1783</v>
      </c>
      <c r="B819" t="s">
        <v>1784</v>
      </c>
      <c r="C819" t="s">
        <v>3132</v>
      </c>
      <c r="D819" t="s">
        <v>48</v>
      </c>
      <c r="E819">
        <v>4495.7527730129996</v>
      </c>
      <c r="F819">
        <v>54.95</v>
      </c>
      <c r="G819">
        <v>-15.6971110788832</v>
      </c>
      <c r="H819">
        <v>-7.3943523240056299</v>
      </c>
      <c r="I819">
        <v>-20.271950276726901</v>
      </c>
      <c r="J819">
        <v>-4.3284234302067901</v>
      </c>
      <c r="K819">
        <v>57.755297003441001</v>
      </c>
      <c r="L819">
        <v>57.542950954754403</v>
      </c>
      <c r="M819">
        <v>34.1934997299524</v>
      </c>
      <c r="N819">
        <v>0.52426212011437301</v>
      </c>
      <c r="O819">
        <v>43.767060964513099</v>
      </c>
      <c r="P819">
        <v>30.677764565992799</v>
      </c>
      <c r="Q819">
        <v>8.6620122214186995E-2</v>
      </c>
    </row>
    <row r="820" spans="1:17" hidden="1" x14ac:dyDescent="0.3">
      <c r="A820" t="s">
        <v>1785</v>
      </c>
      <c r="B820" t="s">
        <v>1786</v>
      </c>
      <c r="C820" t="s">
        <v>3144</v>
      </c>
      <c r="D820" t="s">
        <v>43</v>
      </c>
      <c r="E820">
        <v>4486.6142022399999</v>
      </c>
      <c r="F820">
        <v>644.45000000000005</v>
      </c>
      <c r="G820">
        <v>11.589444308597701</v>
      </c>
      <c r="H820">
        <v>-4.9561864057140497</v>
      </c>
      <c r="I820">
        <v>10.8858529927092</v>
      </c>
      <c r="J820">
        <v>-3.1750850910898998</v>
      </c>
      <c r="K820">
        <v>619.12198501547903</v>
      </c>
      <c r="M820">
        <v>40.948526420611003</v>
      </c>
      <c r="N820">
        <v>0.617585231357627</v>
      </c>
      <c r="O820">
        <v>11.125766157188201</v>
      </c>
      <c r="P820">
        <v>49.680641040529501</v>
      </c>
    </row>
    <row r="821" spans="1:17" hidden="1" x14ac:dyDescent="0.3">
      <c r="A821" t="s">
        <v>1787</v>
      </c>
      <c r="B821" t="s">
        <v>1788</v>
      </c>
      <c r="C821" t="s">
        <v>3144</v>
      </c>
      <c r="D821" t="s">
        <v>51</v>
      </c>
      <c r="E821">
        <v>4471.8212112499996</v>
      </c>
      <c r="F821">
        <v>644.85</v>
      </c>
      <c r="G821">
        <v>29.990594456593598</v>
      </c>
      <c r="H821">
        <v>7.8815292416139497</v>
      </c>
      <c r="I821">
        <v>5.4388639790036404</v>
      </c>
      <c r="J821">
        <v>-5.2313582437674597</v>
      </c>
      <c r="K821">
        <v>606.43993103692503</v>
      </c>
      <c r="L821">
        <v>538.88891155572003</v>
      </c>
      <c r="M821">
        <v>45.297893264343202</v>
      </c>
      <c r="N821">
        <v>0.81831974008038899</v>
      </c>
      <c r="O821">
        <v>8.5523765216717091</v>
      </c>
      <c r="P821">
        <v>61.616541353383397</v>
      </c>
      <c r="Q821">
        <v>8.9814622606589997E-2</v>
      </c>
    </row>
    <row r="822" spans="1:17" hidden="1" x14ac:dyDescent="0.3">
      <c r="A822" t="s">
        <v>1789</v>
      </c>
      <c r="B822" t="s">
        <v>1790</v>
      </c>
      <c r="C822" t="s">
        <v>3144</v>
      </c>
      <c r="D822" t="s">
        <v>287</v>
      </c>
      <c r="E822">
        <v>4468.51842425</v>
      </c>
      <c r="F822">
        <v>230.6</v>
      </c>
      <c r="G822">
        <v>146.373523616581</v>
      </c>
      <c r="H822">
        <v>-5.6319917810191296</v>
      </c>
      <c r="I822">
        <v>112.21147195133101</v>
      </c>
      <c r="J822">
        <v>-1.72475703837876</v>
      </c>
      <c r="K822">
        <v>243.49578847275299</v>
      </c>
      <c r="L822">
        <v>189.50107058440199</v>
      </c>
      <c r="M822">
        <v>38.392682923960301</v>
      </c>
      <c r="N822">
        <v>0.66441082898534798</v>
      </c>
      <c r="O822">
        <v>41.717259323503903</v>
      </c>
      <c r="P822">
        <v>199.48051948051901</v>
      </c>
      <c r="Q822">
        <v>0.12803090276895601</v>
      </c>
    </row>
    <row r="823" spans="1:17" hidden="1" x14ac:dyDescent="0.3">
      <c r="A823" t="s">
        <v>1791</v>
      </c>
      <c r="B823" t="s">
        <v>1792</v>
      </c>
      <c r="C823" t="s">
        <v>3144</v>
      </c>
      <c r="D823" t="s">
        <v>745</v>
      </c>
      <c r="E823">
        <v>4449.3999170859997</v>
      </c>
      <c r="F823">
        <v>279.39999999999998</v>
      </c>
      <c r="G823">
        <v>2.3932908004294702</v>
      </c>
      <c r="H823">
        <v>-7.7125115585737897E-2</v>
      </c>
      <c r="I823">
        <v>1.0718053416637101</v>
      </c>
      <c r="J823">
        <v>-0.61928369897077395</v>
      </c>
      <c r="K823">
        <v>279.442913421399</v>
      </c>
      <c r="L823">
        <v>258.60187553721897</v>
      </c>
      <c r="M823">
        <v>58.987597709054498</v>
      </c>
      <c r="N823">
        <v>1.81361720038466</v>
      </c>
      <c r="O823">
        <v>5.2219040801718002</v>
      </c>
      <c r="P823">
        <v>34.094835861009699</v>
      </c>
      <c r="Q823">
        <v>3.7892634135868998E-2</v>
      </c>
    </row>
    <row r="824" spans="1:17" x14ac:dyDescent="0.3">
      <c r="A824" t="s">
        <v>1793</v>
      </c>
      <c r="B824" t="s">
        <v>1794</v>
      </c>
      <c r="C824" t="s">
        <v>3140</v>
      </c>
      <c r="D824" t="s">
        <v>436</v>
      </c>
      <c r="E824">
        <v>4445.8308527279996</v>
      </c>
      <c r="F824">
        <v>88.54</v>
      </c>
      <c r="G824">
        <v>-28.4537508540826</v>
      </c>
      <c r="H824">
        <v>-10.111553671631601</v>
      </c>
      <c r="I824">
        <v>-32.103807017017999</v>
      </c>
      <c r="J824">
        <v>-0.52785335730809901</v>
      </c>
      <c r="K824">
        <v>97.303522175345293</v>
      </c>
      <c r="L824">
        <v>99.654398683767397</v>
      </c>
      <c r="M824">
        <v>17.500662060262002</v>
      </c>
      <c r="N824">
        <v>0.77499748525962198</v>
      </c>
      <c r="O824">
        <v>37.2825841427603</v>
      </c>
      <c r="P824">
        <v>3.8592375366568898</v>
      </c>
      <c r="Q824">
        <v>-6.151797011178E-3</v>
      </c>
    </row>
    <row r="825" spans="1:17" x14ac:dyDescent="0.3">
      <c r="A825" t="s">
        <v>1795</v>
      </c>
      <c r="B825" t="s">
        <v>1796</v>
      </c>
      <c r="C825" t="s">
        <v>3133</v>
      </c>
      <c r="D825" t="s">
        <v>51</v>
      </c>
      <c r="E825">
        <v>4427.7299325000004</v>
      </c>
      <c r="F825">
        <v>345.65</v>
      </c>
      <c r="G825">
        <v>-3.5370476975202898</v>
      </c>
      <c r="H825">
        <v>-3.6444547969465599</v>
      </c>
      <c r="I825">
        <v>5.0165765021475401</v>
      </c>
      <c r="J825">
        <v>-3.4829939272243799</v>
      </c>
      <c r="K825">
        <v>354.79619400549097</v>
      </c>
      <c r="L825">
        <v>324.00989340893</v>
      </c>
      <c r="M825">
        <v>33.877011890216302</v>
      </c>
      <c r="N825">
        <v>0.45259326187333598</v>
      </c>
      <c r="O825">
        <v>18.8774772168378</v>
      </c>
      <c r="P825">
        <v>38.204718112754897</v>
      </c>
      <c r="Q825">
        <v>-5.1540541519356997E-2</v>
      </c>
    </row>
    <row r="826" spans="1:17" hidden="1" x14ac:dyDescent="0.3">
      <c r="A826" t="s">
        <v>1797</v>
      </c>
      <c r="B826" t="s">
        <v>1798</v>
      </c>
      <c r="C826" t="s">
        <v>3144</v>
      </c>
      <c r="D826" t="s">
        <v>406</v>
      </c>
      <c r="E826">
        <v>4421.1748393999997</v>
      </c>
      <c r="F826">
        <v>349.1</v>
      </c>
      <c r="G826">
        <v>94.845464792760097</v>
      </c>
      <c r="H826">
        <v>-15.583475469389199</v>
      </c>
      <c r="I826">
        <v>96.630548299319798</v>
      </c>
      <c r="J826">
        <v>-0.25074602020759401</v>
      </c>
      <c r="K826">
        <v>353.45897971642501</v>
      </c>
      <c r="L826">
        <v>264.13733473252802</v>
      </c>
      <c r="M826">
        <v>44.2768034821623</v>
      </c>
      <c r="N826">
        <v>0.302980230617375</v>
      </c>
      <c r="O826">
        <v>28.2440561443712</v>
      </c>
      <c r="P826">
        <v>153.53135553215401</v>
      </c>
      <c r="Q826">
        <v>0.169118223486314</v>
      </c>
    </row>
    <row r="827" spans="1:17" x14ac:dyDescent="0.3">
      <c r="A827" t="s">
        <v>1799</v>
      </c>
      <c r="B827" t="s">
        <v>1800</v>
      </c>
      <c r="C827" t="s">
        <v>3145</v>
      </c>
      <c r="D827" t="s">
        <v>114</v>
      </c>
      <c r="E827">
        <v>4412.7542460300001</v>
      </c>
      <c r="F827">
        <v>257.3</v>
      </c>
      <c r="G827">
        <v>53.3540654849836</v>
      </c>
      <c r="H827">
        <v>-12.759744631556</v>
      </c>
      <c r="I827">
        <v>-11.2208024830993</v>
      </c>
      <c r="J827">
        <v>-8.2894712786466194</v>
      </c>
      <c r="K827">
        <v>272.26182514898898</v>
      </c>
      <c r="L827">
        <v>252.25682305480299</v>
      </c>
      <c r="M827">
        <v>30.150072352780001</v>
      </c>
      <c r="N827">
        <v>0.63851242072201797</v>
      </c>
      <c r="O827">
        <v>24.543334628837901</v>
      </c>
      <c r="P827">
        <v>98.840803709428101</v>
      </c>
      <c r="Q827">
        <v>7.5608209577341004E-2</v>
      </c>
    </row>
    <row r="828" spans="1:17" hidden="1" x14ac:dyDescent="0.3">
      <c r="A828" t="s">
        <v>1801</v>
      </c>
      <c r="B828" t="s">
        <v>1802</v>
      </c>
      <c r="C828" t="s">
        <v>3144</v>
      </c>
      <c r="D828" t="s">
        <v>140</v>
      </c>
      <c r="E828">
        <v>4396.8883340000002</v>
      </c>
      <c r="F828">
        <v>5800.55</v>
      </c>
      <c r="G828">
        <v>203.16964033473801</v>
      </c>
      <c r="H828">
        <v>-6.6675311822904799</v>
      </c>
      <c r="I828">
        <v>27.380565105019802</v>
      </c>
      <c r="J828">
        <v>5.4357461088417898</v>
      </c>
      <c r="K828">
        <v>5818.1130139678799</v>
      </c>
      <c r="L828">
        <v>4899.8360184818703</v>
      </c>
      <c r="M828">
        <v>59.4361870587041</v>
      </c>
      <c r="N828">
        <v>0.90719335817664104</v>
      </c>
      <c r="O828">
        <v>21.574678263268101</v>
      </c>
      <c r="P828">
        <v>236.24427569416201</v>
      </c>
      <c r="Q828">
        <v>0.30960591553022898</v>
      </c>
    </row>
    <row r="829" spans="1:17" x14ac:dyDescent="0.3">
      <c r="A829" t="s">
        <v>1803</v>
      </c>
      <c r="B829" t="s">
        <v>1804</v>
      </c>
      <c r="C829" t="s">
        <v>3139</v>
      </c>
      <c r="D829" t="s">
        <v>1443</v>
      </c>
      <c r="E829">
        <v>4383.0253180620002</v>
      </c>
      <c r="F829">
        <v>79.760000000000005</v>
      </c>
      <c r="G829">
        <v>32.408964539882597</v>
      </c>
      <c r="H829">
        <v>-17.803415802621199</v>
      </c>
      <c r="I829">
        <v>-18.833550306823899</v>
      </c>
      <c r="J829">
        <v>-4.2002870749884202</v>
      </c>
      <c r="K829">
        <v>85.570737160772893</v>
      </c>
      <c r="L829">
        <v>77.683487519327798</v>
      </c>
      <c r="M829">
        <v>34.542870889773504</v>
      </c>
      <c r="N829">
        <v>0.55652877478033502</v>
      </c>
      <c r="O829">
        <v>29.450852557672999</v>
      </c>
      <c r="P829">
        <v>85.920745920745901</v>
      </c>
      <c r="Q829">
        <v>0.153327172213645</v>
      </c>
    </row>
    <row r="830" spans="1:17" x14ac:dyDescent="0.3">
      <c r="A830" t="s">
        <v>1805</v>
      </c>
      <c r="B830" t="s">
        <v>1806</v>
      </c>
      <c r="C830" t="s">
        <v>3141</v>
      </c>
      <c r="D830" t="s">
        <v>117</v>
      </c>
      <c r="E830">
        <v>4376.9639500499998</v>
      </c>
      <c r="F830">
        <v>216.27</v>
      </c>
      <c r="G830">
        <v>-32.932656252119699</v>
      </c>
      <c r="H830">
        <v>-12.366980210325501</v>
      </c>
      <c r="I830">
        <v>-10.483217882360799</v>
      </c>
      <c r="J830">
        <v>-8.9618442526039903</v>
      </c>
      <c r="K830">
        <v>225.78271867823599</v>
      </c>
      <c r="L830">
        <v>220.42431201101101</v>
      </c>
      <c r="M830">
        <v>39.145530777007501</v>
      </c>
      <c r="N830">
        <v>1.3794688307663401</v>
      </c>
      <c r="O830">
        <v>28.543024922550501</v>
      </c>
      <c r="P830">
        <v>29.5805871779508</v>
      </c>
      <c r="Q830">
        <v>6.5406611660621006E-2</v>
      </c>
    </row>
    <row r="831" spans="1:17" hidden="1" x14ac:dyDescent="0.3">
      <c r="A831" t="s">
        <v>1807</v>
      </c>
      <c r="B831" t="s">
        <v>1808</v>
      </c>
      <c r="C831" t="s">
        <v>3144</v>
      </c>
      <c r="D831" t="s">
        <v>271</v>
      </c>
      <c r="E831">
        <v>4360.9689638399996</v>
      </c>
      <c r="F831">
        <v>1320.9</v>
      </c>
      <c r="G831">
        <v>0.46354653702345699</v>
      </c>
      <c r="H831">
        <v>-8.4752059303855205</v>
      </c>
      <c r="I831">
        <v>-6.60337749062721</v>
      </c>
      <c r="J831">
        <v>-2.8344543415393</v>
      </c>
      <c r="K831">
        <v>1368.00256876105</v>
      </c>
      <c r="L831">
        <v>1282.8230326083999</v>
      </c>
      <c r="M831">
        <v>43.769635713503398</v>
      </c>
      <c r="N831">
        <v>0.92088194063953199</v>
      </c>
      <c r="O831">
        <v>19.221742751154501</v>
      </c>
      <c r="P831">
        <v>37.037037037037003</v>
      </c>
      <c r="Q831">
        <v>0.12601436608528199</v>
      </c>
    </row>
    <row r="832" spans="1:17" x14ac:dyDescent="0.3">
      <c r="A832" t="s">
        <v>1809</v>
      </c>
      <c r="B832" t="s">
        <v>1810</v>
      </c>
      <c r="C832" t="s">
        <v>3141</v>
      </c>
      <c r="D832" t="s">
        <v>117</v>
      </c>
      <c r="E832">
        <v>4339.4164565999999</v>
      </c>
      <c r="F832">
        <v>2015.3</v>
      </c>
      <c r="G832">
        <v>34.887315114467498</v>
      </c>
      <c r="H832">
        <v>-8.4880411909125097</v>
      </c>
      <c r="I832">
        <v>-5.6657275726967402</v>
      </c>
      <c r="J832">
        <v>-3.3042271863296602</v>
      </c>
      <c r="K832">
        <v>2184.8034498945599</v>
      </c>
      <c r="L832">
        <v>1939.28997136987</v>
      </c>
      <c r="M832">
        <v>40.175434783563503</v>
      </c>
      <c r="N832">
        <v>0.54971354375046899</v>
      </c>
      <c r="O832">
        <v>21.587356721083701</v>
      </c>
      <c r="P832">
        <v>63.845528455284501</v>
      </c>
      <c r="Q832">
        <v>0.27730772012163701</v>
      </c>
    </row>
    <row r="833" spans="1:17" hidden="1" x14ac:dyDescent="0.3">
      <c r="A833" t="s">
        <v>1811</v>
      </c>
      <c r="B833" t="s">
        <v>1812</v>
      </c>
      <c r="C833" t="s">
        <v>3144</v>
      </c>
      <c r="D833" t="s">
        <v>48</v>
      </c>
      <c r="E833">
        <v>4337.5113347699998</v>
      </c>
      <c r="F833">
        <v>765.5</v>
      </c>
      <c r="G833">
        <v>118.04253594175999</v>
      </c>
      <c r="H833">
        <v>-7.8927672751495201</v>
      </c>
      <c r="I833">
        <v>65.643323572349303</v>
      </c>
      <c r="J833">
        <v>0.86253320480098195</v>
      </c>
      <c r="K833">
        <v>774.40971059517994</v>
      </c>
      <c r="L833">
        <v>606.377579227924</v>
      </c>
      <c r="M833">
        <v>51.176396916890603</v>
      </c>
      <c r="N833">
        <v>0.32540895168721701</v>
      </c>
      <c r="O833">
        <v>22.1423905943827</v>
      </c>
      <c r="P833">
        <v>176.30391626060199</v>
      </c>
    </row>
    <row r="834" spans="1:17" x14ac:dyDescent="0.3">
      <c r="A834" t="s">
        <v>1813</v>
      </c>
      <c r="B834" t="s">
        <v>1814</v>
      </c>
      <c r="C834" t="s">
        <v>3135</v>
      </c>
      <c r="D834" t="s">
        <v>190</v>
      </c>
      <c r="E834">
        <v>4332.8740275</v>
      </c>
      <c r="F834">
        <v>1632</v>
      </c>
      <c r="G834">
        <v>55.781272970796898</v>
      </c>
      <c r="H834">
        <v>-2.5182016445257198</v>
      </c>
      <c r="I834">
        <v>30.202451470626698</v>
      </c>
      <c r="J834">
        <v>-6.1477911249261803</v>
      </c>
      <c r="K834">
        <v>1566.2850466243201</v>
      </c>
      <c r="L834">
        <v>1310.20580414146</v>
      </c>
      <c r="M834">
        <v>39.5866112136436</v>
      </c>
      <c r="N834">
        <v>0.69435194612969098</v>
      </c>
      <c r="O834">
        <v>9.6813725490196099</v>
      </c>
      <c r="P834">
        <v>98.540145985401395</v>
      </c>
      <c r="Q834">
        <v>0.120203121921338</v>
      </c>
    </row>
    <row r="835" spans="1:17" hidden="1" x14ac:dyDescent="0.3">
      <c r="A835" t="s">
        <v>1815</v>
      </c>
      <c r="B835" t="s">
        <v>1816</v>
      </c>
      <c r="C835" t="s">
        <v>3144</v>
      </c>
      <c r="D835" t="s">
        <v>276</v>
      </c>
      <c r="E835">
        <v>4330.1084437500003</v>
      </c>
      <c r="F835">
        <v>2419</v>
      </c>
      <c r="G835">
        <v>95.401535976325803</v>
      </c>
      <c r="H835">
        <v>-10.645551292395201</v>
      </c>
      <c r="I835">
        <v>48.451268789495103</v>
      </c>
      <c r="J835">
        <v>-1.19328997971315</v>
      </c>
      <c r="K835">
        <v>2476.3248811828998</v>
      </c>
      <c r="L835">
        <v>2027.3433134869699</v>
      </c>
      <c r="M835">
        <v>46.188101142496897</v>
      </c>
      <c r="N835">
        <v>0.65844206197225597</v>
      </c>
      <c r="O835">
        <v>19.0574617610582</v>
      </c>
      <c r="P835">
        <v>134.12698412698401</v>
      </c>
      <c r="Q835">
        <v>6.4706062395348998E-2</v>
      </c>
    </row>
    <row r="836" spans="1:17" hidden="1" x14ac:dyDescent="0.3">
      <c r="A836" t="s">
        <v>1817</v>
      </c>
      <c r="B836" t="s">
        <v>1818</v>
      </c>
      <c r="C836" t="s">
        <v>3144</v>
      </c>
      <c r="D836" t="s">
        <v>48</v>
      </c>
      <c r="E836">
        <v>4318.8283289319997</v>
      </c>
      <c r="F836">
        <v>28.12</v>
      </c>
      <c r="G836">
        <v>67.174907634125205</v>
      </c>
      <c r="H836">
        <v>-14.4811646074886</v>
      </c>
      <c r="I836">
        <v>24.362015541896</v>
      </c>
      <c r="J836">
        <v>-8.2825989695851092</v>
      </c>
      <c r="K836">
        <v>26.426617447399899</v>
      </c>
      <c r="L836">
        <v>21.390843509884299</v>
      </c>
      <c r="M836">
        <v>33.3050994706566</v>
      </c>
      <c r="N836">
        <v>0.59700732787219002</v>
      </c>
      <c r="O836">
        <v>18.954480796586001</v>
      </c>
      <c r="P836">
        <v>111.93173992985</v>
      </c>
      <c r="Q836">
        <v>0.108582961417723</v>
      </c>
    </row>
    <row r="837" spans="1:17" hidden="1" x14ac:dyDescent="0.3">
      <c r="A837" t="s">
        <v>1819</v>
      </c>
      <c r="B837" t="s">
        <v>1820</v>
      </c>
      <c r="C837" t="s">
        <v>3144</v>
      </c>
      <c r="D837" t="s">
        <v>51</v>
      </c>
      <c r="E837">
        <v>4315.3597938000003</v>
      </c>
      <c r="F837">
        <v>2755.6</v>
      </c>
      <c r="G837">
        <v>93.045095373894796</v>
      </c>
      <c r="H837">
        <v>13.1815457075911</v>
      </c>
      <c r="I837">
        <v>63.123371691435501</v>
      </c>
      <c r="J837">
        <v>15.6062186300842</v>
      </c>
      <c r="K837">
        <v>2199.7984817441602</v>
      </c>
      <c r="L837">
        <v>1762.5736749538901</v>
      </c>
      <c r="M837">
        <v>80.524401845413806</v>
      </c>
      <c r="N837">
        <v>1.20365279415905</v>
      </c>
      <c r="O837">
        <v>7.0547249237915501</v>
      </c>
      <c r="P837">
        <v>124.93775764254499</v>
      </c>
      <c r="Q837">
        <v>0.15274989787250601</v>
      </c>
    </row>
    <row r="838" spans="1:17" x14ac:dyDescent="0.3">
      <c r="A838" t="s">
        <v>1821</v>
      </c>
      <c r="B838" t="s">
        <v>1822</v>
      </c>
      <c r="C838" t="s">
        <v>3135</v>
      </c>
      <c r="D838" t="s">
        <v>190</v>
      </c>
      <c r="E838">
        <v>4314.6312355440004</v>
      </c>
      <c r="F838">
        <v>173.05</v>
      </c>
      <c r="G838">
        <v>-1.14097753046752</v>
      </c>
      <c r="H838">
        <v>-1.4640362190466201</v>
      </c>
      <c r="I838">
        <v>-11.270035440027801</v>
      </c>
      <c r="J838">
        <v>-2.3601849731404201</v>
      </c>
      <c r="K838">
        <v>176.28409990185801</v>
      </c>
      <c r="L838">
        <v>171.40247079435699</v>
      </c>
      <c r="M838">
        <v>40.234729177983702</v>
      </c>
      <c r="N838">
        <v>0.99824386736650295</v>
      </c>
      <c r="O838">
        <v>30.4247327362033</v>
      </c>
      <c r="P838">
        <v>37.286790955969799</v>
      </c>
      <c r="Q838">
        <v>4.4586787595643003E-2</v>
      </c>
    </row>
    <row r="839" spans="1:17" x14ac:dyDescent="0.3">
      <c r="A839" t="s">
        <v>1823</v>
      </c>
      <c r="B839" t="s">
        <v>1824</v>
      </c>
      <c r="C839" t="s">
        <v>3139</v>
      </c>
      <c r="D839" t="s">
        <v>292</v>
      </c>
      <c r="E839">
        <v>4307.5303497000004</v>
      </c>
      <c r="F839">
        <v>200.56</v>
      </c>
      <c r="G839">
        <v>1.95608898391436</v>
      </c>
      <c r="H839">
        <v>-11.244075405610699</v>
      </c>
      <c r="I839">
        <v>-12.112428388690599</v>
      </c>
      <c r="J839">
        <v>-1.5894798513419</v>
      </c>
      <c r="K839">
        <v>200.92480100730799</v>
      </c>
      <c r="L839">
        <v>190.45047043084799</v>
      </c>
      <c r="M839">
        <v>28.8855376872317</v>
      </c>
      <c r="N839">
        <v>0.761860634406055</v>
      </c>
      <c r="O839">
        <v>18.5929397686477</v>
      </c>
      <c r="P839">
        <v>46.394160583941598</v>
      </c>
    </row>
    <row r="840" spans="1:17" x14ac:dyDescent="0.3">
      <c r="A840" t="s">
        <v>1825</v>
      </c>
      <c r="B840" t="s">
        <v>1826</v>
      </c>
      <c r="C840" t="s">
        <v>3139</v>
      </c>
      <c r="D840" t="s">
        <v>125</v>
      </c>
      <c r="E840">
        <v>4295.7937197000001</v>
      </c>
      <c r="F840">
        <v>875</v>
      </c>
      <c r="G840">
        <v>15.8200452853869</v>
      </c>
      <c r="H840">
        <v>-7.1418397782141101</v>
      </c>
      <c r="I840">
        <v>12.1264856456565</v>
      </c>
      <c r="J840">
        <v>-10.3967402190678</v>
      </c>
      <c r="K840">
        <v>913.25858787206096</v>
      </c>
      <c r="L840">
        <v>812.67080949590797</v>
      </c>
      <c r="M840">
        <v>35.920479690071701</v>
      </c>
      <c r="N840">
        <v>2.4913530515884199</v>
      </c>
      <c r="O840">
        <v>18.205714285714201</v>
      </c>
      <c r="P840">
        <v>47.034111913963997</v>
      </c>
      <c r="Q840">
        <v>-4.2676632610023003E-2</v>
      </c>
    </row>
    <row r="841" spans="1:17" x14ac:dyDescent="0.3">
      <c r="A841" t="s">
        <v>1827</v>
      </c>
      <c r="B841" t="s">
        <v>1828</v>
      </c>
      <c r="C841" t="s">
        <v>3141</v>
      </c>
      <c r="D841" t="s">
        <v>1829</v>
      </c>
      <c r="E841">
        <v>4289.4980860919904</v>
      </c>
      <c r="F841">
        <v>63.59</v>
      </c>
      <c r="G841">
        <v>-23.956336585775801</v>
      </c>
      <c r="H841">
        <v>-12.602290477191399</v>
      </c>
      <c r="I841">
        <v>-3.02902297507381</v>
      </c>
      <c r="J841">
        <v>-3.8466852529127298</v>
      </c>
      <c r="K841">
        <v>67.789812793238298</v>
      </c>
      <c r="L841">
        <v>64.921620697166802</v>
      </c>
      <c r="M841">
        <v>25.9562353896609</v>
      </c>
      <c r="N841">
        <v>0.45818491080818102</v>
      </c>
      <c r="O841">
        <v>32.395030665198902</v>
      </c>
      <c r="P841">
        <v>45.848623853211002</v>
      </c>
      <c r="Q841">
        <v>3.9536802227348997E-2</v>
      </c>
    </row>
    <row r="842" spans="1:17" hidden="1" x14ac:dyDescent="0.3">
      <c r="A842" t="s">
        <v>1830</v>
      </c>
      <c r="B842" t="s">
        <v>1831</v>
      </c>
      <c r="C842" t="s">
        <v>3144</v>
      </c>
      <c r="D842" t="s">
        <v>264</v>
      </c>
      <c r="E842">
        <v>4286.0545378500001</v>
      </c>
      <c r="F842">
        <v>1012.95</v>
      </c>
      <c r="G842">
        <v>482.57275265069001</v>
      </c>
      <c r="H842">
        <v>-12.943285819609899</v>
      </c>
      <c r="I842">
        <v>66.812676301150802</v>
      </c>
      <c r="J842">
        <v>-10.281700496988501</v>
      </c>
      <c r="K842">
        <v>927.94319613817595</v>
      </c>
      <c r="L842">
        <v>636.179403293527</v>
      </c>
      <c r="M842">
        <v>44.427717935866802</v>
      </c>
      <c r="N842">
        <v>0.83285086420697496</v>
      </c>
      <c r="O842">
        <v>16.3927143491781</v>
      </c>
      <c r="P842">
        <v>553.51612903225805</v>
      </c>
      <c r="Q842">
        <v>0.21086651418038899</v>
      </c>
    </row>
    <row r="843" spans="1:17" hidden="1" x14ac:dyDescent="0.3">
      <c r="A843" t="s">
        <v>1832</v>
      </c>
      <c r="B843" t="s">
        <v>1833</v>
      </c>
      <c r="C843" t="s">
        <v>3144</v>
      </c>
      <c r="D843" t="s">
        <v>398</v>
      </c>
      <c r="E843">
        <v>4284.881137763</v>
      </c>
      <c r="F843">
        <v>112.88</v>
      </c>
      <c r="G843">
        <v>-46.785866654948499</v>
      </c>
      <c r="H843">
        <v>-6.9208630999510001</v>
      </c>
      <c r="I843">
        <v>-20.873140636888898</v>
      </c>
      <c r="J843">
        <v>-2.50708395550744</v>
      </c>
      <c r="K843">
        <v>119.592365168933</v>
      </c>
      <c r="L843">
        <v>125.277817164292</v>
      </c>
      <c r="M843">
        <v>26.867776946852999</v>
      </c>
      <c r="N843">
        <v>0.86492745300593199</v>
      </c>
      <c r="O843">
        <v>36.073706591070099</v>
      </c>
      <c r="P843">
        <v>3.7977011494252801</v>
      </c>
    </row>
    <row r="844" spans="1:17" hidden="1" x14ac:dyDescent="0.3">
      <c r="A844" t="s">
        <v>1834</v>
      </c>
      <c r="B844" t="s">
        <v>1835</v>
      </c>
      <c r="C844" t="s">
        <v>3144</v>
      </c>
      <c r="D844" t="s">
        <v>284</v>
      </c>
      <c r="E844">
        <v>4258.9544541599998</v>
      </c>
      <c r="F844">
        <v>822.6</v>
      </c>
      <c r="G844">
        <v>18.386655378131302</v>
      </c>
      <c r="H844">
        <v>-8.7392024256421799</v>
      </c>
      <c r="I844">
        <v>21.325288529047299</v>
      </c>
      <c r="J844">
        <v>-0.56478542907457996</v>
      </c>
      <c r="K844">
        <v>814.34025170664597</v>
      </c>
      <c r="L844">
        <v>708.12982358071997</v>
      </c>
      <c r="M844">
        <v>32.9528580286647</v>
      </c>
      <c r="N844">
        <v>0.171102119730284</v>
      </c>
      <c r="O844">
        <v>13.220277169948901</v>
      </c>
      <c r="P844">
        <v>62.312549329123897</v>
      </c>
      <c r="Q844">
        <v>-7.4808160820291E-2</v>
      </c>
    </row>
    <row r="845" spans="1:17" hidden="1" x14ac:dyDescent="0.3">
      <c r="A845" t="s">
        <v>1836</v>
      </c>
      <c r="B845" t="s">
        <v>1837</v>
      </c>
      <c r="C845" t="s">
        <v>3144</v>
      </c>
      <c r="D845" t="s">
        <v>469</v>
      </c>
      <c r="E845">
        <v>4238.3273191400003</v>
      </c>
      <c r="F845">
        <v>969.6</v>
      </c>
      <c r="G845">
        <v>63.924749489239197</v>
      </c>
      <c r="H845">
        <v>-6.7721119351552996</v>
      </c>
      <c r="I845">
        <v>52.754838503092799</v>
      </c>
      <c r="J845">
        <v>-1.0453484062343701</v>
      </c>
      <c r="K845">
        <v>910.4953421084</v>
      </c>
      <c r="L845">
        <v>745.59321914039595</v>
      </c>
      <c r="M845">
        <v>55.698453558412602</v>
      </c>
      <c r="N845">
        <v>0.61536401232721405</v>
      </c>
      <c r="O845">
        <v>12.933168316831599</v>
      </c>
      <c r="P845">
        <v>92.820920751715207</v>
      </c>
      <c r="Q845">
        <v>0.165793136242919</v>
      </c>
    </row>
    <row r="846" spans="1:17" hidden="1" x14ac:dyDescent="0.3">
      <c r="A846" t="s">
        <v>1838</v>
      </c>
      <c r="B846" t="s">
        <v>1839</v>
      </c>
      <c r="C846" t="s">
        <v>3144</v>
      </c>
      <c r="D846" t="s">
        <v>1840</v>
      </c>
      <c r="E846">
        <v>4229.2881755519902</v>
      </c>
      <c r="F846">
        <v>144.91</v>
      </c>
      <c r="G846">
        <v>24.4675047554909</v>
      </c>
      <c r="H846">
        <v>1.5817983554742601</v>
      </c>
      <c r="I846">
        <v>22.896657222801899</v>
      </c>
      <c r="J846">
        <v>-1.10159558968811</v>
      </c>
      <c r="K846">
        <v>138.92180017381901</v>
      </c>
      <c r="L846">
        <v>122.461459967222</v>
      </c>
      <c r="M846">
        <v>49.993360844728002</v>
      </c>
      <c r="N846">
        <v>0.507078557487877</v>
      </c>
      <c r="O846">
        <v>13.173694016976</v>
      </c>
      <c r="P846">
        <v>74.800965018094004</v>
      </c>
      <c r="Q846">
        <v>6.7849083133922003E-2</v>
      </c>
    </row>
    <row r="847" spans="1:17" hidden="1" x14ac:dyDescent="0.3">
      <c r="A847" t="s">
        <v>1841</v>
      </c>
      <c r="B847" t="s">
        <v>1842</v>
      </c>
      <c r="C847" t="s">
        <v>3144</v>
      </c>
      <c r="D847" t="s">
        <v>51</v>
      </c>
      <c r="E847">
        <v>4220.3385137499999</v>
      </c>
      <c r="F847">
        <v>735.65</v>
      </c>
      <c r="G847">
        <v>8.6084869289137593</v>
      </c>
      <c r="H847">
        <v>0.398036522686531</v>
      </c>
      <c r="I847">
        <v>47.0380380086606</v>
      </c>
      <c r="J847">
        <v>-1.3411702115922799</v>
      </c>
      <c r="K847">
        <v>704.33447046659796</v>
      </c>
      <c r="M847">
        <v>35.687429541766299</v>
      </c>
      <c r="N847">
        <v>0.333607654385146</v>
      </c>
      <c r="O847">
        <v>14.3954326106164</v>
      </c>
      <c r="P847">
        <v>74.5935682923934</v>
      </c>
    </row>
    <row r="848" spans="1:17" hidden="1" x14ac:dyDescent="0.3">
      <c r="A848" t="s">
        <v>1843</v>
      </c>
      <c r="B848" t="s">
        <v>1844</v>
      </c>
      <c r="C848" t="s">
        <v>3144</v>
      </c>
      <c r="D848" t="s">
        <v>1025</v>
      </c>
      <c r="E848">
        <v>4191.77813298</v>
      </c>
      <c r="F848">
        <v>176.4</v>
      </c>
      <c r="G848">
        <v>68.656719143801695</v>
      </c>
      <c r="H848">
        <v>7.5235571594667503</v>
      </c>
      <c r="I848">
        <v>53.556136403486597</v>
      </c>
      <c r="J848">
        <v>3.4729383560916598</v>
      </c>
      <c r="K848">
        <v>176.58265339247299</v>
      </c>
      <c r="L848">
        <v>146.48622595484599</v>
      </c>
      <c r="M848">
        <v>49.6430473452602</v>
      </c>
      <c r="N848">
        <v>1.42173684380358</v>
      </c>
      <c r="O848">
        <v>26.8707482993197</v>
      </c>
      <c r="P848">
        <v>104.997094712376</v>
      </c>
    </row>
    <row r="849" spans="1:17" x14ac:dyDescent="0.3">
      <c r="A849" t="s">
        <v>1845</v>
      </c>
      <c r="B849" t="s">
        <v>1846</v>
      </c>
      <c r="C849" t="s">
        <v>3141</v>
      </c>
      <c r="D849" t="s">
        <v>106</v>
      </c>
      <c r="E849">
        <v>4182.3665416399999</v>
      </c>
      <c r="F849">
        <v>1073.95</v>
      </c>
      <c r="G849">
        <v>23.300613286421001</v>
      </c>
      <c r="H849">
        <v>-15.5521573972834</v>
      </c>
      <c r="I849">
        <v>41.612970864481099</v>
      </c>
      <c r="J849">
        <v>-5.5543375501911196</v>
      </c>
      <c r="K849">
        <v>1160.7809301861901</v>
      </c>
      <c r="L849">
        <v>1010.25044092489</v>
      </c>
      <c r="M849">
        <v>36.009349763517498</v>
      </c>
      <c r="N849">
        <v>0.42724083622984299</v>
      </c>
      <c r="O849">
        <v>48.302993621676897</v>
      </c>
      <c r="P849">
        <v>76.057377049180303</v>
      </c>
      <c r="Q849">
        <v>5.0242391637294999E-2</v>
      </c>
    </row>
    <row r="850" spans="1:17" hidden="1" x14ac:dyDescent="0.3">
      <c r="A850" t="s">
        <v>1847</v>
      </c>
      <c r="B850" t="s">
        <v>1848</v>
      </c>
      <c r="C850" t="s">
        <v>3144</v>
      </c>
      <c r="D850" t="s">
        <v>482</v>
      </c>
      <c r="E850">
        <v>4179.6160861949902</v>
      </c>
      <c r="F850">
        <v>305.3</v>
      </c>
      <c r="G850">
        <v>76.127019703640698</v>
      </c>
      <c r="H850">
        <v>19.782496594697101</v>
      </c>
      <c r="I850">
        <v>35.443599224580403</v>
      </c>
      <c r="J850">
        <v>2.81744267439091</v>
      </c>
      <c r="K850">
        <v>254.18038279505001</v>
      </c>
      <c r="L850">
        <v>208.338894059339</v>
      </c>
      <c r="M850">
        <v>65.780204608549397</v>
      </c>
      <c r="N850">
        <v>2.8872519896923201</v>
      </c>
      <c r="O850">
        <v>6.0825417622011102</v>
      </c>
      <c r="P850">
        <v>137.40279937791601</v>
      </c>
      <c r="Q850">
        <v>6.4834528363917995E-2</v>
      </c>
    </row>
    <row r="851" spans="1:17" hidden="1" x14ac:dyDescent="0.3">
      <c r="A851" t="s">
        <v>1849</v>
      </c>
      <c r="B851" t="s">
        <v>1850</v>
      </c>
      <c r="C851" t="s">
        <v>3144</v>
      </c>
      <c r="D851" t="s">
        <v>271</v>
      </c>
      <c r="E851">
        <v>4162.2411419999999</v>
      </c>
      <c r="F851">
        <v>429.55</v>
      </c>
      <c r="G851">
        <v>25.8365187359136</v>
      </c>
      <c r="H851">
        <v>-9.2483176769853408</v>
      </c>
      <c r="I851">
        <v>-4.5169293658581102</v>
      </c>
      <c r="J851">
        <v>-1.22307630447987</v>
      </c>
      <c r="K851">
        <v>439.57704900789201</v>
      </c>
      <c r="L851">
        <v>401.73916497892401</v>
      </c>
      <c r="M851">
        <v>44.882633833859899</v>
      </c>
      <c r="N851">
        <v>0.49803441594305797</v>
      </c>
      <c r="O851">
        <v>26.411360726341499</v>
      </c>
      <c r="P851">
        <v>55.746918056562698</v>
      </c>
      <c r="Q851">
        <v>0.14525210519732801</v>
      </c>
    </row>
    <row r="852" spans="1:17" x14ac:dyDescent="0.3">
      <c r="A852" t="s">
        <v>1851</v>
      </c>
      <c r="B852" t="s">
        <v>1852</v>
      </c>
      <c r="C852" t="s">
        <v>3143</v>
      </c>
      <c r="D852" t="s">
        <v>276</v>
      </c>
      <c r="E852">
        <v>4148.5313850000002</v>
      </c>
      <c r="F852">
        <v>1477.45</v>
      </c>
      <c r="G852">
        <v>85.312018673152593</v>
      </c>
      <c r="H852">
        <v>-2.1213354147408698</v>
      </c>
      <c r="I852">
        <v>61.582542419386698</v>
      </c>
      <c r="J852">
        <v>3.0263190932235702</v>
      </c>
      <c r="K852">
        <v>1233.41449154884</v>
      </c>
      <c r="L852">
        <v>1004.28163734415</v>
      </c>
      <c r="M852">
        <v>62.266884236229302</v>
      </c>
      <c r="N852">
        <v>1.3864552925184701</v>
      </c>
      <c r="O852">
        <v>1.4585941994653</v>
      </c>
      <c r="P852">
        <v>137.74237669965399</v>
      </c>
      <c r="Q852">
        <v>3.0818046793978999E-2</v>
      </c>
    </row>
    <row r="853" spans="1:17" x14ac:dyDescent="0.3">
      <c r="A853" t="s">
        <v>1853</v>
      </c>
      <c r="B853" t="s">
        <v>1854</v>
      </c>
      <c r="C853" t="s">
        <v>3136</v>
      </c>
      <c r="D853" t="s">
        <v>117</v>
      </c>
      <c r="E853">
        <v>4129.5484314719997</v>
      </c>
      <c r="F853">
        <v>217.22</v>
      </c>
      <c r="G853">
        <v>-13.928685398080299</v>
      </c>
      <c r="H853">
        <v>1.7618072800615201</v>
      </c>
      <c r="I853">
        <v>-1.25296319551729</v>
      </c>
      <c r="J853">
        <v>-10.415125790121801</v>
      </c>
      <c r="K853">
        <v>225.189529303444</v>
      </c>
      <c r="L853">
        <v>215.82419005486</v>
      </c>
      <c r="M853">
        <v>48.893659460975499</v>
      </c>
      <c r="N853">
        <v>1.4689672247786001</v>
      </c>
      <c r="O853">
        <v>26.576742473068698</v>
      </c>
      <c r="P853">
        <v>36.573404589751597</v>
      </c>
      <c r="Q853">
        <v>9.4745246766290994E-2</v>
      </c>
    </row>
    <row r="854" spans="1:17" hidden="1" x14ac:dyDescent="0.3">
      <c r="A854" t="s">
        <v>1855</v>
      </c>
      <c r="B854" t="s">
        <v>1856</v>
      </c>
      <c r="C854" t="s">
        <v>3144</v>
      </c>
      <c r="D854" t="s">
        <v>54</v>
      </c>
      <c r="E854">
        <v>4113.6770878500001</v>
      </c>
      <c r="F854">
        <v>277.25</v>
      </c>
      <c r="G854">
        <v>35.2439390219849</v>
      </c>
      <c r="H854">
        <v>2.2233299106529398</v>
      </c>
      <c r="I854">
        <v>3.8582349303436101</v>
      </c>
      <c r="J854">
        <v>-2.6118442526039898</v>
      </c>
      <c r="K854">
        <v>278.92275437377299</v>
      </c>
      <c r="L854">
        <v>238.73992502785799</v>
      </c>
      <c r="M854">
        <v>55.397694888575003</v>
      </c>
      <c r="N854">
        <v>0.74256683288235203</v>
      </c>
      <c r="O854">
        <v>23.715058611361499</v>
      </c>
      <c r="P854">
        <v>76.031746031745996</v>
      </c>
      <c r="Q854">
        <v>7.9588534186789996E-3</v>
      </c>
    </row>
    <row r="855" spans="1:17" hidden="1" x14ac:dyDescent="0.3">
      <c r="A855" t="s">
        <v>1857</v>
      </c>
      <c r="B855" t="s">
        <v>1858</v>
      </c>
      <c r="C855" t="s">
        <v>3144</v>
      </c>
      <c r="D855" t="s">
        <v>271</v>
      </c>
      <c r="E855">
        <v>4088.0126204849998</v>
      </c>
      <c r="F855">
        <v>4346.8500000000004</v>
      </c>
      <c r="G855">
        <v>19.855702189700398</v>
      </c>
      <c r="H855">
        <v>8.4051789028177097</v>
      </c>
      <c r="I855">
        <v>62.524303954638</v>
      </c>
      <c r="J855">
        <v>2.92958624419507</v>
      </c>
      <c r="K855">
        <v>3818.38848202896</v>
      </c>
      <c r="L855">
        <v>3218.3341553836099</v>
      </c>
      <c r="M855">
        <v>62.067873154038303</v>
      </c>
      <c r="N855">
        <v>0.813385060351694</v>
      </c>
      <c r="O855">
        <v>2.2349517466671198</v>
      </c>
      <c r="P855">
        <v>101.61641929499</v>
      </c>
      <c r="Q855">
        <v>0.121886774319029</v>
      </c>
    </row>
    <row r="856" spans="1:17" x14ac:dyDescent="0.3">
      <c r="A856" t="s">
        <v>1859</v>
      </c>
      <c r="B856" t="s">
        <v>1860</v>
      </c>
      <c r="C856" t="s">
        <v>3140</v>
      </c>
      <c r="D856" t="s">
        <v>436</v>
      </c>
      <c r="E856">
        <v>4082.2908272999998</v>
      </c>
      <c r="F856">
        <v>1036.05</v>
      </c>
      <c r="G856">
        <v>-52.495355174440199</v>
      </c>
      <c r="H856">
        <v>-7.6081333995725302</v>
      </c>
      <c r="I856">
        <v>-15.8539858986528</v>
      </c>
      <c r="J856">
        <v>-1.5249073156670601</v>
      </c>
      <c r="K856">
        <v>1109.68367151807</v>
      </c>
      <c r="L856">
        <v>1182.14155061322</v>
      </c>
      <c r="M856">
        <v>37.368767904351998</v>
      </c>
      <c r="N856">
        <v>1.2848112184874001</v>
      </c>
      <c r="O856">
        <v>39.7374644080884</v>
      </c>
      <c r="P856">
        <v>3.8282306959963801</v>
      </c>
      <c r="Q856">
        <v>-8.0089426037757996E-2</v>
      </c>
    </row>
    <row r="857" spans="1:17" x14ac:dyDescent="0.3">
      <c r="A857" t="s">
        <v>1861</v>
      </c>
      <c r="B857" t="s">
        <v>1862</v>
      </c>
      <c r="C857" t="s">
        <v>3129</v>
      </c>
      <c r="D857" t="s">
        <v>54</v>
      </c>
      <c r="E857">
        <v>4064.393208</v>
      </c>
      <c r="F857">
        <v>547.4</v>
      </c>
      <c r="G857">
        <v>-57.587054010651798</v>
      </c>
      <c r="H857">
        <v>-12.2822029526771</v>
      </c>
      <c r="I857">
        <v>-49.7102571563791</v>
      </c>
      <c r="J857">
        <v>-5.4616749332677301</v>
      </c>
      <c r="K857">
        <v>618.50601859017695</v>
      </c>
      <c r="L857">
        <v>739.01207498940903</v>
      </c>
      <c r="M857">
        <v>21.049791302446099</v>
      </c>
      <c r="N857">
        <v>1.0177353670118601</v>
      </c>
      <c r="O857">
        <v>127.10997442455199</v>
      </c>
      <c r="P857">
        <v>2.2699673049976599</v>
      </c>
      <c r="Q857">
        <v>-1.496117212192E-3</v>
      </c>
    </row>
    <row r="858" spans="1:17" hidden="1" x14ac:dyDescent="0.3">
      <c r="A858" t="s">
        <v>1863</v>
      </c>
      <c r="B858" t="s">
        <v>1864</v>
      </c>
      <c r="C858" t="s">
        <v>3144</v>
      </c>
      <c r="D858" t="s">
        <v>1060</v>
      </c>
      <c r="E858">
        <v>4060.8879999999999</v>
      </c>
      <c r="F858">
        <v>118</v>
      </c>
      <c r="G858">
        <v>-25.5465772087625</v>
      </c>
      <c r="K858">
        <v>104.378999999999</v>
      </c>
      <c r="M858">
        <v>99.990560428137201</v>
      </c>
      <c r="N858">
        <v>1</v>
      </c>
      <c r="O858">
        <v>0</v>
      </c>
      <c r="P858">
        <v>5.3571428571428603</v>
      </c>
    </row>
    <row r="859" spans="1:17" hidden="1" x14ac:dyDescent="0.3">
      <c r="A859" t="s">
        <v>1865</v>
      </c>
      <c r="B859" t="s">
        <v>1866</v>
      </c>
      <c r="C859" t="s">
        <v>3144</v>
      </c>
      <c r="D859" t="s">
        <v>469</v>
      </c>
      <c r="E859">
        <v>4038.6064989749998</v>
      </c>
      <c r="F859">
        <v>658.65</v>
      </c>
      <c r="G859">
        <v>-38.521809931954898</v>
      </c>
      <c r="H859">
        <v>2.8905073839915998</v>
      </c>
      <c r="I859">
        <v>-20.784324778887701</v>
      </c>
      <c r="J859">
        <v>0.277672662856213</v>
      </c>
      <c r="K859">
        <v>653.33739829450406</v>
      </c>
      <c r="L859">
        <v>673.66344902202502</v>
      </c>
      <c r="M859">
        <v>47.096376561155601</v>
      </c>
      <c r="N859">
        <v>0.89915680053420799</v>
      </c>
      <c r="O859">
        <v>25.628178850679401</v>
      </c>
      <c r="P859">
        <v>10.483938606055499</v>
      </c>
      <c r="Q859">
        <v>0.123306027256221</v>
      </c>
    </row>
    <row r="860" spans="1:17" x14ac:dyDescent="0.3">
      <c r="A860" t="s">
        <v>1867</v>
      </c>
      <c r="B860" t="s">
        <v>1868</v>
      </c>
      <c r="C860" t="s">
        <v>3147</v>
      </c>
      <c r="D860" t="s">
        <v>634</v>
      </c>
      <c r="E860">
        <v>4018.4155627199998</v>
      </c>
      <c r="F860">
        <v>603</v>
      </c>
      <c r="G860">
        <v>-38.476723091497703</v>
      </c>
      <c r="H860">
        <v>-1.4530652952927501</v>
      </c>
      <c r="I860">
        <v>-16.274816155884299</v>
      </c>
      <c r="J860">
        <v>-1.2047592323610801</v>
      </c>
      <c r="K860">
        <v>617.39835957970797</v>
      </c>
      <c r="L860">
        <v>631.23842047516405</v>
      </c>
      <c r="M860">
        <v>42.264241139633299</v>
      </c>
      <c r="N860">
        <v>0.88016411493666902</v>
      </c>
      <c r="O860">
        <v>35.157545605306701</v>
      </c>
      <c r="P860">
        <v>9.3183466279912892</v>
      </c>
      <c r="Q860">
        <v>8.7832029153763994E-2</v>
      </c>
    </row>
    <row r="861" spans="1:17" hidden="1" x14ac:dyDescent="0.3">
      <c r="A861" t="s">
        <v>1869</v>
      </c>
      <c r="B861" t="s">
        <v>1870</v>
      </c>
      <c r="C861" t="s">
        <v>3144</v>
      </c>
      <c r="D861" t="s">
        <v>48</v>
      </c>
      <c r="E861">
        <v>4000.8189689999999</v>
      </c>
      <c r="F861">
        <v>2089.1999999999998</v>
      </c>
      <c r="G861">
        <v>560.305391491764</v>
      </c>
      <c r="H861">
        <v>-12.780868968168599</v>
      </c>
      <c r="I861">
        <v>120.67560811006901</v>
      </c>
      <c r="J861">
        <v>-5.1070391902517498</v>
      </c>
      <c r="K861">
        <v>2130.8290984249202</v>
      </c>
      <c r="L861">
        <v>1606.48136150451</v>
      </c>
      <c r="M861">
        <v>44.0214479386702</v>
      </c>
      <c r="N861">
        <v>0.698068024614797</v>
      </c>
      <c r="O861">
        <v>42.829791307677503</v>
      </c>
      <c r="P861">
        <v>620.41379310344803</v>
      </c>
    </row>
    <row r="862" spans="1:17" hidden="1" x14ac:dyDescent="0.3">
      <c r="A862" t="s">
        <v>1871</v>
      </c>
      <c r="B862" t="s">
        <v>1872</v>
      </c>
      <c r="C862" t="s">
        <v>3144</v>
      </c>
      <c r="D862" t="s">
        <v>217</v>
      </c>
      <c r="E862">
        <v>3998.9029626000001</v>
      </c>
      <c r="F862">
        <v>178.95</v>
      </c>
      <c r="G862">
        <v>124.063554523124</v>
      </c>
      <c r="H862">
        <v>20.284546502045501</v>
      </c>
      <c r="I862">
        <v>85.326782346134095</v>
      </c>
      <c r="J862">
        <v>-5.86178010892215</v>
      </c>
      <c r="K862">
        <v>154.56517316875099</v>
      </c>
      <c r="L862">
        <v>112.180984820061</v>
      </c>
      <c r="M862">
        <v>49.242084403328903</v>
      </c>
      <c r="N862">
        <v>0.65920150479706996</v>
      </c>
      <c r="O862">
        <v>14.7806649902207</v>
      </c>
      <c r="P862">
        <v>157.48201438848901</v>
      </c>
      <c r="Q862">
        <v>0.29102961168750702</v>
      </c>
    </row>
    <row r="863" spans="1:17" hidden="1" x14ac:dyDescent="0.3">
      <c r="A863" t="s">
        <v>1873</v>
      </c>
      <c r="B863" t="s">
        <v>1874</v>
      </c>
      <c r="C863" t="s">
        <v>3144</v>
      </c>
      <c r="D863" t="s">
        <v>403</v>
      </c>
      <c r="E863">
        <v>3991.78555069</v>
      </c>
      <c r="F863">
        <v>269.64999999999998</v>
      </c>
      <c r="G863">
        <v>116.2055828286</v>
      </c>
      <c r="H863">
        <v>-6.23650489561585</v>
      </c>
      <c r="I863">
        <v>118.551006109479</v>
      </c>
      <c r="J863">
        <v>-3.88562754002364</v>
      </c>
      <c r="K863">
        <v>248.89798487927601</v>
      </c>
      <c r="L863">
        <v>181.710994788026</v>
      </c>
      <c r="M863">
        <v>45.316167790141002</v>
      </c>
      <c r="N863">
        <v>0.48862463674528001</v>
      </c>
      <c r="O863">
        <v>25.236417578342198</v>
      </c>
      <c r="P863">
        <v>183.84210526315701</v>
      </c>
      <c r="Q863">
        <v>0.15420502221461199</v>
      </c>
    </row>
    <row r="864" spans="1:17" x14ac:dyDescent="0.3">
      <c r="A864" t="s">
        <v>1875</v>
      </c>
      <c r="B864" t="s">
        <v>1876</v>
      </c>
      <c r="C864" t="s">
        <v>3141</v>
      </c>
      <c r="D864" t="s">
        <v>271</v>
      </c>
      <c r="E864">
        <v>3956.8365937199901</v>
      </c>
      <c r="F864">
        <v>165.8</v>
      </c>
      <c r="G864">
        <v>-3.12245606080036</v>
      </c>
      <c r="H864">
        <v>-2.58751265564629</v>
      </c>
      <c r="I864">
        <v>9.6605595278925893</v>
      </c>
      <c r="J864">
        <v>-5.8591439927463496</v>
      </c>
      <c r="K864">
        <v>169.55639955062199</v>
      </c>
      <c r="L864">
        <v>153.85351778203599</v>
      </c>
      <c r="M864">
        <v>37.777622369537603</v>
      </c>
      <c r="N864">
        <v>0.58859676060202104</v>
      </c>
      <c r="O864">
        <v>16.224366706875699</v>
      </c>
      <c r="P864">
        <v>47.969656403391298</v>
      </c>
      <c r="Q864">
        <v>1.7469884754272001E-2</v>
      </c>
    </row>
    <row r="865" spans="1:17" hidden="1" x14ac:dyDescent="0.3">
      <c r="A865" t="s">
        <v>1877</v>
      </c>
      <c r="B865" t="s">
        <v>1878</v>
      </c>
      <c r="C865" t="s">
        <v>3144</v>
      </c>
      <c r="D865" t="s">
        <v>562</v>
      </c>
      <c r="E865">
        <v>3950.1885536760001</v>
      </c>
      <c r="F865">
        <v>139.43</v>
      </c>
      <c r="G865">
        <v>168.25572254074399</v>
      </c>
      <c r="H865">
        <v>-7.9668644024073503</v>
      </c>
      <c r="I865">
        <v>75.659119560733203</v>
      </c>
      <c r="J865">
        <v>-2.2746681278863301</v>
      </c>
      <c r="K865">
        <v>126.637755183349</v>
      </c>
      <c r="L865">
        <v>95.470331576215202</v>
      </c>
      <c r="M865">
        <v>61.681410213799602</v>
      </c>
      <c r="N865">
        <v>0.46161020173494599</v>
      </c>
      <c r="O865">
        <v>14.2998447763666</v>
      </c>
      <c r="P865">
        <v>202.45283856367899</v>
      </c>
      <c r="Q865">
        <v>7.3644296067104001E-2</v>
      </c>
    </row>
    <row r="866" spans="1:17" hidden="1" x14ac:dyDescent="0.3">
      <c r="A866" t="s">
        <v>1879</v>
      </c>
      <c r="B866" t="s">
        <v>1880</v>
      </c>
      <c r="C866" t="s">
        <v>3144</v>
      </c>
      <c r="D866" t="s">
        <v>276</v>
      </c>
      <c r="E866">
        <v>3931.1767452099998</v>
      </c>
      <c r="F866">
        <v>3190.7</v>
      </c>
      <c r="G866">
        <v>14.980733812499</v>
      </c>
      <c r="H866">
        <v>-8.0479913737728896</v>
      </c>
      <c r="I866">
        <v>60.986432633668002</v>
      </c>
      <c r="J866">
        <v>-6.0731234983262601</v>
      </c>
      <c r="K866">
        <v>3141.7526208245999</v>
      </c>
      <c r="L866">
        <v>2537.3041549958998</v>
      </c>
      <c r="M866">
        <v>39.327676240735997</v>
      </c>
      <c r="N866">
        <v>0.40419770446124698</v>
      </c>
      <c r="O866">
        <v>17.0417149841727</v>
      </c>
      <c r="P866">
        <v>111.493719550591</v>
      </c>
      <c r="Q866">
        <v>0.117830448091109</v>
      </c>
    </row>
    <row r="867" spans="1:17" hidden="1" x14ac:dyDescent="0.3">
      <c r="A867" t="s">
        <v>1881</v>
      </c>
      <c r="B867" t="s">
        <v>1882</v>
      </c>
      <c r="C867" t="s">
        <v>3144</v>
      </c>
      <c r="D867" t="s">
        <v>51</v>
      </c>
      <c r="E867">
        <v>3927.9030680000001</v>
      </c>
      <c r="F867">
        <v>1500.35</v>
      </c>
      <c r="G867">
        <v>111.100792870265</v>
      </c>
      <c r="H867">
        <v>-1.3368467770041701</v>
      </c>
      <c r="I867">
        <v>43.354718920362103</v>
      </c>
      <c r="J867">
        <v>-1.7267743669623099</v>
      </c>
      <c r="K867">
        <v>1386.9441533013401</v>
      </c>
      <c r="L867">
        <v>1072.37399868323</v>
      </c>
      <c r="M867">
        <v>65.452445901420504</v>
      </c>
      <c r="N867">
        <v>1.0021411066683801</v>
      </c>
      <c r="O867">
        <v>9.6410837471256592</v>
      </c>
      <c r="P867">
        <v>165.07950530035299</v>
      </c>
      <c r="Q867">
        <v>0.23728468432098301</v>
      </c>
    </row>
    <row r="868" spans="1:17" hidden="1" x14ac:dyDescent="0.3">
      <c r="A868" t="s">
        <v>1883</v>
      </c>
      <c r="B868" t="s">
        <v>1884</v>
      </c>
      <c r="C868" t="s">
        <v>3144</v>
      </c>
      <c r="D868" t="s">
        <v>103</v>
      </c>
      <c r="E868">
        <v>3888.4292384400001</v>
      </c>
      <c r="F868">
        <v>995.05</v>
      </c>
      <c r="G868">
        <v>37.745868608130003</v>
      </c>
      <c r="H868">
        <v>20.666334407871599</v>
      </c>
      <c r="I868">
        <v>10.7941923293583</v>
      </c>
      <c r="J868">
        <v>0.301457678873295</v>
      </c>
      <c r="K868">
        <v>854.88402077856904</v>
      </c>
      <c r="L868">
        <v>783.02590083989196</v>
      </c>
      <c r="M868">
        <v>72.483839971602706</v>
      </c>
      <c r="N868">
        <v>3.1155230508436902</v>
      </c>
      <c r="O868">
        <v>10.0447213707854</v>
      </c>
      <c r="P868">
        <v>85.246206832355895</v>
      </c>
      <c r="Q868">
        <v>8.7945322302333997E-2</v>
      </c>
    </row>
    <row r="869" spans="1:17" hidden="1" x14ac:dyDescent="0.3">
      <c r="A869" t="s">
        <v>1885</v>
      </c>
      <c r="B869" t="s">
        <v>1886</v>
      </c>
      <c r="C869" t="s">
        <v>3144</v>
      </c>
      <c r="D869" t="s">
        <v>284</v>
      </c>
      <c r="E869">
        <v>3881.8931849999999</v>
      </c>
      <c r="F869">
        <v>417.15</v>
      </c>
      <c r="G869">
        <v>111.032626762516</v>
      </c>
      <c r="H869">
        <v>-16.558848223307901</v>
      </c>
      <c r="I869">
        <v>59.633857571282903</v>
      </c>
      <c r="J869">
        <v>-4.6487845945042103</v>
      </c>
      <c r="K869">
        <v>392.89398852778999</v>
      </c>
      <c r="L869">
        <v>282.55607916983502</v>
      </c>
      <c r="M869">
        <v>37.963755610848096</v>
      </c>
      <c r="N869">
        <v>0.43525828399669703</v>
      </c>
      <c r="O869">
        <v>16.025410523792399</v>
      </c>
      <c r="P869">
        <v>179.96644295301999</v>
      </c>
      <c r="Q869">
        <v>0.16207862302279599</v>
      </c>
    </row>
    <row r="870" spans="1:17" x14ac:dyDescent="0.3">
      <c r="A870" t="s">
        <v>1887</v>
      </c>
      <c r="B870" t="s">
        <v>1888</v>
      </c>
      <c r="C870" t="s">
        <v>3131</v>
      </c>
      <c r="D870" t="s">
        <v>233</v>
      </c>
      <c r="E870">
        <v>3851.5770694150001</v>
      </c>
      <c r="F870">
        <v>448.9</v>
      </c>
      <c r="G870">
        <v>-30.556290923487602</v>
      </c>
      <c r="H870">
        <v>-8.2639303453627804</v>
      </c>
      <c r="I870">
        <v>-29.551109461761399</v>
      </c>
      <c r="J870">
        <v>-3.6729738899528801</v>
      </c>
      <c r="K870">
        <v>481.70176758346997</v>
      </c>
      <c r="L870">
        <v>498.36409699812401</v>
      </c>
      <c r="M870">
        <v>22.581663108596601</v>
      </c>
      <c r="N870">
        <v>1.4439631318419901</v>
      </c>
      <c r="O870">
        <v>55.713967476052503</v>
      </c>
      <c r="P870">
        <v>0.81976417742839403</v>
      </c>
    </row>
    <row r="871" spans="1:17" hidden="1" x14ac:dyDescent="0.3">
      <c r="A871" t="s">
        <v>1889</v>
      </c>
      <c r="B871" t="s">
        <v>1890</v>
      </c>
      <c r="C871" t="s">
        <v>3144</v>
      </c>
      <c r="D871" t="s">
        <v>1582</v>
      </c>
      <c r="E871">
        <v>3822.84</v>
      </c>
      <c r="F871">
        <v>344.8</v>
      </c>
      <c r="G871">
        <v>-47.759588655304803</v>
      </c>
      <c r="H871">
        <v>-5.0779388010370701</v>
      </c>
      <c r="I871">
        <v>-8.59797828370335</v>
      </c>
      <c r="J871">
        <v>-2.0316249418663102</v>
      </c>
      <c r="K871">
        <v>343.57913233169501</v>
      </c>
      <c r="L871">
        <v>344.30512322508099</v>
      </c>
      <c r="M871">
        <v>35.727449008133298</v>
      </c>
      <c r="N871">
        <v>0.54623635957003902</v>
      </c>
      <c r="O871">
        <v>35.353828306264496</v>
      </c>
      <c r="P871">
        <v>18.732782369146001</v>
      </c>
      <c r="Q871">
        <v>-6.1952683001560002E-3</v>
      </c>
    </row>
    <row r="872" spans="1:17" hidden="1" x14ac:dyDescent="0.3">
      <c r="A872" t="s">
        <v>1891</v>
      </c>
      <c r="B872" t="s">
        <v>1892</v>
      </c>
      <c r="C872" t="s">
        <v>3144</v>
      </c>
      <c r="D872" t="s">
        <v>496</v>
      </c>
      <c r="E872">
        <v>3814.9995766000002</v>
      </c>
      <c r="F872">
        <v>4352.1000000000004</v>
      </c>
      <c r="G872">
        <v>-12.503172089771899</v>
      </c>
      <c r="H872">
        <v>-3.7348618338019</v>
      </c>
      <c r="I872">
        <v>23.1788512877724</v>
      </c>
      <c r="J872">
        <v>-6.1978356319143399</v>
      </c>
      <c r="K872">
        <v>4277.22352842291</v>
      </c>
      <c r="L872">
        <v>3816.2476780092902</v>
      </c>
      <c r="M872">
        <v>40.918055732356699</v>
      </c>
      <c r="N872">
        <v>1.25551574020345</v>
      </c>
      <c r="O872">
        <v>11.210679901656601</v>
      </c>
      <c r="P872">
        <v>45.244293151782102</v>
      </c>
      <c r="Q872">
        <v>2.0090669956885999E-2</v>
      </c>
    </row>
    <row r="873" spans="1:17" hidden="1" x14ac:dyDescent="0.3">
      <c r="A873" t="s">
        <v>1893</v>
      </c>
      <c r="B873" t="s">
        <v>1894</v>
      </c>
      <c r="C873" t="s">
        <v>3144</v>
      </c>
      <c r="D873" t="s">
        <v>51</v>
      </c>
      <c r="E873">
        <v>3808.53967788</v>
      </c>
      <c r="F873">
        <v>385.7</v>
      </c>
      <c r="G873">
        <v>8.6588002787052094</v>
      </c>
      <c r="H873">
        <v>-4.3897667580263198</v>
      </c>
      <c r="I873">
        <v>14.367181944273</v>
      </c>
      <c r="J873">
        <v>-0.55450385456832096</v>
      </c>
      <c r="K873">
        <v>381.28761505404299</v>
      </c>
      <c r="L873">
        <v>342.718001416758</v>
      </c>
      <c r="M873">
        <v>34.4177868869414</v>
      </c>
      <c r="N873">
        <v>0.59625315377324095</v>
      </c>
      <c r="O873">
        <v>12.5226860254083</v>
      </c>
      <c r="P873">
        <v>62.502633242047601</v>
      </c>
      <c r="Q873">
        <v>6.8335474479002997E-2</v>
      </c>
    </row>
    <row r="874" spans="1:17" x14ac:dyDescent="0.3">
      <c r="A874" t="s">
        <v>1895</v>
      </c>
      <c r="B874" t="s">
        <v>1896</v>
      </c>
      <c r="C874" t="s">
        <v>3141</v>
      </c>
      <c r="D874" t="s">
        <v>117</v>
      </c>
      <c r="E874">
        <v>3795.6886211999999</v>
      </c>
      <c r="F874">
        <v>827.45</v>
      </c>
      <c r="G874">
        <v>43.7960617880508</v>
      </c>
      <c r="H874">
        <v>6.3150729115220798</v>
      </c>
      <c r="I874">
        <v>-20.0455955253124</v>
      </c>
      <c r="J874">
        <v>-2.9153326246970201</v>
      </c>
      <c r="K874">
        <v>833.77531258709405</v>
      </c>
      <c r="L874">
        <v>779.320000967223</v>
      </c>
      <c r="M874">
        <v>66.883255995573293</v>
      </c>
      <c r="N874">
        <v>0.767616422005032</v>
      </c>
      <c r="O874">
        <v>30.8840413318025</v>
      </c>
      <c r="P874">
        <v>95.383707201888996</v>
      </c>
      <c r="Q874">
        <v>8.8649197134598998E-2</v>
      </c>
    </row>
    <row r="875" spans="1:17" x14ac:dyDescent="0.3">
      <c r="A875" t="s">
        <v>1897</v>
      </c>
      <c r="B875" t="s">
        <v>1898</v>
      </c>
      <c r="C875" t="s">
        <v>3136</v>
      </c>
      <c r="D875" t="s">
        <v>117</v>
      </c>
      <c r="E875">
        <v>3794.8620455099999</v>
      </c>
      <c r="F875">
        <v>692.25</v>
      </c>
      <c r="G875">
        <v>42.087083025340597</v>
      </c>
      <c r="H875">
        <v>4.36275447037535</v>
      </c>
      <c r="I875">
        <v>-15.557614853758199</v>
      </c>
      <c r="J875">
        <v>-1.02373980386125</v>
      </c>
      <c r="K875">
        <v>680.96140722494999</v>
      </c>
      <c r="L875">
        <v>640.90139602083195</v>
      </c>
      <c r="M875">
        <v>66.438443388206494</v>
      </c>
      <c r="N875">
        <v>1.9476542254348399</v>
      </c>
      <c r="O875">
        <v>27.121704586493301</v>
      </c>
      <c r="P875">
        <v>78.760490639121997</v>
      </c>
      <c r="Q875">
        <v>6.2863616307794995E-2</v>
      </c>
    </row>
    <row r="876" spans="1:17" hidden="1" x14ac:dyDescent="0.3">
      <c r="A876" t="s">
        <v>1899</v>
      </c>
      <c r="B876" t="s">
        <v>1900</v>
      </c>
      <c r="C876" t="s">
        <v>3144</v>
      </c>
      <c r="D876" t="s">
        <v>190</v>
      </c>
      <c r="E876">
        <v>3791.953917675</v>
      </c>
      <c r="F876">
        <v>554.5</v>
      </c>
      <c r="G876">
        <v>24.045971993508999</v>
      </c>
      <c r="H876">
        <v>4.6554917552109298</v>
      </c>
      <c r="I876">
        <v>6.6292048730274402</v>
      </c>
      <c r="J876">
        <v>-0.79069295132477901</v>
      </c>
      <c r="K876">
        <v>548.25682057746201</v>
      </c>
      <c r="L876">
        <v>493.290540394049</v>
      </c>
      <c r="M876">
        <v>44.939328996042498</v>
      </c>
      <c r="N876">
        <v>0.793490903038509</v>
      </c>
      <c r="O876">
        <v>10</v>
      </c>
      <c r="P876">
        <v>66.842184444110103</v>
      </c>
      <c r="Q876">
        <v>0.145317444781734</v>
      </c>
    </row>
    <row r="877" spans="1:17" hidden="1" x14ac:dyDescent="0.3">
      <c r="A877" t="s">
        <v>1901</v>
      </c>
      <c r="B877" t="s">
        <v>1902</v>
      </c>
      <c r="C877" t="s">
        <v>3144</v>
      </c>
      <c r="D877" t="s">
        <v>276</v>
      </c>
      <c r="E877">
        <v>3791.048147425</v>
      </c>
      <c r="F877">
        <v>553.54999999999995</v>
      </c>
      <c r="G877">
        <v>45.309175740951197</v>
      </c>
      <c r="H877">
        <v>-10.945957338891301</v>
      </c>
      <c r="I877">
        <v>5.5242487232626898</v>
      </c>
      <c r="J877">
        <v>-3.5273663890603801</v>
      </c>
      <c r="K877">
        <v>573.88514067014296</v>
      </c>
      <c r="L877">
        <v>510.327929251608</v>
      </c>
      <c r="M877">
        <v>31.480030432648199</v>
      </c>
      <c r="N877">
        <v>0.51448118533585596</v>
      </c>
      <c r="O877">
        <v>18.3271610513955</v>
      </c>
      <c r="P877">
        <v>76.853035143769901</v>
      </c>
      <c r="Q877">
        <v>6.1301067200204999E-2</v>
      </c>
    </row>
    <row r="878" spans="1:17" x14ac:dyDescent="0.3">
      <c r="A878" t="s">
        <v>1903</v>
      </c>
      <c r="B878" t="s">
        <v>1904</v>
      </c>
      <c r="C878" t="s">
        <v>3128</v>
      </c>
      <c r="D878" t="s">
        <v>287</v>
      </c>
      <c r="E878">
        <v>3778.6046264400002</v>
      </c>
      <c r="F878">
        <v>1386.25</v>
      </c>
      <c r="G878">
        <v>41.075875424293102</v>
      </c>
      <c r="H878">
        <v>5.5009221110493098E-2</v>
      </c>
      <c r="I878">
        <v>-3.9688977285125602</v>
      </c>
      <c r="J878">
        <v>2.8288525825878099</v>
      </c>
      <c r="K878">
        <v>1373.6929202306001</v>
      </c>
      <c r="L878">
        <v>1253.7903120148501</v>
      </c>
      <c r="M878">
        <v>46.581613206531102</v>
      </c>
      <c r="N878">
        <v>0.84669229984521099</v>
      </c>
      <c r="O878">
        <v>2.0739404869251499</v>
      </c>
      <c r="P878">
        <v>70.657392588944901</v>
      </c>
      <c r="Q878">
        <v>9.1108755905451005E-2</v>
      </c>
    </row>
    <row r="879" spans="1:17" hidden="1" x14ac:dyDescent="0.3">
      <c r="A879" t="s">
        <v>1905</v>
      </c>
      <c r="B879" t="s">
        <v>1906</v>
      </c>
      <c r="C879" t="s">
        <v>3144</v>
      </c>
      <c r="D879" t="s">
        <v>496</v>
      </c>
      <c r="E879">
        <v>3764.0699068499998</v>
      </c>
      <c r="F879">
        <v>3068.3</v>
      </c>
      <c r="G879">
        <v>29.4831420176567</v>
      </c>
      <c r="H879">
        <v>-10.3323285125604</v>
      </c>
      <c r="I879">
        <v>17.5932073172972</v>
      </c>
      <c r="J879">
        <v>-3.7025745765153002</v>
      </c>
      <c r="K879">
        <v>3144.3743369188001</v>
      </c>
      <c r="L879">
        <v>2736.21004949396</v>
      </c>
      <c r="M879">
        <v>24.597994996012901</v>
      </c>
      <c r="N879">
        <v>0.40817119397221102</v>
      </c>
      <c r="O879">
        <v>13.0919401623048</v>
      </c>
      <c r="P879">
        <v>59.2598359804837</v>
      </c>
      <c r="Q879">
        <v>7.0796984186011006E-2</v>
      </c>
    </row>
    <row r="880" spans="1:17" hidden="1" x14ac:dyDescent="0.3">
      <c r="A880" t="s">
        <v>1907</v>
      </c>
      <c r="B880" t="s">
        <v>1908</v>
      </c>
      <c r="C880" t="s">
        <v>3144</v>
      </c>
      <c r="D880" t="s">
        <v>51</v>
      </c>
      <c r="E880">
        <v>3762.5706004499998</v>
      </c>
      <c r="F880">
        <v>339.65</v>
      </c>
      <c r="G880">
        <v>115.845814732316</v>
      </c>
      <c r="H880">
        <v>-2.5121116619256698</v>
      </c>
      <c r="I880">
        <v>18.464034469703101</v>
      </c>
      <c r="J880">
        <v>-9.2051091232361593</v>
      </c>
      <c r="K880">
        <v>347.19417850103201</v>
      </c>
      <c r="L880">
        <v>282.227277242892</v>
      </c>
      <c r="M880">
        <v>32.560862799744903</v>
      </c>
      <c r="N880">
        <v>0.70254638580940598</v>
      </c>
      <c r="O880">
        <v>14.824083615486501</v>
      </c>
      <c r="P880">
        <v>213.90942698705999</v>
      </c>
      <c r="Q880">
        <v>0.14435549931305</v>
      </c>
    </row>
    <row r="881" spans="1:17" hidden="1" x14ac:dyDescent="0.3">
      <c r="A881" t="s">
        <v>1909</v>
      </c>
      <c r="B881" t="s">
        <v>1910</v>
      </c>
      <c r="C881" t="s">
        <v>3144</v>
      </c>
      <c r="D881" t="s">
        <v>135</v>
      </c>
      <c r="E881">
        <v>3761.9775798000001</v>
      </c>
      <c r="F881">
        <v>417.2</v>
      </c>
      <c r="G881">
        <v>-24.6889595459932</v>
      </c>
      <c r="H881">
        <v>-6.0754253448509097</v>
      </c>
      <c r="I881">
        <v>-12.6146648249712</v>
      </c>
      <c r="J881">
        <v>1.5885359755328801</v>
      </c>
      <c r="K881">
        <v>425.21533386878099</v>
      </c>
      <c r="L881">
        <v>423.77707643658101</v>
      </c>
      <c r="M881">
        <v>37.142793196883297</v>
      </c>
      <c r="N881">
        <v>7.3495281144953198E-2</v>
      </c>
      <c r="O881">
        <v>14.813039309683599</v>
      </c>
      <c r="P881">
        <v>9.5013123359580103</v>
      </c>
      <c r="Q881">
        <v>-1.4727321168825001E-2</v>
      </c>
    </row>
    <row r="882" spans="1:17" hidden="1" x14ac:dyDescent="0.3">
      <c r="A882" t="s">
        <v>1911</v>
      </c>
      <c r="B882" t="s">
        <v>1912</v>
      </c>
      <c r="C882" t="s">
        <v>3129</v>
      </c>
      <c r="D882" t="s">
        <v>1913</v>
      </c>
      <c r="E882">
        <v>3759.54084268</v>
      </c>
      <c r="F882">
        <v>224.25</v>
      </c>
      <c r="G882">
        <v>-43.013717206300797</v>
      </c>
      <c r="H882">
        <v>-4.4071637291399801</v>
      </c>
      <c r="I882">
        <v>-15.6137400500445</v>
      </c>
      <c r="J882">
        <v>-3.4481462070291902</v>
      </c>
      <c r="K882">
        <v>229.91593480797101</v>
      </c>
      <c r="M882">
        <v>29.521396993119499</v>
      </c>
      <c r="N882">
        <v>0.786397115961046</v>
      </c>
      <c r="O882">
        <v>25.3065774804905</v>
      </c>
      <c r="P882">
        <v>14.0640895218718</v>
      </c>
    </row>
    <row r="883" spans="1:17" hidden="1" x14ac:dyDescent="0.3">
      <c r="A883" t="s">
        <v>1914</v>
      </c>
      <c r="B883" t="s">
        <v>1915</v>
      </c>
      <c r="C883" t="s">
        <v>3144</v>
      </c>
      <c r="D883" t="s">
        <v>135</v>
      </c>
      <c r="E883">
        <v>3751.1690530000001</v>
      </c>
      <c r="F883">
        <v>288.39999999999998</v>
      </c>
      <c r="G883">
        <v>357.02819334047098</v>
      </c>
      <c r="H883">
        <v>5.9285710469278099</v>
      </c>
      <c r="I883">
        <v>91.394945749052894</v>
      </c>
      <c r="J883">
        <v>-10.3266241268178</v>
      </c>
      <c r="K883">
        <v>264.68717449539503</v>
      </c>
      <c r="L883">
        <v>184.539988562937</v>
      </c>
      <c r="M883">
        <v>45.9140129883599</v>
      </c>
      <c r="N883">
        <v>1.1848354779447601</v>
      </c>
      <c r="O883">
        <v>19.382801664355</v>
      </c>
      <c r="P883">
        <v>472.222222222222</v>
      </c>
      <c r="Q883">
        <v>0.17262377844438501</v>
      </c>
    </row>
    <row r="884" spans="1:17" hidden="1" x14ac:dyDescent="0.3">
      <c r="A884" t="s">
        <v>1916</v>
      </c>
      <c r="B884" t="s">
        <v>1917</v>
      </c>
      <c r="C884" t="s">
        <v>3144</v>
      </c>
      <c r="D884" t="s">
        <v>325</v>
      </c>
      <c r="E884">
        <v>3743.2212696449901</v>
      </c>
      <c r="F884">
        <v>371.2</v>
      </c>
      <c r="G884">
        <v>51.534679850569098</v>
      </c>
      <c r="H884">
        <v>38.328546678600503</v>
      </c>
      <c r="I884">
        <v>80.396339447465493</v>
      </c>
      <c r="J884">
        <v>-2.70882454503883</v>
      </c>
      <c r="K884">
        <v>320.41268689022399</v>
      </c>
      <c r="M884">
        <v>55.716846376350603</v>
      </c>
      <c r="N884">
        <v>0.93311306477024503</v>
      </c>
      <c r="O884">
        <v>16.945043103448199</v>
      </c>
      <c r="P884">
        <v>146.48074369189899</v>
      </c>
    </row>
    <row r="885" spans="1:17" hidden="1" x14ac:dyDescent="0.3">
      <c r="A885" t="s">
        <v>1918</v>
      </c>
      <c r="B885" t="s">
        <v>1919</v>
      </c>
      <c r="C885" t="s">
        <v>3144</v>
      </c>
      <c r="D885" t="s">
        <v>21</v>
      </c>
      <c r="E885">
        <v>3739.8931372050001</v>
      </c>
      <c r="F885">
        <v>701.9</v>
      </c>
      <c r="G885">
        <v>80.453463611312799</v>
      </c>
      <c r="H885">
        <v>-12.9654750946893</v>
      </c>
      <c r="I885">
        <v>31.573086857544698</v>
      </c>
      <c r="J885">
        <v>-0.16755680198108699</v>
      </c>
      <c r="K885">
        <v>640.20045159103904</v>
      </c>
      <c r="L885">
        <v>520.70709833677904</v>
      </c>
      <c r="M885">
        <v>62.762114770372598</v>
      </c>
      <c r="N885">
        <v>0.91081654935831202</v>
      </c>
      <c r="O885">
        <v>8.1350619746402604</v>
      </c>
      <c r="P885">
        <v>146.23750219259699</v>
      </c>
      <c r="Q885">
        <v>0.113450235991259</v>
      </c>
    </row>
    <row r="886" spans="1:17" hidden="1" x14ac:dyDescent="0.3">
      <c r="A886" t="s">
        <v>1920</v>
      </c>
      <c r="B886" t="s">
        <v>1921</v>
      </c>
      <c r="C886" t="s">
        <v>3144</v>
      </c>
      <c r="D886" t="s">
        <v>1060</v>
      </c>
      <c r="E886">
        <v>3730.8735000000001</v>
      </c>
      <c r="F886">
        <v>61.78</v>
      </c>
      <c r="G886">
        <v>-39.9483728998879</v>
      </c>
      <c r="H886">
        <v>-2.8912680283319698</v>
      </c>
      <c r="I886">
        <v>-19.326954177627201</v>
      </c>
      <c r="J886">
        <v>0.88813185824167795</v>
      </c>
      <c r="K886">
        <v>63.164547058305303</v>
      </c>
      <c r="L886">
        <v>65.743229563815504</v>
      </c>
      <c r="M886">
        <v>80.428401478298795</v>
      </c>
      <c r="N886">
        <v>0.82093785637041805</v>
      </c>
      <c r="O886">
        <v>15.6523146649401</v>
      </c>
      <c r="P886">
        <v>1.27868852459016</v>
      </c>
      <c r="Q886">
        <v>-6.679688381315E-3</v>
      </c>
    </row>
    <row r="887" spans="1:17" hidden="1" x14ac:dyDescent="0.3">
      <c r="A887" t="s">
        <v>1922</v>
      </c>
      <c r="B887" t="s">
        <v>1923</v>
      </c>
      <c r="C887" t="s">
        <v>3144</v>
      </c>
      <c r="D887" t="s">
        <v>140</v>
      </c>
      <c r="E887">
        <v>3728.64410086</v>
      </c>
      <c r="F887">
        <v>313.35000000000002</v>
      </c>
      <c r="G887">
        <v>12.026906553912699</v>
      </c>
      <c r="H887">
        <v>-15.1320719618344</v>
      </c>
      <c r="I887">
        <v>25.501274359280199</v>
      </c>
      <c r="J887">
        <v>-3.6232985137455098</v>
      </c>
      <c r="K887">
        <v>353.33381946892899</v>
      </c>
      <c r="M887">
        <v>21.738311460185201</v>
      </c>
      <c r="N887">
        <v>0.73913824183924703</v>
      </c>
      <c r="O887">
        <v>69.1399393649274</v>
      </c>
      <c r="P887">
        <v>84.976387249114495</v>
      </c>
    </row>
    <row r="888" spans="1:17" x14ac:dyDescent="0.3">
      <c r="A888" t="s">
        <v>1924</v>
      </c>
      <c r="B888" t="s">
        <v>1925</v>
      </c>
      <c r="C888" t="s">
        <v>3129</v>
      </c>
      <c r="D888" t="s">
        <v>24</v>
      </c>
      <c r="E888">
        <v>3728.06178804</v>
      </c>
      <c r="F888">
        <v>117.53</v>
      </c>
      <c r="G888">
        <v>-29.3290484731303</v>
      </c>
      <c r="H888">
        <v>-5.0867340172975002</v>
      </c>
      <c r="I888">
        <v>-17.371322553132899</v>
      </c>
      <c r="J888">
        <v>-3.83912250290776</v>
      </c>
      <c r="K888">
        <v>122.651934928465</v>
      </c>
      <c r="L888">
        <v>126.05224215150599</v>
      </c>
      <c r="M888">
        <v>32.797026661617103</v>
      </c>
      <c r="N888">
        <v>0.98035882728697199</v>
      </c>
      <c r="O888">
        <v>39.070875521143499</v>
      </c>
      <c r="P888">
        <v>6.9426751592356499</v>
      </c>
      <c r="Q888">
        <v>2.0655935037042002E-2</v>
      </c>
    </row>
    <row r="889" spans="1:17" hidden="1" x14ac:dyDescent="0.3">
      <c r="A889" t="s">
        <v>1926</v>
      </c>
      <c r="B889" t="s">
        <v>1927</v>
      </c>
      <c r="C889" t="s">
        <v>3144</v>
      </c>
      <c r="D889" t="s">
        <v>745</v>
      </c>
      <c r="E889">
        <v>3724.7253936799998</v>
      </c>
      <c r="F889">
        <v>162.59</v>
      </c>
      <c r="G889">
        <v>8.7878622660607508</v>
      </c>
      <c r="H889">
        <v>5.1534361198473801</v>
      </c>
      <c r="I889">
        <v>-0.72543660520821895</v>
      </c>
      <c r="J889">
        <v>1.82429701859277</v>
      </c>
      <c r="K889">
        <v>159.42016855651599</v>
      </c>
      <c r="L889">
        <v>149.74828594758699</v>
      </c>
      <c r="M889">
        <v>58.331342908403499</v>
      </c>
      <c r="N889">
        <v>0.62385586834120599</v>
      </c>
      <c r="O889">
        <v>7.6326957377452498</v>
      </c>
      <c r="P889">
        <v>44.0762073548958</v>
      </c>
      <c r="Q889">
        <v>8.2626113561340003E-3</v>
      </c>
    </row>
    <row r="890" spans="1:17" hidden="1" x14ac:dyDescent="0.3">
      <c r="A890" t="s">
        <v>1928</v>
      </c>
      <c r="B890" t="s">
        <v>1929</v>
      </c>
      <c r="C890" t="s">
        <v>3144</v>
      </c>
      <c r="D890" t="s">
        <v>276</v>
      </c>
      <c r="E890">
        <v>3716.6909077</v>
      </c>
      <c r="F890">
        <v>2129.5</v>
      </c>
      <c r="G890">
        <v>53.732259785829797</v>
      </c>
      <c r="H890">
        <v>-17.075428987231899</v>
      </c>
      <c r="I890">
        <v>22.114746004295199</v>
      </c>
      <c r="J890">
        <v>-7.54201188077423</v>
      </c>
      <c r="K890">
        <v>2342.9125491516702</v>
      </c>
      <c r="L890">
        <v>1984.39144936713</v>
      </c>
      <c r="M890">
        <v>25.0425232835311</v>
      </c>
      <c r="N890">
        <v>0.45956668904976899</v>
      </c>
      <c r="O890">
        <v>31.4862643813101</v>
      </c>
      <c r="P890">
        <v>92.149785698172806</v>
      </c>
      <c r="Q890">
        <v>5.9048768964059997E-3</v>
      </c>
    </row>
    <row r="891" spans="1:17" x14ac:dyDescent="0.3">
      <c r="A891" t="s">
        <v>1930</v>
      </c>
      <c r="B891" t="s">
        <v>1931</v>
      </c>
      <c r="C891" t="s">
        <v>3141</v>
      </c>
      <c r="D891" t="s">
        <v>140</v>
      </c>
      <c r="E891">
        <v>3700.0531730849998</v>
      </c>
      <c r="F891">
        <v>548.70000000000005</v>
      </c>
      <c r="G891">
        <v>-28.0931281538051</v>
      </c>
      <c r="H891">
        <v>9.4886012675323599</v>
      </c>
      <c r="I891">
        <v>-4.7737751000014601</v>
      </c>
      <c r="J891">
        <v>-3.9199250175659999</v>
      </c>
      <c r="K891">
        <v>544.89325905742396</v>
      </c>
      <c r="L891">
        <v>522.44315382019295</v>
      </c>
      <c r="M891">
        <v>43.263329568251699</v>
      </c>
      <c r="N891">
        <v>2.3858628132730701</v>
      </c>
      <c r="O891">
        <v>21.5600510297065</v>
      </c>
      <c r="P891">
        <v>29.105882352941101</v>
      </c>
    </row>
    <row r="892" spans="1:17" hidden="1" x14ac:dyDescent="0.3">
      <c r="A892" t="s">
        <v>1932</v>
      </c>
      <c r="B892" t="s">
        <v>1933</v>
      </c>
      <c r="C892" t="s">
        <v>3144</v>
      </c>
      <c r="D892" t="s">
        <v>469</v>
      </c>
      <c r="E892">
        <v>3697.1991902699901</v>
      </c>
      <c r="F892">
        <v>583.95000000000005</v>
      </c>
      <c r="G892">
        <v>34.175234542259901</v>
      </c>
      <c r="I892">
        <v>34.492913714424603</v>
      </c>
      <c r="K892">
        <v>555.13151102030702</v>
      </c>
      <c r="L892">
        <v>481.76224515429197</v>
      </c>
      <c r="M892">
        <v>64.780785260819798</v>
      </c>
      <c r="N892">
        <v>2.60003054136831</v>
      </c>
      <c r="O892">
        <v>5.9851014641664397</v>
      </c>
      <c r="P892">
        <v>77.492401215805501</v>
      </c>
      <c r="Q892">
        <v>-3.9150349227047E-2</v>
      </c>
    </row>
    <row r="893" spans="1:17" hidden="1" x14ac:dyDescent="0.3">
      <c r="A893" t="s">
        <v>1934</v>
      </c>
      <c r="B893" t="s">
        <v>1935</v>
      </c>
      <c r="C893" t="s">
        <v>3144</v>
      </c>
      <c r="D893" t="s">
        <v>779</v>
      </c>
      <c r="E893">
        <v>3685.3369776999998</v>
      </c>
      <c r="F893">
        <v>788.4</v>
      </c>
      <c r="G893">
        <v>-47.270715139796899</v>
      </c>
      <c r="H893">
        <v>-13.5066012058182</v>
      </c>
      <c r="I893">
        <v>-19.707179921575001</v>
      </c>
      <c r="J893">
        <v>-3.1708543659965698</v>
      </c>
      <c r="K893">
        <v>842.59796836489397</v>
      </c>
      <c r="L893">
        <v>879.66219515635601</v>
      </c>
      <c r="M893">
        <v>24.667970637498801</v>
      </c>
      <c r="N893">
        <v>0.34230394982656498</v>
      </c>
      <c r="O893">
        <v>31.9127346524606</v>
      </c>
      <c r="P893">
        <v>9.6828046744574294</v>
      </c>
      <c r="Q893">
        <v>-9.0359865986564994E-2</v>
      </c>
    </row>
    <row r="894" spans="1:17" hidden="1" x14ac:dyDescent="0.3">
      <c r="A894" t="s">
        <v>1936</v>
      </c>
      <c r="B894" t="s">
        <v>1937</v>
      </c>
      <c r="C894" t="s">
        <v>3144</v>
      </c>
      <c r="D894" t="s">
        <v>485</v>
      </c>
      <c r="E894">
        <v>3684.9882550000002</v>
      </c>
      <c r="F894">
        <v>265.7</v>
      </c>
      <c r="G894">
        <v>52.195681347875997</v>
      </c>
      <c r="H894">
        <v>-10.2115000185899</v>
      </c>
      <c r="I894">
        <v>31.959955032922</v>
      </c>
      <c r="J894">
        <v>-7.9053728390648903</v>
      </c>
      <c r="K894">
        <v>264.614808992245</v>
      </c>
      <c r="L894">
        <v>211.217142513656</v>
      </c>
      <c r="M894">
        <v>25.789072211490801</v>
      </c>
      <c r="N894">
        <v>0.37237596985226201</v>
      </c>
      <c r="O894">
        <v>14.6782085058336</v>
      </c>
      <c r="P894">
        <v>95.224099926524602</v>
      </c>
      <c r="Q894">
        <v>0.23145751794421901</v>
      </c>
    </row>
    <row r="895" spans="1:17" hidden="1" x14ac:dyDescent="0.3">
      <c r="A895" t="s">
        <v>1938</v>
      </c>
      <c r="B895" t="s">
        <v>1939</v>
      </c>
      <c r="C895" t="s">
        <v>3144</v>
      </c>
      <c r="D895" t="s">
        <v>83</v>
      </c>
      <c r="E895">
        <v>3659.72073831748</v>
      </c>
      <c r="F895">
        <v>2863.35</v>
      </c>
      <c r="G895">
        <v>565.19603213952496</v>
      </c>
      <c r="H895">
        <v>1.0860836658664399</v>
      </c>
      <c r="I895">
        <v>143.522927835334</v>
      </c>
      <c r="J895">
        <v>6.9245700012935396</v>
      </c>
      <c r="K895">
        <v>2485.0428892692898</v>
      </c>
      <c r="L895">
        <v>1715.70328671626</v>
      </c>
      <c r="M895">
        <v>58.022691378153901</v>
      </c>
      <c r="N895">
        <v>1.1011897247269999</v>
      </c>
      <c r="O895">
        <v>3.0261756334363601</v>
      </c>
      <c r="P895">
        <v>665.60160427807398</v>
      </c>
    </row>
    <row r="896" spans="1:17" hidden="1" x14ac:dyDescent="0.3">
      <c r="A896" t="s">
        <v>1940</v>
      </c>
      <c r="B896" t="s">
        <v>1941</v>
      </c>
      <c r="C896" t="s">
        <v>3144</v>
      </c>
      <c r="D896" t="s">
        <v>83</v>
      </c>
      <c r="E896">
        <v>3656.9771461999999</v>
      </c>
      <c r="F896">
        <v>1609.8</v>
      </c>
      <c r="G896">
        <v>114.035988684324</v>
      </c>
      <c r="H896">
        <v>-3.4146050350337398</v>
      </c>
      <c r="I896">
        <v>61.679211016703697</v>
      </c>
      <c r="J896">
        <v>-2.50410054786777</v>
      </c>
      <c r="K896">
        <v>1502.98126100729</v>
      </c>
      <c r="L896">
        <v>1158.64917943765</v>
      </c>
      <c r="M896">
        <v>44.9148344569304</v>
      </c>
      <c r="N896">
        <v>0.95196052284078303</v>
      </c>
      <c r="O896">
        <v>10.227978630885801</v>
      </c>
      <c r="P896">
        <v>212.24905440791301</v>
      </c>
      <c r="Q896">
        <v>0.187263398511783</v>
      </c>
    </row>
    <row r="897" spans="1:17" hidden="1" x14ac:dyDescent="0.3">
      <c r="A897" t="s">
        <v>1942</v>
      </c>
      <c r="B897" t="s">
        <v>1943</v>
      </c>
      <c r="C897" t="s">
        <v>3144</v>
      </c>
      <c r="D897" t="s">
        <v>117</v>
      </c>
      <c r="E897">
        <v>3655.5819149399999</v>
      </c>
      <c r="F897">
        <v>1092.5</v>
      </c>
      <c r="G897">
        <v>23.3047103994491</v>
      </c>
      <c r="H897">
        <v>-14.1050682500388</v>
      </c>
      <c r="I897">
        <v>4.4828933579009203</v>
      </c>
      <c r="J897">
        <v>-6.2813141464975404</v>
      </c>
      <c r="K897">
        <v>1097.70589433752</v>
      </c>
      <c r="L897">
        <v>950.90057127659395</v>
      </c>
      <c r="M897">
        <v>32.166268685518098</v>
      </c>
      <c r="N897">
        <v>0.74970715911517605</v>
      </c>
      <c r="O897">
        <v>21.739130434782599</v>
      </c>
      <c r="P897">
        <v>53.862404056052398</v>
      </c>
      <c r="Q897">
        <v>0.135552592533075</v>
      </c>
    </row>
    <row r="898" spans="1:17" hidden="1" x14ac:dyDescent="0.3">
      <c r="A898" t="s">
        <v>1944</v>
      </c>
      <c r="B898" t="s">
        <v>1945</v>
      </c>
      <c r="C898" t="s">
        <v>3144</v>
      </c>
      <c r="D898" t="s">
        <v>83</v>
      </c>
      <c r="E898">
        <v>3652.5171816000002</v>
      </c>
      <c r="F898">
        <v>2914.3</v>
      </c>
      <c r="G898">
        <v>15.734339082686899</v>
      </c>
      <c r="H898">
        <v>-14.895279664678601</v>
      </c>
      <c r="I898">
        <v>3.1887637740379402</v>
      </c>
      <c r="J898">
        <v>-5.1561879799426498</v>
      </c>
      <c r="K898">
        <v>3093.1021959336799</v>
      </c>
      <c r="L898">
        <v>2806.7203789672699</v>
      </c>
      <c r="M898">
        <v>42.386940247092198</v>
      </c>
      <c r="N898">
        <v>0.90425736866436601</v>
      </c>
      <c r="O898">
        <v>30.914799437257599</v>
      </c>
      <c r="P898">
        <v>59.560896821703302</v>
      </c>
      <c r="Q898">
        <v>0.180496217884831</v>
      </c>
    </row>
    <row r="899" spans="1:17" x14ac:dyDescent="0.3">
      <c r="A899" t="s">
        <v>1946</v>
      </c>
      <c r="B899" t="s">
        <v>1947</v>
      </c>
      <c r="C899" t="s">
        <v>3143</v>
      </c>
      <c r="D899" t="s">
        <v>276</v>
      </c>
      <c r="E899">
        <v>3649.2604574400002</v>
      </c>
      <c r="F899">
        <v>146.54</v>
      </c>
      <c r="G899">
        <v>34.8310547717074</v>
      </c>
      <c r="H899">
        <v>-14.729576479131101</v>
      </c>
      <c r="I899">
        <v>30.753448903995501</v>
      </c>
      <c r="J899">
        <v>-5.0811103076498503</v>
      </c>
      <c r="K899">
        <v>151.27117813464201</v>
      </c>
      <c r="L899">
        <v>125.465432921695</v>
      </c>
      <c r="M899">
        <v>32.811297194578898</v>
      </c>
      <c r="N899">
        <v>0.455868202575201</v>
      </c>
      <c r="O899">
        <v>20.786133478913602</v>
      </c>
      <c r="P899">
        <v>79.5833333333333</v>
      </c>
      <c r="Q899">
        <v>1.2620440550292E-2</v>
      </c>
    </row>
    <row r="900" spans="1:17" x14ac:dyDescent="0.3">
      <c r="A900" t="s">
        <v>1948</v>
      </c>
      <c r="B900" t="s">
        <v>1949</v>
      </c>
      <c r="C900" t="s">
        <v>3138</v>
      </c>
      <c r="D900" t="s">
        <v>48</v>
      </c>
      <c r="E900">
        <v>3640.9517298000001</v>
      </c>
      <c r="F900">
        <v>2157.8000000000002</v>
      </c>
      <c r="G900">
        <v>-1.0540562722255999</v>
      </c>
      <c r="H900">
        <v>1.85964458250428</v>
      </c>
      <c r="I900">
        <v>15.53505891108</v>
      </c>
      <c r="J900">
        <v>4.7948894878763202</v>
      </c>
      <c r="K900">
        <v>2001.41436849775</v>
      </c>
      <c r="L900">
        <v>1805.4796597545801</v>
      </c>
      <c r="M900">
        <v>69.333672610290805</v>
      </c>
      <c r="N900">
        <v>0.69880847140092195</v>
      </c>
      <c r="O900">
        <v>4.9448512373713802</v>
      </c>
      <c r="P900">
        <v>52.602545968882602</v>
      </c>
      <c r="Q900">
        <v>6.6187728605051996E-2</v>
      </c>
    </row>
    <row r="901" spans="1:17" hidden="1" x14ac:dyDescent="0.3">
      <c r="A901" t="s">
        <v>1950</v>
      </c>
      <c r="B901" t="s">
        <v>1951</v>
      </c>
      <c r="C901" t="s">
        <v>3144</v>
      </c>
      <c r="D901" t="s">
        <v>83</v>
      </c>
      <c r="E901">
        <v>3616.0828309199901</v>
      </c>
      <c r="F901">
        <v>341.2</v>
      </c>
      <c r="G901">
        <v>145.47109141495901</v>
      </c>
      <c r="H901">
        <v>-7.5645604564509297</v>
      </c>
      <c r="I901">
        <v>72.448118406220303</v>
      </c>
      <c r="J901">
        <v>-7.6442513934044598</v>
      </c>
      <c r="K901">
        <v>304.13249782045898</v>
      </c>
      <c r="L901">
        <v>220.78033913169099</v>
      </c>
      <c r="M901">
        <v>39.902090499282998</v>
      </c>
      <c r="N901">
        <v>0.40807026548747999</v>
      </c>
      <c r="O901">
        <v>17.233294255568499</v>
      </c>
      <c r="P901">
        <v>183.742203742203</v>
      </c>
      <c r="Q901">
        <v>5.6428058954491003E-2</v>
      </c>
    </row>
    <row r="902" spans="1:17" hidden="1" x14ac:dyDescent="0.3">
      <c r="A902" t="s">
        <v>1952</v>
      </c>
      <c r="B902" t="s">
        <v>1953</v>
      </c>
      <c r="C902" t="s">
        <v>3144</v>
      </c>
      <c r="D902" t="s">
        <v>51</v>
      </c>
      <c r="E902">
        <v>3615.231356412</v>
      </c>
      <c r="F902">
        <v>137.88999999999999</v>
      </c>
      <c r="G902">
        <v>56.828083258066798</v>
      </c>
      <c r="H902">
        <v>-17.284999415748199</v>
      </c>
      <c r="I902">
        <v>33.656526374387902</v>
      </c>
      <c r="J902">
        <v>-3.9051126692001001</v>
      </c>
      <c r="K902">
        <v>143.14815564497101</v>
      </c>
      <c r="L902">
        <v>118.659551421831</v>
      </c>
      <c r="M902">
        <v>36.805963627332901</v>
      </c>
      <c r="N902">
        <v>0.33016146982039202</v>
      </c>
      <c r="O902">
        <v>22.561462034955401</v>
      </c>
      <c r="P902">
        <v>85.960890087660104</v>
      </c>
      <c r="Q902">
        <v>1.0794212774851999E-2</v>
      </c>
    </row>
    <row r="903" spans="1:17" hidden="1" x14ac:dyDescent="0.3">
      <c r="A903" t="s">
        <v>1954</v>
      </c>
      <c r="B903" t="s">
        <v>1955</v>
      </c>
      <c r="C903" t="s">
        <v>3144</v>
      </c>
      <c r="E903">
        <v>3597.0725000000002</v>
      </c>
      <c r="F903">
        <v>651.25</v>
      </c>
      <c r="G903">
        <v>765.21934927023403</v>
      </c>
      <c r="H903">
        <v>-2.5637055048489701E-2</v>
      </c>
      <c r="I903">
        <v>-13.8724360083602</v>
      </c>
      <c r="J903">
        <v>2.8506557473959901</v>
      </c>
      <c r="K903">
        <v>637.29364644145903</v>
      </c>
      <c r="L903">
        <v>519.41594912538699</v>
      </c>
      <c r="M903">
        <v>67.678966288449402</v>
      </c>
      <c r="N903">
        <v>1.04145120899703</v>
      </c>
      <c r="O903">
        <v>21.712092130518201</v>
      </c>
      <c r="P903">
        <v>795.80467675378202</v>
      </c>
      <c r="Q903">
        <v>0.16624630964849699</v>
      </c>
    </row>
    <row r="904" spans="1:17" x14ac:dyDescent="0.3">
      <c r="A904" t="s">
        <v>1956</v>
      </c>
      <c r="B904" t="s">
        <v>1957</v>
      </c>
      <c r="C904" t="s">
        <v>3141</v>
      </c>
      <c r="D904" t="s">
        <v>117</v>
      </c>
      <c r="E904">
        <v>3596.2302060000002</v>
      </c>
      <c r="F904">
        <v>644.45000000000005</v>
      </c>
      <c r="G904">
        <v>-2.7272809915701002</v>
      </c>
      <c r="H904">
        <v>11.268389759712701</v>
      </c>
      <c r="I904">
        <v>0.35730051393766399</v>
      </c>
      <c r="J904">
        <v>-0.51791184092964404</v>
      </c>
      <c r="K904">
        <v>598.96875524623601</v>
      </c>
      <c r="L904">
        <v>573.27035852891197</v>
      </c>
      <c r="M904">
        <v>56.644270488270401</v>
      </c>
      <c r="N904">
        <v>1.3596302447223501</v>
      </c>
      <c r="O904">
        <v>7.3706261152921098</v>
      </c>
      <c r="P904">
        <v>40.097826086956502</v>
      </c>
      <c r="Q904">
        <v>0.13068803395839501</v>
      </c>
    </row>
    <row r="905" spans="1:17" x14ac:dyDescent="0.3">
      <c r="A905" t="s">
        <v>1958</v>
      </c>
      <c r="B905" t="s">
        <v>1959</v>
      </c>
      <c r="C905" t="s">
        <v>3141</v>
      </c>
      <c r="D905" t="s">
        <v>540</v>
      </c>
      <c r="E905">
        <v>3587.1998815349998</v>
      </c>
      <c r="F905">
        <v>320.85000000000002</v>
      </c>
      <c r="G905">
        <v>-19.039984831144501</v>
      </c>
      <c r="H905">
        <v>-9.3194730652001301</v>
      </c>
      <c r="I905">
        <v>-8.8030391863127004</v>
      </c>
      <c r="J905">
        <v>-4.6413855923746601</v>
      </c>
      <c r="K905">
        <v>341.004836486648</v>
      </c>
      <c r="L905">
        <v>332.93785325836001</v>
      </c>
      <c r="M905">
        <v>29.007152955249101</v>
      </c>
      <c r="N905">
        <v>0.42828340381094498</v>
      </c>
      <c r="O905">
        <v>40.8446314477169</v>
      </c>
      <c r="P905">
        <v>36.357841053973601</v>
      </c>
    </row>
    <row r="906" spans="1:17" hidden="1" x14ac:dyDescent="0.3">
      <c r="A906" t="s">
        <v>1960</v>
      </c>
      <c r="B906" t="s">
        <v>1961</v>
      </c>
      <c r="C906" t="s">
        <v>3144</v>
      </c>
      <c r="D906" t="s">
        <v>135</v>
      </c>
      <c r="E906">
        <v>3584.2264077199902</v>
      </c>
      <c r="F906">
        <v>794</v>
      </c>
      <c r="G906">
        <v>107.50160892880101</v>
      </c>
      <c r="H906">
        <v>1.8275145462166</v>
      </c>
      <c r="I906">
        <v>2.8886126392319098</v>
      </c>
      <c r="J906">
        <v>-3.0514906406673199</v>
      </c>
      <c r="K906">
        <v>752.77868824450002</v>
      </c>
      <c r="L906">
        <v>647.95999858207995</v>
      </c>
      <c r="M906">
        <v>48.828221642766799</v>
      </c>
      <c r="N906">
        <v>2.5162865554784601</v>
      </c>
      <c r="O906">
        <v>13.602015113350101</v>
      </c>
      <c r="P906">
        <v>156.95792880258799</v>
      </c>
      <c r="Q906">
        <v>0.14670268997650099</v>
      </c>
    </row>
    <row r="907" spans="1:17" hidden="1" x14ac:dyDescent="0.3">
      <c r="A907" t="s">
        <v>1962</v>
      </c>
      <c r="B907" t="s">
        <v>1963</v>
      </c>
      <c r="C907" t="s">
        <v>3144</v>
      </c>
      <c r="D907" t="s">
        <v>1964</v>
      </c>
      <c r="E907">
        <v>3569.92425</v>
      </c>
      <c r="F907">
        <v>1413.1</v>
      </c>
      <c r="G907">
        <v>99.096926029606195</v>
      </c>
      <c r="H907">
        <v>-13.432565522190499</v>
      </c>
      <c r="I907">
        <v>18.891063531789001</v>
      </c>
      <c r="J907">
        <v>-2.4167178988133702</v>
      </c>
      <c r="K907">
        <v>1429.0594067076099</v>
      </c>
      <c r="L907">
        <v>1239.36963814106</v>
      </c>
      <c r="M907">
        <v>47.901892404773697</v>
      </c>
      <c r="N907">
        <v>0.38189845984057602</v>
      </c>
      <c r="O907">
        <v>18.176349869082099</v>
      </c>
      <c r="P907">
        <v>128.80505181347101</v>
      </c>
      <c r="Q907">
        <v>1.6283262234064001E-2</v>
      </c>
    </row>
    <row r="908" spans="1:17" hidden="1" x14ac:dyDescent="0.3">
      <c r="A908" t="s">
        <v>1965</v>
      </c>
      <c r="B908" t="s">
        <v>1966</v>
      </c>
      <c r="C908" t="s">
        <v>3144</v>
      </c>
      <c r="D908" t="s">
        <v>217</v>
      </c>
      <c r="E908">
        <v>3553.2448563599901</v>
      </c>
      <c r="F908">
        <v>558.95000000000005</v>
      </c>
      <c r="G908">
        <v>139.786141047493</v>
      </c>
      <c r="H908">
        <v>-11.540366279739001</v>
      </c>
      <c r="I908">
        <v>57.8778357080514</v>
      </c>
      <c r="J908">
        <v>-5.8107018975952096</v>
      </c>
      <c r="K908">
        <v>571.20502778256298</v>
      </c>
      <c r="L908">
        <v>447.52449143523802</v>
      </c>
      <c r="M908">
        <v>31.938589531979002</v>
      </c>
      <c r="N908">
        <v>0.20718942826587899</v>
      </c>
      <c r="O908">
        <v>24.1613740048304</v>
      </c>
      <c r="P908">
        <v>212.26256983240199</v>
      </c>
      <c r="Q908">
        <v>0.184177074411839</v>
      </c>
    </row>
    <row r="909" spans="1:17" hidden="1" x14ac:dyDescent="0.3">
      <c r="A909" t="s">
        <v>1967</v>
      </c>
      <c r="B909" t="s">
        <v>1968</v>
      </c>
      <c r="C909" t="s">
        <v>3144</v>
      </c>
      <c r="D909" t="s">
        <v>287</v>
      </c>
      <c r="E909">
        <v>3552.422928</v>
      </c>
      <c r="F909">
        <v>159.85</v>
      </c>
      <c r="G909">
        <v>71.919316012850899</v>
      </c>
      <c r="H909">
        <v>-19.1361114953826</v>
      </c>
      <c r="I909">
        <v>181.343162802129</v>
      </c>
      <c r="J909">
        <v>-3.73895268633893</v>
      </c>
      <c r="K909">
        <v>184.415324459613</v>
      </c>
      <c r="L909">
        <v>141.44527774867899</v>
      </c>
      <c r="M909">
        <v>40.916133001717697</v>
      </c>
      <c r="N909">
        <v>2.7001682867629699</v>
      </c>
      <c r="O909">
        <v>63.278073193619001</v>
      </c>
      <c r="P909">
        <v>246.896701388888</v>
      </c>
      <c r="Q909">
        <v>0.20981067573609499</v>
      </c>
    </row>
    <row r="910" spans="1:17" x14ac:dyDescent="0.3">
      <c r="A910" t="s">
        <v>1969</v>
      </c>
      <c r="B910" t="s">
        <v>1970</v>
      </c>
      <c r="C910" t="s">
        <v>3146</v>
      </c>
      <c r="D910" t="s">
        <v>1971</v>
      </c>
      <c r="E910">
        <v>3547.2894179999998</v>
      </c>
      <c r="F910">
        <v>19.62</v>
      </c>
      <c r="G910">
        <v>-25.612684051714002</v>
      </c>
      <c r="H910">
        <v>-7.1546805892238501</v>
      </c>
      <c r="I910">
        <v>-20.764876393951301</v>
      </c>
      <c r="J910">
        <v>-4.5537204615014799</v>
      </c>
      <c r="K910">
        <v>21.0715071729629</v>
      </c>
      <c r="L910">
        <v>21.1910487027565</v>
      </c>
      <c r="M910">
        <v>33.034478615553098</v>
      </c>
      <c r="N910">
        <v>0.49576549732333802</v>
      </c>
      <c r="O910">
        <v>42.456676860346498</v>
      </c>
      <c r="P910">
        <v>15.4117647058823</v>
      </c>
      <c r="Q910">
        <v>-6.5394789586837004E-2</v>
      </c>
    </row>
    <row r="911" spans="1:17" hidden="1" x14ac:dyDescent="0.3">
      <c r="A911" t="s">
        <v>1972</v>
      </c>
      <c r="B911" t="s">
        <v>1973</v>
      </c>
      <c r="C911" t="s">
        <v>3144</v>
      </c>
      <c r="D911" t="s">
        <v>403</v>
      </c>
      <c r="E911">
        <v>3546.0358845750002</v>
      </c>
      <c r="F911">
        <v>1065.3</v>
      </c>
      <c r="G911">
        <v>59.8209603080428</v>
      </c>
      <c r="H911">
        <v>-11.250779018684099</v>
      </c>
      <c r="I911">
        <v>45.209750734457302</v>
      </c>
      <c r="J911">
        <v>-2.0947889419257701</v>
      </c>
      <c r="K911">
        <v>1004.14174678634</v>
      </c>
      <c r="L911">
        <v>809.13193885568796</v>
      </c>
      <c r="M911">
        <v>49.797950329440702</v>
      </c>
      <c r="N911">
        <v>0.401003988667957</v>
      </c>
      <c r="O911">
        <v>27.6635689477142</v>
      </c>
      <c r="P911">
        <v>108.188391635724</v>
      </c>
      <c r="Q911">
        <v>7.817515615607E-3</v>
      </c>
    </row>
    <row r="912" spans="1:17" x14ac:dyDescent="0.3">
      <c r="A912" t="s">
        <v>1974</v>
      </c>
      <c r="B912" t="s">
        <v>1975</v>
      </c>
      <c r="C912" t="s">
        <v>3141</v>
      </c>
      <c r="D912" t="s">
        <v>276</v>
      </c>
      <c r="E912">
        <v>3527.5709549399999</v>
      </c>
      <c r="F912">
        <v>1117.25</v>
      </c>
      <c r="G912">
        <v>-29.4465316182139</v>
      </c>
      <c r="H912">
        <v>-11.0497127727524</v>
      </c>
      <c r="I912">
        <v>13.3383050399119</v>
      </c>
      <c r="J912">
        <v>-2.8597468353739601</v>
      </c>
      <c r="K912">
        <v>1157.2034611671299</v>
      </c>
      <c r="L912">
        <v>1080.43831084164</v>
      </c>
      <c r="M912">
        <v>31.2234955014127</v>
      </c>
      <c r="N912">
        <v>0.34494779690760902</v>
      </c>
      <c r="O912">
        <v>23.0700380398299</v>
      </c>
      <c r="P912">
        <v>48.639659415951499</v>
      </c>
      <c r="Q912">
        <v>-6.2721738449674005E-2</v>
      </c>
    </row>
    <row r="913" spans="1:17" x14ac:dyDescent="0.3">
      <c r="A913" t="s">
        <v>1976</v>
      </c>
      <c r="B913" t="s">
        <v>1977</v>
      </c>
      <c r="C913" t="s">
        <v>3140</v>
      </c>
      <c r="D913" t="s">
        <v>436</v>
      </c>
      <c r="E913">
        <v>3520.019409555</v>
      </c>
      <c r="F913">
        <v>480.15</v>
      </c>
      <c r="G913">
        <v>6.1969707531842397</v>
      </c>
      <c r="H913">
        <v>0.47396359763951701</v>
      </c>
      <c r="I913">
        <v>-8.2160744777166794</v>
      </c>
      <c r="J913">
        <v>0.62553588967871598</v>
      </c>
      <c r="K913">
        <v>487.70515514408498</v>
      </c>
      <c r="L913">
        <v>461.29710137788197</v>
      </c>
      <c r="M913">
        <v>50.857787521669401</v>
      </c>
      <c r="N913">
        <v>0.64884463591282604</v>
      </c>
      <c r="O913">
        <v>15.5263980006248</v>
      </c>
      <c r="P913">
        <v>37.9543169084901</v>
      </c>
      <c r="Q913">
        <v>-8.5375668127224996E-2</v>
      </c>
    </row>
    <row r="914" spans="1:17" hidden="1" x14ac:dyDescent="0.3">
      <c r="A914" t="s">
        <v>1978</v>
      </c>
      <c r="B914" t="s">
        <v>1979</v>
      </c>
      <c r="C914" t="s">
        <v>3144</v>
      </c>
      <c r="D914" t="s">
        <v>57</v>
      </c>
      <c r="E914">
        <v>3515.5313626839902</v>
      </c>
      <c r="F914">
        <v>222.14</v>
      </c>
      <c r="G914">
        <v>24.984254017159799</v>
      </c>
      <c r="H914">
        <v>-7.3838285124396403</v>
      </c>
      <c r="I914">
        <v>8.8518780561738009</v>
      </c>
      <c r="J914">
        <v>-3.3788176234634801</v>
      </c>
      <c r="K914">
        <v>228.59487698447299</v>
      </c>
      <c r="L914">
        <v>204.610645913778</v>
      </c>
      <c r="M914">
        <v>57.8450996598934</v>
      </c>
      <c r="N914">
        <v>0.66758986686834798</v>
      </c>
      <c r="O914">
        <v>21.499954983343802</v>
      </c>
      <c r="P914">
        <v>57.211606510969503</v>
      </c>
      <c r="Q914">
        <v>0.107533800092948</v>
      </c>
    </row>
    <row r="915" spans="1:17" hidden="1" x14ac:dyDescent="0.3">
      <c r="A915" t="s">
        <v>1980</v>
      </c>
      <c r="B915" t="s">
        <v>1981</v>
      </c>
      <c r="C915" t="s">
        <v>3144</v>
      </c>
      <c r="D915" t="s">
        <v>469</v>
      </c>
      <c r="E915">
        <v>3515.5225</v>
      </c>
      <c r="F915">
        <v>498.9</v>
      </c>
      <c r="G915">
        <v>125.20904194522301</v>
      </c>
      <c r="H915">
        <v>7.1774156129206403</v>
      </c>
      <c r="I915">
        <v>131.302657952153</v>
      </c>
      <c r="J915">
        <v>-3.4329801930136701</v>
      </c>
      <c r="K915">
        <v>412.82440253988</v>
      </c>
      <c r="L915">
        <v>287.81167306028999</v>
      </c>
      <c r="M915">
        <v>61.552341200811902</v>
      </c>
      <c r="N915">
        <v>0.45769497101532902</v>
      </c>
      <c r="O915">
        <v>15.253557827219799</v>
      </c>
      <c r="P915">
        <v>181.86440677966101</v>
      </c>
      <c r="Q915">
        <v>0.11118491458610399</v>
      </c>
    </row>
    <row r="916" spans="1:17" hidden="1" x14ac:dyDescent="0.3">
      <c r="A916" t="s">
        <v>1982</v>
      </c>
      <c r="B916" t="s">
        <v>1983</v>
      </c>
      <c r="C916" t="s">
        <v>3144</v>
      </c>
      <c r="D916" t="s">
        <v>48</v>
      </c>
      <c r="E916">
        <v>3504.1176449999998</v>
      </c>
      <c r="F916">
        <v>655</v>
      </c>
      <c r="G916">
        <v>-32.9650496009588</v>
      </c>
      <c r="H916">
        <v>-12.935731135073199</v>
      </c>
      <c r="I916">
        <v>-16.0482519510036</v>
      </c>
      <c r="J916">
        <v>-2.0701800937114299</v>
      </c>
      <c r="K916">
        <v>700.04635563307704</v>
      </c>
      <c r="M916">
        <v>16.581913734725202</v>
      </c>
      <c r="N916">
        <v>0.84936847818688499</v>
      </c>
      <c r="O916">
        <v>36.984732824427397</v>
      </c>
      <c r="P916">
        <v>19.090909090909001</v>
      </c>
    </row>
    <row r="917" spans="1:17" hidden="1" x14ac:dyDescent="0.3">
      <c r="A917" t="s">
        <v>1984</v>
      </c>
      <c r="B917" t="s">
        <v>1985</v>
      </c>
      <c r="C917" t="s">
        <v>3144</v>
      </c>
      <c r="D917" t="s">
        <v>48</v>
      </c>
      <c r="E917">
        <v>3498.69408621</v>
      </c>
      <c r="F917">
        <v>803.7</v>
      </c>
      <c r="G917">
        <v>-13.389173481002301</v>
      </c>
      <c r="H917">
        <v>-16.322349475440099</v>
      </c>
      <c r="I917">
        <v>-29.441806345172399</v>
      </c>
      <c r="J917">
        <v>-2.2813129068084699</v>
      </c>
      <c r="K917">
        <v>901.48000844071703</v>
      </c>
      <c r="L917">
        <v>895.75625042861805</v>
      </c>
      <c r="M917">
        <v>41.723385030154503</v>
      </c>
      <c r="N917">
        <v>1.01429239584341</v>
      </c>
      <c r="O917">
        <v>71.208162249595603</v>
      </c>
      <c r="P917">
        <v>21.1608040201005</v>
      </c>
    </row>
    <row r="918" spans="1:17" hidden="1" x14ac:dyDescent="0.3">
      <c r="A918" t="s">
        <v>1986</v>
      </c>
      <c r="B918" t="s">
        <v>1987</v>
      </c>
      <c r="C918" t="s">
        <v>3144</v>
      </c>
      <c r="D918" t="s">
        <v>190</v>
      </c>
      <c r="E918">
        <v>3483.5372255000002</v>
      </c>
      <c r="F918">
        <v>551.25</v>
      </c>
      <c r="G918">
        <v>9.7028219455552307</v>
      </c>
      <c r="H918">
        <v>-10.6897397203191</v>
      </c>
      <c r="I918">
        <v>-2.9187196726521298</v>
      </c>
      <c r="J918">
        <v>2.88608490027192</v>
      </c>
      <c r="K918">
        <v>592.28947918967106</v>
      </c>
      <c r="L918">
        <v>539.97345605843896</v>
      </c>
      <c r="M918">
        <v>50.637430746922902</v>
      </c>
      <c r="N918">
        <v>0.486137063182356</v>
      </c>
      <c r="O918">
        <v>26.530612244897899</v>
      </c>
      <c r="P918">
        <v>59.643788010425702</v>
      </c>
      <c r="Q918">
        <v>7.6605138292021993E-2</v>
      </c>
    </row>
    <row r="919" spans="1:17" x14ac:dyDescent="0.3">
      <c r="A919" t="s">
        <v>1988</v>
      </c>
      <c r="B919" t="s">
        <v>1989</v>
      </c>
      <c r="C919" t="s">
        <v>3128</v>
      </c>
      <c r="D919" t="s">
        <v>21</v>
      </c>
      <c r="E919">
        <v>3467.5129532999999</v>
      </c>
      <c r="F919">
        <v>574.1</v>
      </c>
      <c r="G919">
        <v>-29.393296334921001</v>
      </c>
      <c r="H919">
        <v>-12.552222429558601</v>
      </c>
      <c r="I919">
        <v>-16.400885823038699</v>
      </c>
      <c r="J919">
        <v>-4.2615329303034697</v>
      </c>
      <c r="K919">
        <v>617.61614877321995</v>
      </c>
      <c r="L919">
        <v>603.725889465112</v>
      </c>
      <c r="M919">
        <v>23.1795494639094</v>
      </c>
      <c r="N919">
        <v>0.30031202721035599</v>
      </c>
      <c r="O919">
        <v>37.867967253091699</v>
      </c>
      <c r="P919">
        <v>27.577777777777701</v>
      </c>
      <c r="Q919">
        <v>5.1496487348311998E-2</v>
      </c>
    </row>
    <row r="920" spans="1:17" hidden="1" x14ac:dyDescent="0.3">
      <c r="A920" t="s">
        <v>1990</v>
      </c>
      <c r="B920" t="s">
        <v>1991</v>
      </c>
      <c r="C920" t="s">
        <v>3139</v>
      </c>
      <c r="D920" t="s">
        <v>292</v>
      </c>
      <c r="E920">
        <v>3466.5385720239901</v>
      </c>
      <c r="F920">
        <v>157.87</v>
      </c>
      <c r="G920">
        <v>-49.712375665466297</v>
      </c>
      <c r="H920">
        <v>-10.113612388795801</v>
      </c>
      <c r="I920">
        <v>-34.381828943162198</v>
      </c>
      <c r="J920">
        <v>-4.7500795467216399</v>
      </c>
      <c r="K920">
        <v>173.38105553599999</v>
      </c>
      <c r="M920">
        <v>32.437632831274001</v>
      </c>
      <c r="N920">
        <v>0.697744781638581</v>
      </c>
      <c r="O920">
        <v>48.856654209159402</v>
      </c>
      <c r="P920">
        <v>7.76109215017064</v>
      </c>
    </row>
    <row r="921" spans="1:17" hidden="1" x14ac:dyDescent="0.3">
      <c r="A921" t="s">
        <v>1992</v>
      </c>
      <c r="B921" t="s">
        <v>1993</v>
      </c>
      <c r="C921" t="s">
        <v>3144</v>
      </c>
      <c r="D921" t="s">
        <v>27</v>
      </c>
      <c r="E921">
        <v>3454.92</v>
      </c>
      <c r="F921">
        <v>50.72</v>
      </c>
      <c r="G921">
        <v>56.165089561830499</v>
      </c>
      <c r="H921">
        <v>-6.9607809144431201</v>
      </c>
      <c r="I921">
        <v>18.540618723627102</v>
      </c>
      <c r="J921">
        <v>3.1534738331157799</v>
      </c>
      <c r="K921">
        <v>56.628653398834899</v>
      </c>
      <c r="L921">
        <v>47.346398126066802</v>
      </c>
      <c r="M921">
        <v>49.793286881124899</v>
      </c>
      <c r="N921">
        <v>0.24416763354790399</v>
      </c>
      <c r="O921">
        <v>100.966088328075</v>
      </c>
      <c r="P921">
        <v>100.871287128712</v>
      </c>
      <c r="Q921">
        <v>9.4929321993988999E-2</v>
      </c>
    </row>
    <row r="922" spans="1:17" hidden="1" x14ac:dyDescent="0.3">
      <c r="A922" t="s">
        <v>1994</v>
      </c>
      <c r="B922" t="s">
        <v>1995</v>
      </c>
      <c r="C922" t="s">
        <v>3144</v>
      </c>
      <c r="D922" t="s">
        <v>217</v>
      </c>
      <c r="E922">
        <v>3435.0568853250002</v>
      </c>
      <c r="F922">
        <v>207.57</v>
      </c>
      <c r="G922">
        <v>33.138867549538404</v>
      </c>
      <c r="H922">
        <v>-5.60030481055629</v>
      </c>
      <c r="I922">
        <v>48.642635554968599</v>
      </c>
      <c r="J922">
        <v>-8.0780058687655991</v>
      </c>
      <c r="K922">
        <v>181.81451970989599</v>
      </c>
      <c r="L922">
        <v>150.78520090756601</v>
      </c>
      <c r="M922">
        <v>45.477725476942098</v>
      </c>
      <c r="N922">
        <v>1.6857265989563499</v>
      </c>
      <c r="O922">
        <v>4.0131040131040097</v>
      </c>
      <c r="P922">
        <v>100.453887011105</v>
      </c>
      <c r="Q922">
        <v>0.160430477509209</v>
      </c>
    </row>
    <row r="923" spans="1:17" x14ac:dyDescent="0.3">
      <c r="A923" t="s">
        <v>1996</v>
      </c>
      <c r="B923" t="s">
        <v>1997</v>
      </c>
      <c r="C923" t="s">
        <v>3131</v>
      </c>
      <c r="D923" t="s">
        <v>195</v>
      </c>
      <c r="E923">
        <v>3430.1927356659999</v>
      </c>
      <c r="F923">
        <v>233.84</v>
      </c>
      <c r="G923">
        <v>-21.412860907112499</v>
      </c>
      <c r="H923">
        <v>-16.119112570178899</v>
      </c>
      <c r="I923">
        <v>-8.1734499346746095</v>
      </c>
      <c r="J923">
        <v>-3.8032660997067298</v>
      </c>
      <c r="K923">
        <v>257.84352906875199</v>
      </c>
      <c r="L923">
        <v>246.37310670019099</v>
      </c>
      <c r="M923">
        <v>27.976371822905001</v>
      </c>
      <c r="N923">
        <v>0.54053009653619599</v>
      </c>
      <c r="O923">
        <v>23.567396510434399</v>
      </c>
      <c r="P923">
        <v>17.0663329161451</v>
      </c>
      <c r="Q923">
        <v>-4.4275399215522003E-2</v>
      </c>
    </row>
    <row r="924" spans="1:17" hidden="1" x14ac:dyDescent="0.3">
      <c r="A924" t="s">
        <v>1998</v>
      </c>
      <c r="B924" t="s">
        <v>1999</v>
      </c>
      <c r="C924" t="s">
        <v>3144</v>
      </c>
      <c r="D924" t="s">
        <v>1629</v>
      </c>
      <c r="E924">
        <v>3429.28575271</v>
      </c>
      <c r="F924">
        <v>1982.55</v>
      </c>
      <c r="G924">
        <v>-10.2267029781533</v>
      </c>
      <c r="H924">
        <v>-18.322317650375599</v>
      </c>
      <c r="I924">
        <v>12.343817378334901</v>
      </c>
      <c r="J924">
        <v>-3.97303582600754</v>
      </c>
      <c r="K924">
        <v>2135.6440210959399</v>
      </c>
      <c r="L924">
        <v>1884.2316237620601</v>
      </c>
      <c r="M924">
        <v>27.392083042414502</v>
      </c>
      <c r="N924">
        <v>0.373252322979304</v>
      </c>
      <c r="O924">
        <v>24.536581675115301</v>
      </c>
      <c r="P924">
        <v>40.0056495180255</v>
      </c>
      <c r="Q924">
        <v>0.108680236746374</v>
      </c>
    </row>
    <row r="925" spans="1:17" hidden="1" x14ac:dyDescent="0.3">
      <c r="A925" t="s">
        <v>2000</v>
      </c>
      <c r="B925" t="s">
        <v>2001</v>
      </c>
      <c r="C925" t="s">
        <v>3144</v>
      </c>
      <c r="D925" t="s">
        <v>233</v>
      </c>
      <c r="E925">
        <v>3393.6137726249999</v>
      </c>
      <c r="F925">
        <v>1178.3</v>
      </c>
      <c r="G925">
        <v>11.573331286880601</v>
      </c>
      <c r="H925">
        <v>0.65337797684467802</v>
      </c>
      <c r="I925">
        <v>35.655995769142102</v>
      </c>
      <c r="J925">
        <v>-7.6984134123155199</v>
      </c>
      <c r="K925">
        <v>1098.7283256338301</v>
      </c>
      <c r="L925">
        <v>928.24441108316296</v>
      </c>
      <c r="M925">
        <v>38.447246537584697</v>
      </c>
      <c r="N925">
        <v>0.57831593510142598</v>
      </c>
      <c r="O925">
        <v>16.2479843842824</v>
      </c>
      <c r="P925">
        <v>78.179343716921196</v>
      </c>
      <c r="Q925">
        <v>-2.2430605111924001E-2</v>
      </c>
    </row>
    <row r="926" spans="1:17" hidden="1" x14ac:dyDescent="0.3">
      <c r="A926" t="s">
        <v>2002</v>
      </c>
      <c r="B926" t="s">
        <v>2003</v>
      </c>
      <c r="C926" t="s">
        <v>3144</v>
      </c>
      <c r="D926" t="s">
        <v>135</v>
      </c>
      <c r="E926">
        <v>3376.1526702000001</v>
      </c>
      <c r="F926">
        <v>636.25</v>
      </c>
      <c r="G926">
        <v>23.178563649514899</v>
      </c>
      <c r="H926">
        <v>2.1365434699278398</v>
      </c>
      <c r="I926">
        <v>20.266078404225102</v>
      </c>
      <c r="J926">
        <v>-7.3118442526039997</v>
      </c>
      <c r="K926">
        <v>624.34672537831398</v>
      </c>
      <c r="L926">
        <v>524.82471375846501</v>
      </c>
      <c r="M926">
        <v>42.550720796660698</v>
      </c>
      <c r="N926">
        <v>0.59272479863699501</v>
      </c>
      <c r="O926">
        <v>15.819253438113901</v>
      </c>
      <c r="P926">
        <v>88.406870002961199</v>
      </c>
      <c r="Q926">
        <v>0.183332937348131</v>
      </c>
    </row>
    <row r="927" spans="1:17" hidden="1" x14ac:dyDescent="0.3">
      <c r="A927" t="s">
        <v>2004</v>
      </c>
      <c r="B927" t="s">
        <v>2005</v>
      </c>
      <c r="C927" t="s">
        <v>3144</v>
      </c>
      <c r="D927" t="s">
        <v>24</v>
      </c>
      <c r="E927">
        <v>3368.5149449599999</v>
      </c>
      <c r="F927">
        <v>404.3</v>
      </c>
      <c r="G927">
        <v>5.4171745878039301</v>
      </c>
      <c r="H927">
        <v>-7.4759989502033299</v>
      </c>
      <c r="I927">
        <v>24.570160601264501</v>
      </c>
      <c r="J927">
        <v>0.94182432738103605</v>
      </c>
      <c r="K927">
        <v>382.21639132020999</v>
      </c>
      <c r="L927">
        <v>330.15193595554899</v>
      </c>
      <c r="M927">
        <v>51.385590757586499</v>
      </c>
      <c r="N927">
        <v>0.37070908809071501</v>
      </c>
      <c r="O927">
        <v>15.508285926292301</v>
      </c>
      <c r="P927">
        <v>62.1090617481956</v>
      </c>
      <c r="Q927">
        <v>-3.4310830908715E-2</v>
      </c>
    </row>
    <row r="928" spans="1:17" x14ac:dyDescent="0.3">
      <c r="A928" t="s">
        <v>2006</v>
      </c>
      <c r="B928" t="s">
        <v>2007</v>
      </c>
      <c r="C928" t="s">
        <v>3139</v>
      </c>
      <c r="D928" t="s">
        <v>1443</v>
      </c>
      <c r="E928">
        <v>3347.674254694</v>
      </c>
      <c r="F928">
        <v>123.7</v>
      </c>
      <c r="G928">
        <v>-39.942794207922603</v>
      </c>
      <c r="H928">
        <v>-11.661830237195099</v>
      </c>
      <c r="I928">
        <v>-12.1793143152385</v>
      </c>
      <c r="J928">
        <v>-4.9498966382974796</v>
      </c>
      <c r="K928">
        <v>129.93754019299701</v>
      </c>
      <c r="L928">
        <v>136.36570959495899</v>
      </c>
      <c r="M928">
        <v>29.844354394057</v>
      </c>
      <c r="N928">
        <v>1.1449277147583199</v>
      </c>
      <c r="O928">
        <v>29.1835084882781</v>
      </c>
      <c r="P928">
        <v>18.429870751555701</v>
      </c>
      <c r="Q928">
        <v>-0.101146839612531</v>
      </c>
    </row>
    <row r="929" spans="1:17" hidden="1" x14ac:dyDescent="0.3">
      <c r="A929" t="s">
        <v>2008</v>
      </c>
      <c r="B929" t="s">
        <v>2009</v>
      </c>
      <c r="C929" t="s">
        <v>3144</v>
      </c>
      <c r="D929" t="s">
        <v>446</v>
      </c>
      <c r="E929">
        <v>3341.7062249999999</v>
      </c>
      <c r="F929">
        <v>202.3</v>
      </c>
      <c r="G929">
        <v>111.29060561492</v>
      </c>
      <c r="H929">
        <v>4.6451643812435899</v>
      </c>
      <c r="I929">
        <v>36.346590124371403</v>
      </c>
      <c r="J929">
        <v>5.7675431860106299</v>
      </c>
      <c r="K929">
        <v>182.11823271315399</v>
      </c>
      <c r="L929">
        <v>147.50760930820101</v>
      </c>
      <c r="M929">
        <v>39.818031788059599</v>
      </c>
      <c r="N929">
        <v>0.82850372019438301</v>
      </c>
      <c r="O929">
        <v>4.2263964409292996</v>
      </c>
      <c r="P929">
        <v>144.028950542822</v>
      </c>
      <c r="Q929">
        <v>0.120286540820553</v>
      </c>
    </row>
    <row r="930" spans="1:17" x14ac:dyDescent="0.3">
      <c r="A930" t="s">
        <v>2010</v>
      </c>
      <c r="B930" t="s">
        <v>2011</v>
      </c>
      <c r="C930" t="s">
        <v>3135</v>
      </c>
      <c r="D930" t="s">
        <v>190</v>
      </c>
      <c r="E930">
        <v>3336.0035908499999</v>
      </c>
      <c r="F930">
        <v>211.48</v>
      </c>
      <c r="G930">
        <v>-53.365420713796603</v>
      </c>
      <c r="H930">
        <v>-9.8006267416769806</v>
      </c>
      <c r="I930">
        <v>-20.8953726505862</v>
      </c>
      <c r="J930">
        <v>-0.65847817410872</v>
      </c>
      <c r="K930">
        <v>219.184573900467</v>
      </c>
      <c r="L930">
        <v>227.881145786037</v>
      </c>
      <c r="M930">
        <v>43.213826626555999</v>
      </c>
      <c r="N930">
        <v>1.0720873204763199</v>
      </c>
      <c r="O930">
        <v>41.384528087762398</v>
      </c>
      <c r="P930">
        <v>10.9839937024402</v>
      </c>
      <c r="Q930">
        <v>7.4155142456030004E-3</v>
      </c>
    </row>
    <row r="931" spans="1:17" hidden="1" x14ac:dyDescent="0.3">
      <c r="A931" t="s">
        <v>2012</v>
      </c>
      <c r="B931" t="s">
        <v>2013</v>
      </c>
      <c r="C931" t="s">
        <v>3144</v>
      </c>
      <c r="D931" t="s">
        <v>2014</v>
      </c>
      <c r="E931">
        <v>3335.9555472000002</v>
      </c>
      <c r="F931">
        <v>723.65</v>
      </c>
      <c r="G931">
        <v>89.067102498468998</v>
      </c>
      <c r="H931">
        <v>-5.5213332714922396</v>
      </c>
      <c r="I931">
        <v>103.902189097871</v>
      </c>
      <c r="J931">
        <v>-5.3544838627854396</v>
      </c>
      <c r="K931">
        <v>731.07855914332094</v>
      </c>
      <c r="M931">
        <v>33.908940694716001</v>
      </c>
      <c r="N931">
        <v>0.431799414445657</v>
      </c>
      <c r="O931">
        <v>17.045533061562899</v>
      </c>
      <c r="P931">
        <v>182.89679437060201</v>
      </c>
    </row>
    <row r="932" spans="1:17" hidden="1" x14ac:dyDescent="0.3">
      <c r="A932" t="s">
        <v>2015</v>
      </c>
      <c r="B932" t="s">
        <v>2016</v>
      </c>
      <c r="C932" t="s">
        <v>3144</v>
      </c>
      <c r="D932" t="s">
        <v>779</v>
      </c>
      <c r="E932">
        <v>3326.4709836970001</v>
      </c>
      <c r="F932">
        <v>29.02</v>
      </c>
      <c r="G932">
        <v>49.142658720385299</v>
      </c>
      <c r="H932">
        <v>37.001571116282904</v>
      </c>
      <c r="I932">
        <v>12.873258730965</v>
      </c>
      <c r="J932">
        <v>-21.975409092538801</v>
      </c>
      <c r="K932">
        <v>24.777146542063399</v>
      </c>
      <c r="L932">
        <v>22.886592808884402</v>
      </c>
      <c r="M932">
        <v>58.544897042578</v>
      </c>
      <c r="N932">
        <v>3.4822894137999501</v>
      </c>
      <c r="O932">
        <v>29.875947622329399</v>
      </c>
      <c r="P932">
        <v>78.036809815950903</v>
      </c>
      <c r="Q932">
        <v>-9.9732136911860007E-3</v>
      </c>
    </row>
    <row r="933" spans="1:17" hidden="1" x14ac:dyDescent="0.3">
      <c r="A933" t="s">
        <v>2017</v>
      </c>
      <c r="B933" t="s">
        <v>2018</v>
      </c>
      <c r="C933" t="s">
        <v>3144</v>
      </c>
      <c r="D933" t="s">
        <v>117</v>
      </c>
      <c r="E933">
        <v>3320.5792676699998</v>
      </c>
      <c r="F933">
        <v>18.63</v>
      </c>
      <c r="G933">
        <v>62.0585531528858</v>
      </c>
      <c r="H933">
        <v>-8.8038596429496696</v>
      </c>
      <c r="I933">
        <v>-27.7375095075801</v>
      </c>
      <c r="J933">
        <v>-1.6912189241752</v>
      </c>
      <c r="K933">
        <v>19.458208769981699</v>
      </c>
      <c r="L933">
        <v>18.398887843152899</v>
      </c>
      <c r="M933">
        <v>40.204244366275198</v>
      </c>
      <c r="N933">
        <v>0.99759190775097195</v>
      </c>
      <c r="O933">
        <v>82.232957595276403</v>
      </c>
      <c r="P933">
        <v>113.40206185567</v>
      </c>
      <c r="Q933">
        <v>0.113576095416017</v>
      </c>
    </row>
    <row r="934" spans="1:17" hidden="1" x14ac:dyDescent="0.3">
      <c r="A934" t="s">
        <v>2019</v>
      </c>
      <c r="B934" t="s">
        <v>2020</v>
      </c>
      <c r="C934" t="s">
        <v>3144</v>
      </c>
      <c r="D934" t="s">
        <v>422</v>
      </c>
      <c r="E934">
        <v>3303.8830397649999</v>
      </c>
      <c r="F934">
        <v>1195.3</v>
      </c>
      <c r="G934">
        <v>-0.38111853682459002</v>
      </c>
      <c r="H934">
        <v>11.1071521977468</v>
      </c>
      <c r="I934">
        <v>-6.2563777554633502</v>
      </c>
      <c r="J934">
        <v>13.274804134333399</v>
      </c>
      <c r="K934">
        <v>1023.97103062739</v>
      </c>
      <c r="L934">
        <v>1010.69135023054</v>
      </c>
      <c r="M934">
        <v>78.597179576141698</v>
      </c>
      <c r="N934">
        <v>2.2092346580571198</v>
      </c>
      <c r="O934">
        <v>5.7433280348029898</v>
      </c>
      <c r="P934">
        <v>43.804138594802602</v>
      </c>
      <c r="Q934">
        <v>4.8293534301734997E-2</v>
      </c>
    </row>
    <row r="935" spans="1:17" x14ac:dyDescent="0.3">
      <c r="A935" t="s">
        <v>2021</v>
      </c>
      <c r="B935" t="s">
        <v>2022</v>
      </c>
      <c r="C935" t="s">
        <v>3141</v>
      </c>
      <c r="D935" t="s">
        <v>485</v>
      </c>
      <c r="E935">
        <v>3299.8442399999999</v>
      </c>
      <c r="F935">
        <v>374.2</v>
      </c>
      <c r="G935">
        <v>-18.539057432401901</v>
      </c>
      <c r="H935">
        <v>-55.693474943036897</v>
      </c>
      <c r="I935">
        <v>-52.691539802808798</v>
      </c>
      <c r="J935">
        <v>-7.7896343486867696</v>
      </c>
      <c r="K935">
        <v>433.30613786275001</v>
      </c>
      <c r="L935">
        <v>471.75935186787302</v>
      </c>
      <c r="M935">
        <v>30.5555714330293</v>
      </c>
      <c r="N935">
        <v>0.56108657792660599</v>
      </c>
      <c r="O935">
        <v>99.752805986103695</v>
      </c>
      <c r="P935">
        <v>20.709677419354801</v>
      </c>
      <c r="Q935">
        <v>0.136662374348059</v>
      </c>
    </row>
    <row r="936" spans="1:17" hidden="1" x14ac:dyDescent="0.3">
      <c r="A936" t="s">
        <v>2023</v>
      </c>
      <c r="B936" t="s">
        <v>2024</v>
      </c>
      <c r="C936" t="s">
        <v>3144</v>
      </c>
      <c r="D936" t="s">
        <v>48</v>
      </c>
      <c r="E936">
        <v>3286.2390599999999</v>
      </c>
      <c r="F936">
        <v>256.2</v>
      </c>
      <c r="G936">
        <v>20.097705912834499</v>
      </c>
      <c r="H936">
        <v>4.0423215272028798</v>
      </c>
      <c r="I936">
        <v>44.029933067555</v>
      </c>
      <c r="J936">
        <v>0.915139874380134</v>
      </c>
      <c r="K936">
        <v>239.29839731691399</v>
      </c>
      <c r="L936">
        <v>212.76253147660401</v>
      </c>
      <c r="M936">
        <v>77.596077851003201</v>
      </c>
      <c r="N936">
        <v>0.889663980139484</v>
      </c>
      <c r="O936">
        <v>15.9250585480093</v>
      </c>
      <c r="P936">
        <v>81.702127659574401</v>
      </c>
    </row>
    <row r="937" spans="1:17" x14ac:dyDescent="0.3">
      <c r="A937" t="s">
        <v>2025</v>
      </c>
      <c r="B937" t="s">
        <v>2026</v>
      </c>
      <c r="C937" t="s">
        <v>3145</v>
      </c>
      <c r="D937" t="s">
        <v>436</v>
      </c>
      <c r="E937">
        <v>3279.6825150599998</v>
      </c>
      <c r="F937">
        <v>24.24</v>
      </c>
      <c r="G937">
        <v>-31.4604384599551</v>
      </c>
      <c r="H937">
        <v>-24.878889038596402</v>
      </c>
      <c r="I937">
        <v>-25.746587646909799</v>
      </c>
      <c r="J937">
        <v>-17.088376478780301</v>
      </c>
      <c r="K937">
        <v>22.468356160207399</v>
      </c>
      <c r="L937">
        <v>23.728695716240601</v>
      </c>
      <c r="M937">
        <v>33.634278952928099</v>
      </c>
      <c r="N937">
        <v>1.4340865584782401</v>
      </c>
      <c r="O937">
        <v>86.262376237623698</v>
      </c>
      <c r="P937">
        <v>45.149700598802298</v>
      </c>
    </row>
    <row r="938" spans="1:17" x14ac:dyDescent="0.3">
      <c r="A938" t="s">
        <v>2027</v>
      </c>
      <c r="B938" t="s">
        <v>2028</v>
      </c>
      <c r="C938" t="s">
        <v>3136</v>
      </c>
      <c r="D938" t="s">
        <v>117</v>
      </c>
      <c r="E938">
        <v>3278.6883187499998</v>
      </c>
      <c r="F938">
        <v>1083.45</v>
      </c>
      <c r="G938">
        <v>-18.7738194858815</v>
      </c>
      <c r="H938">
        <v>-3.2769180836254801</v>
      </c>
      <c r="I938">
        <v>-11.8271135067562</v>
      </c>
      <c r="J938">
        <v>-4.5738420276243197</v>
      </c>
      <c r="K938">
        <v>1132.3514619073101</v>
      </c>
      <c r="L938">
        <v>1127.4599448603899</v>
      </c>
      <c r="M938">
        <v>39.902446664040198</v>
      </c>
      <c r="N938">
        <v>0.85490417047164302</v>
      </c>
      <c r="O938">
        <v>25.432645715076799</v>
      </c>
      <c r="P938">
        <v>13.4502617801047</v>
      </c>
      <c r="Q938">
        <v>-1.4037126667906999E-2</v>
      </c>
    </row>
    <row r="939" spans="1:17" x14ac:dyDescent="0.3">
      <c r="A939" t="s">
        <v>2029</v>
      </c>
      <c r="B939" t="s">
        <v>2030</v>
      </c>
      <c r="C939" t="s">
        <v>3143</v>
      </c>
      <c r="D939" t="s">
        <v>276</v>
      </c>
      <c r="E939">
        <v>3272.8362557999999</v>
      </c>
      <c r="F939">
        <v>315.5</v>
      </c>
      <c r="G939">
        <v>24.887471501148202</v>
      </c>
      <c r="H939">
        <v>-8.4811646074886902</v>
      </c>
      <c r="I939">
        <v>10.922269325457099</v>
      </c>
      <c r="J939">
        <v>-2.9432971119548501</v>
      </c>
      <c r="K939">
        <v>325.52812286368197</v>
      </c>
      <c r="L939">
        <v>285.567157814415</v>
      </c>
      <c r="M939">
        <v>37.492989602239099</v>
      </c>
      <c r="N939">
        <v>0.51902193551292897</v>
      </c>
      <c r="O939">
        <v>15.007923930269399</v>
      </c>
      <c r="P939">
        <v>67.240922342963103</v>
      </c>
      <c r="Q939">
        <v>-1.2526430669776999E-2</v>
      </c>
    </row>
    <row r="940" spans="1:17" x14ac:dyDescent="0.3">
      <c r="A940" t="s">
        <v>2031</v>
      </c>
      <c r="B940" t="s">
        <v>2032</v>
      </c>
      <c r="C940" t="s">
        <v>3131</v>
      </c>
      <c r="D940" t="s">
        <v>509</v>
      </c>
      <c r="E940">
        <v>3266.9289007000002</v>
      </c>
      <c r="F940">
        <v>432.55</v>
      </c>
      <c r="G940">
        <v>-12.687933682843299</v>
      </c>
      <c r="H940">
        <v>-6.9942198240277502</v>
      </c>
      <c r="I940">
        <v>10.3015915757091</v>
      </c>
      <c r="J940">
        <v>-5.6189159980860799</v>
      </c>
      <c r="K940">
        <v>442.70273038928502</v>
      </c>
      <c r="L940">
        <v>391.39619935923599</v>
      </c>
      <c r="M940">
        <v>38.593126366118099</v>
      </c>
      <c r="N940">
        <v>0.59003217588359003</v>
      </c>
      <c r="O940">
        <v>16.749508727314701</v>
      </c>
      <c r="P940">
        <v>46.602270801559001</v>
      </c>
      <c r="Q940">
        <v>-9.9252430558260003E-3</v>
      </c>
    </row>
    <row r="941" spans="1:17" hidden="1" x14ac:dyDescent="0.3">
      <c r="A941" t="s">
        <v>2033</v>
      </c>
      <c r="B941" t="s">
        <v>2034</v>
      </c>
      <c r="C941" t="s">
        <v>3144</v>
      </c>
      <c r="D941" t="s">
        <v>1361</v>
      </c>
      <c r="E941">
        <v>3266.4664097999998</v>
      </c>
      <c r="F941">
        <v>740.3</v>
      </c>
      <c r="G941">
        <v>-17.855994477662701</v>
      </c>
      <c r="H941">
        <v>-13.3606927516462</v>
      </c>
      <c r="I941">
        <v>24.405343454911101</v>
      </c>
      <c r="J941">
        <v>-0.54597557955338505</v>
      </c>
      <c r="K941">
        <v>770.39124248404198</v>
      </c>
      <c r="L941">
        <v>694.75175663934704</v>
      </c>
      <c r="M941">
        <v>43.0762182277563</v>
      </c>
      <c r="N941">
        <v>0.59011473363395195</v>
      </c>
      <c r="O941">
        <v>32.784006483857901</v>
      </c>
      <c r="P941">
        <v>64.804096170970595</v>
      </c>
      <c r="Q941">
        <v>-4.1171070709721001E-2</v>
      </c>
    </row>
    <row r="942" spans="1:17" hidden="1" x14ac:dyDescent="0.3">
      <c r="A942" t="s">
        <v>2035</v>
      </c>
      <c r="B942" t="s">
        <v>2036</v>
      </c>
      <c r="C942" t="s">
        <v>3144</v>
      </c>
      <c r="D942" t="s">
        <v>1629</v>
      </c>
      <c r="E942">
        <v>3260.4105777529999</v>
      </c>
      <c r="F942">
        <v>141.49</v>
      </c>
      <c r="G942">
        <v>-39.633675808734701</v>
      </c>
      <c r="H942">
        <v>-7.8042139055624702</v>
      </c>
      <c r="I942">
        <v>-11.201850215840301</v>
      </c>
      <c r="J942">
        <v>-0.71844368403760195</v>
      </c>
      <c r="K942">
        <v>152.07762836264499</v>
      </c>
      <c r="L942">
        <v>150.62639329139699</v>
      </c>
      <c r="M942">
        <v>32.821288612323997</v>
      </c>
      <c r="N942">
        <v>0.35153343468586701</v>
      </c>
      <c r="O942">
        <v>26.574316206092298</v>
      </c>
      <c r="P942">
        <v>9.6821705426356708</v>
      </c>
      <c r="Q942">
        <v>5.6698833098809999E-3</v>
      </c>
    </row>
    <row r="943" spans="1:17" hidden="1" x14ac:dyDescent="0.3">
      <c r="A943" t="s">
        <v>2037</v>
      </c>
      <c r="B943" t="s">
        <v>2038</v>
      </c>
      <c r="C943" t="s">
        <v>3144</v>
      </c>
      <c r="D943" t="s">
        <v>51</v>
      </c>
      <c r="E943">
        <v>3260.1447774899998</v>
      </c>
      <c r="F943">
        <v>723.1</v>
      </c>
      <c r="G943">
        <v>104.374923380163</v>
      </c>
      <c r="H943">
        <v>-3.7661108440478301</v>
      </c>
      <c r="I943">
        <v>67.661838295485595</v>
      </c>
      <c r="J943">
        <v>-5.9517432425029897</v>
      </c>
      <c r="K943">
        <v>709.83598457664698</v>
      </c>
      <c r="L943">
        <v>545.87945026905697</v>
      </c>
      <c r="M943">
        <v>40.970934039724902</v>
      </c>
      <c r="N943">
        <v>0.68000750060637905</v>
      </c>
      <c r="O943">
        <v>14.7835707371041</v>
      </c>
      <c r="P943">
        <v>174.370489680547</v>
      </c>
      <c r="Q943">
        <v>-3.4234686586180001E-2</v>
      </c>
    </row>
    <row r="944" spans="1:17" hidden="1" x14ac:dyDescent="0.3">
      <c r="A944" t="s">
        <v>2039</v>
      </c>
      <c r="B944" t="s">
        <v>2040</v>
      </c>
      <c r="C944" t="s">
        <v>3144</v>
      </c>
      <c r="D944" t="s">
        <v>287</v>
      </c>
      <c r="E944">
        <v>3258.9412562699999</v>
      </c>
      <c r="F944">
        <v>1208.7</v>
      </c>
      <c r="G944">
        <v>-15.4730922382569</v>
      </c>
      <c r="H944">
        <v>-12.3384656270278</v>
      </c>
      <c r="I944">
        <v>-21.216749348248801</v>
      </c>
      <c r="J944">
        <v>-6.5568721967231097E-2</v>
      </c>
      <c r="K944">
        <v>1312.0962695128901</v>
      </c>
      <c r="L944">
        <v>1311.50623542944</v>
      </c>
      <c r="M944">
        <v>25.529326296804602</v>
      </c>
      <c r="N944">
        <v>0.35790625368839002</v>
      </c>
      <c r="O944">
        <v>50.819061801935902</v>
      </c>
      <c r="P944">
        <v>13.1741573033707</v>
      </c>
      <c r="Q944">
        <v>7.2462027874838006E-2</v>
      </c>
    </row>
    <row r="945" spans="1:17" hidden="1" x14ac:dyDescent="0.3">
      <c r="A945" t="s">
        <v>2041</v>
      </c>
      <c r="B945" t="s">
        <v>2042</v>
      </c>
      <c r="C945" t="s">
        <v>3144</v>
      </c>
      <c r="D945" t="s">
        <v>2043</v>
      </c>
      <c r="E945">
        <v>3252.8957520899999</v>
      </c>
      <c r="F945">
        <v>277.05</v>
      </c>
      <c r="G945">
        <v>18.5450743338872</v>
      </c>
      <c r="H945">
        <v>5.5743909480668696</v>
      </c>
      <c r="I945">
        <v>13.8002389072005</v>
      </c>
      <c r="J945">
        <v>5.3459912210606397</v>
      </c>
      <c r="K945">
        <v>267.111298536189</v>
      </c>
      <c r="L945">
        <v>240.90989999999999</v>
      </c>
      <c r="M945">
        <v>73.067115131481998</v>
      </c>
      <c r="N945">
        <v>1.3176658260335301</v>
      </c>
      <c r="O945">
        <v>19.1120736329182</v>
      </c>
      <c r="P945">
        <v>155.93533487297901</v>
      </c>
    </row>
    <row r="946" spans="1:17" hidden="1" x14ac:dyDescent="0.3">
      <c r="A946" t="s">
        <v>2044</v>
      </c>
      <c r="B946" t="s">
        <v>2045</v>
      </c>
      <c r="C946" t="s">
        <v>3144</v>
      </c>
      <c r="D946" t="s">
        <v>217</v>
      </c>
      <c r="E946">
        <v>3235.0723033200002</v>
      </c>
      <c r="F946">
        <v>232.72</v>
      </c>
      <c r="G946">
        <v>268.59441352036202</v>
      </c>
      <c r="H946">
        <v>-11.4198312741553</v>
      </c>
      <c r="I946">
        <v>118.475974348899</v>
      </c>
      <c r="J946">
        <v>3.9291552951119701</v>
      </c>
      <c r="K946">
        <v>234.00443018965001</v>
      </c>
      <c r="L946">
        <v>170.44574669266601</v>
      </c>
      <c r="M946">
        <v>54.274351702724402</v>
      </c>
      <c r="N946">
        <v>0.51232623983464598</v>
      </c>
      <c r="O946">
        <v>32.347885871433398</v>
      </c>
      <c r="P946">
        <v>322.35934664246798</v>
      </c>
      <c r="Q946">
        <v>0.15398633744513199</v>
      </c>
    </row>
    <row r="947" spans="1:17" hidden="1" x14ac:dyDescent="0.3">
      <c r="A947" t="s">
        <v>2046</v>
      </c>
      <c r="B947" t="s">
        <v>2047</v>
      </c>
      <c r="C947" t="s">
        <v>3144</v>
      </c>
      <c r="D947" t="s">
        <v>276</v>
      </c>
      <c r="E947">
        <v>3234.68051664</v>
      </c>
      <c r="F947">
        <v>303.85000000000002</v>
      </c>
      <c r="G947">
        <v>24.539522063698598</v>
      </c>
      <c r="H947">
        <v>-15.4254496385742</v>
      </c>
      <c r="I947">
        <v>38.264326579612899</v>
      </c>
      <c r="J947">
        <v>-5.0113798563191603</v>
      </c>
      <c r="K947">
        <v>337.20317237990798</v>
      </c>
      <c r="L947">
        <v>293.98532904655002</v>
      </c>
      <c r="M947">
        <v>34.9444293382033</v>
      </c>
      <c r="N947">
        <v>0.42085795809857002</v>
      </c>
      <c r="O947">
        <v>50.896824090834201</v>
      </c>
      <c r="P947">
        <v>89.90625</v>
      </c>
      <c r="Q947">
        <v>0.209821329932146</v>
      </c>
    </row>
    <row r="948" spans="1:17" hidden="1" x14ac:dyDescent="0.3">
      <c r="A948" t="s">
        <v>2048</v>
      </c>
      <c r="B948" t="s">
        <v>2049</v>
      </c>
      <c r="C948" t="s">
        <v>3144</v>
      </c>
      <c r="D948" t="s">
        <v>54</v>
      </c>
      <c r="E948">
        <v>3230.6687336800001</v>
      </c>
      <c r="F948">
        <v>503.4</v>
      </c>
      <c r="G948">
        <v>3.8571827502785498</v>
      </c>
      <c r="H948">
        <v>-7.3861490311646998</v>
      </c>
      <c r="I948">
        <v>1.88688518574352</v>
      </c>
      <c r="J948">
        <v>-2.4637381919979302</v>
      </c>
      <c r="K948">
        <v>524.14983894379498</v>
      </c>
      <c r="L948">
        <v>480.10372307483499</v>
      </c>
      <c r="M948">
        <v>31.048774405284401</v>
      </c>
      <c r="N948">
        <v>0.61866175649504496</v>
      </c>
      <c r="O948">
        <v>18.196265395311801</v>
      </c>
      <c r="P948">
        <v>43.3983762996724</v>
      </c>
      <c r="Q948">
        <v>4.9574982833971999E-2</v>
      </c>
    </row>
    <row r="949" spans="1:17" hidden="1" x14ac:dyDescent="0.3">
      <c r="A949" t="s">
        <v>2050</v>
      </c>
      <c r="B949" t="s">
        <v>2051</v>
      </c>
      <c r="C949" t="s">
        <v>3144</v>
      </c>
      <c r="D949" t="s">
        <v>48</v>
      </c>
      <c r="E949">
        <v>3219.6068563650001</v>
      </c>
      <c r="F949">
        <v>375.45</v>
      </c>
      <c r="G949">
        <v>49.038277581499003</v>
      </c>
      <c r="H949">
        <v>-5.13568766275091</v>
      </c>
      <c r="I949">
        <v>21.244400070620902</v>
      </c>
      <c r="J949">
        <v>-3.9660853527196598</v>
      </c>
      <c r="K949">
        <v>368.17970777870198</v>
      </c>
      <c r="L949">
        <v>310.609833068385</v>
      </c>
      <c r="M949">
        <v>38.559846587452498</v>
      </c>
      <c r="N949">
        <v>0.91715504333175901</v>
      </c>
      <c r="O949">
        <v>10.534025835663799</v>
      </c>
      <c r="P949">
        <v>100.453817405232</v>
      </c>
      <c r="Q949">
        <v>6.5857993666414996E-2</v>
      </c>
    </row>
    <row r="950" spans="1:17" hidden="1" x14ac:dyDescent="0.3">
      <c r="A950" t="s">
        <v>2052</v>
      </c>
      <c r="B950" t="s">
        <v>2053</v>
      </c>
      <c r="C950" t="s">
        <v>3144</v>
      </c>
      <c r="D950" t="s">
        <v>403</v>
      </c>
      <c r="E950">
        <v>3212.8116199999999</v>
      </c>
      <c r="F950">
        <v>12221.15</v>
      </c>
      <c r="G950">
        <v>-52.213060685740899</v>
      </c>
      <c r="H950">
        <v>-14.1462610501464</v>
      </c>
      <c r="I950">
        <v>-9.2377731108987398</v>
      </c>
      <c r="J950">
        <v>-4.0304635982990398</v>
      </c>
      <c r="K950">
        <v>12447.656112135401</v>
      </c>
      <c r="L950">
        <v>12282.233043316901</v>
      </c>
      <c r="M950">
        <v>35.510613823898602</v>
      </c>
      <c r="N950">
        <v>0.37948484489807</v>
      </c>
      <c r="O950">
        <v>43.815025590881298</v>
      </c>
      <c r="P950">
        <v>34.298351648351598</v>
      </c>
      <c r="Q950">
        <v>-5.2168635911905001E-2</v>
      </c>
    </row>
    <row r="951" spans="1:17" hidden="1" x14ac:dyDescent="0.3">
      <c r="A951" t="s">
        <v>2054</v>
      </c>
      <c r="B951" t="s">
        <v>2055</v>
      </c>
      <c r="C951" t="s">
        <v>3144</v>
      </c>
      <c r="D951" t="s">
        <v>21</v>
      </c>
      <c r="E951">
        <v>3185.4071293749998</v>
      </c>
      <c r="F951">
        <v>248.25</v>
      </c>
      <c r="G951">
        <v>-34.321037140695601</v>
      </c>
      <c r="H951">
        <v>-10.8630880717384</v>
      </c>
      <c r="I951">
        <v>-4.6436466671539796</v>
      </c>
      <c r="J951">
        <v>-11.1315193428567</v>
      </c>
      <c r="K951">
        <v>252.62174747311201</v>
      </c>
      <c r="L951">
        <v>235.53248483309599</v>
      </c>
      <c r="M951">
        <v>34.470757053353097</v>
      </c>
      <c r="N951">
        <v>0.58724263893377804</v>
      </c>
      <c r="O951">
        <v>29.611278952668599</v>
      </c>
      <c r="P951">
        <v>47.803048344844001</v>
      </c>
      <c r="Q951">
        <v>0.112785379326151</v>
      </c>
    </row>
    <row r="952" spans="1:17" hidden="1" x14ac:dyDescent="0.3">
      <c r="A952" t="s">
        <v>2056</v>
      </c>
      <c r="B952" t="s">
        <v>2057</v>
      </c>
      <c r="C952" t="s">
        <v>3144</v>
      </c>
      <c r="D952" t="s">
        <v>77</v>
      </c>
      <c r="E952">
        <v>3181.1296229999998</v>
      </c>
      <c r="F952">
        <v>235.7</v>
      </c>
      <c r="G952">
        <v>49.151440548825697</v>
      </c>
      <c r="H952">
        <v>-7.1591935196777703</v>
      </c>
      <c r="I952">
        <v>19.544126048323001</v>
      </c>
      <c r="J952">
        <v>-5.2100925008522401</v>
      </c>
      <c r="K952">
        <v>241.04726331500501</v>
      </c>
      <c r="L952">
        <v>207.99621039885801</v>
      </c>
      <c r="M952">
        <v>44.839457141754899</v>
      </c>
      <c r="N952">
        <v>0.83611920179771004</v>
      </c>
      <c r="O952">
        <v>19.554518455663999</v>
      </c>
      <c r="P952">
        <v>93.434550677061907</v>
      </c>
      <c r="Q952">
        <v>5.7916370308122002E-2</v>
      </c>
    </row>
    <row r="953" spans="1:17" hidden="1" x14ac:dyDescent="0.3">
      <c r="A953" t="s">
        <v>2058</v>
      </c>
      <c r="B953" t="s">
        <v>2059</v>
      </c>
      <c r="C953" t="s">
        <v>3144</v>
      </c>
      <c r="D953" t="s">
        <v>1361</v>
      </c>
      <c r="E953">
        <v>3181.04884128</v>
      </c>
      <c r="F953">
        <v>216.2</v>
      </c>
      <c r="K953">
        <v>198.53034696656701</v>
      </c>
      <c r="L953">
        <v>172.215069946667</v>
      </c>
      <c r="M953">
        <v>81.1750791682543</v>
      </c>
      <c r="N953">
        <v>1</v>
      </c>
      <c r="Q953">
        <v>0.14788253940821999</v>
      </c>
    </row>
    <row r="954" spans="1:17" hidden="1" x14ac:dyDescent="0.3">
      <c r="A954" t="s">
        <v>2060</v>
      </c>
      <c r="B954" t="s">
        <v>2061</v>
      </c>
      <c r="C954" t="s">
        <v>3144</v>
      </c>
      <c r="D954" t="s">
        <v>135</v>
      </c>
      <c r="E954">
        <v>3175.077608345</v>
      </c>
      <c r="F954">
        <v>305.85000000000002</v>
      </c>
      <c r="G954">
        <v>24.515885356480901</v>
      </c>
      <c r="H954">
        <v>-10.563187985158899</v>
      </c>
      <c r="I954">
        <v>-9.4299775459380992</v>
      </c>
      <c r="J954">
        <v>-5.2695365602962996</v>
      </c>
      <c r="K954">
        <v>343.98242237899399</v>
      </c>
      <c r="L954">
        <v>332.82231703069499</v>
      </c>
      <c r="M954">
        <v>26.734981733661598</v>
      </c>
      <c r="N954">
        <v>0.68391698558358305</v>
      </c>
      <c r="O954">
        <v>53.343142063102803</v>
      </c>
      <c r="P954">
        <v>54.469696969696898</v>
      </c>
      <c r="Q954">
        <v>4.3003258228067998E-2</v>
      </c>
    </row>
    <row r="955" spans="1:17" hidden="1" x14ac:dyDescent="0.3">
      <c r="A955" t="s">
        <v>2062</v>
      </c>
      <c r="B955" t="s">
        <v>2063</v>
      </c>
      <c r="C955" t="s">
        <v>3144</v>
      </c>
      <c r="D955" t="s">
        <v>135</v>
      </c>
      <c r="E955">
        <v>3165.57007196</v>
      </c>
      <c r="F955">
        <v>67.44</v>
      </c>
      <c r="G955">
        <v>24.6211767520949</v>
      </c>
      <c r="H955">
        <v>-19.790328121570202</v>
      </c>
      <c r="I955">
        <v>-7.3134285669999004</v>
      </c>
      <c r="J955">
        <v>-6.5373625151903596</v>
      </c>
      <c r="K955">
        <v>78.486474234910901</v>
      </c>
      <c r="M955">
        <v>21.440100661768199</v>
      </c>
      <c r="N955">
        <v>0.31871945572246402</v>
      </c>
      <c r="O955">
        <v>60.9578884934756</v>
      </c>
      <c r="P955">
        <v>87.3333333333333</v>
      </c>
    </row>
    <row r="956" spans="1:17" hidden="1" x14ac:dyDescent="0.3">
      <c r="A956" t="s">
        <v>2064</v>
      </c>
      <c r="B956" t="s">
        <v>2065</v>
      </c>
      <c r="C956" t="s">
        <v>3144</v>
      </c>
      <c r="D956" t="s">
        <v>103</v>
      </c>
      <c r="E956">
        <v>3161.7728999999999</v>
      </c>
      <c r="F956">
        <v>472.9</v>
      </c>
      <c r="G956">
        <v>122.03953879219399</v>
      </c>
      <c r="H956">
        <v>17.088412354128501</v>
      </c>
      <c r="I956">
        <v>22.371314056607801</v>
      </c>
      <c r="J956">
        <v>0.95119922565686899</v>
      </c>
      <c r="K956">
        <v>422.14383626682798</v>
      </c>
      <c r="L956">
        <v>368.70707173120502</v>
      </c>
      <c r="M956">
        <v>67.619383978170305</v>
      </c>
      <c r="N956">
        <v>1.8267901531206701</v>
      </c>
      <c r="O956">
        <v>8.6699090716853409</v>
      </c>
      <c r="P956">
        <v>194.33609958506199</v>
      </c>
      <c r="Q956">
        <v>0.24768020888248299</v>
      </c>
    </row>
    <row r="957" spans="1:17" hidden="1" x14ac:dyDescent="0.3">
      <c r="A957" t="s">
        <v>2066</v>
      </c>
      <c r="B957" t="s">
        <v>2067</v>
      </c>
      <c r="C957" t="s">
        <v>3144</v>
      </c>
      <c r="D957" t="s">
        <v>415</v>
      </c>
      <c r="E957">
        <v>3154.8577409999998</v>
      </c>
      <c r="F957">
        <v>4103.7</v>
      </c>
      <c r="G957">
        <v>-11.5366071810852</v>
      </c>
      <c r="H957">
        <v>-10.729205596036</v>
      </c>
      <c r="I957">
        <v>-13.987868810157799</v>
      </c>
      <c r="J957">
        <v>-2.8135690026187801</v>
      </c>
      <c r="K957">
        <v>4335.0136452504703</v>
      </c>
      <c r="L957">
        <v>4201.8538204465704</v>
      </c>
      <c r="M957">
        <v>11.0386149652557</v>
      </c>
      <c r="N957">
        <v>0.40289285442400802</v>
      </c>
      <c r="O957">
        <v>24.2049857445719</v>
      </c>
      <c r="P957">
        <v>21.418427125865399</v>
      </c>
      <c r="Q957">
        <v>5.4421576542727002E-2</v>
      </c>
    </row>
    <row r="958" spans="1:17" hidden="1" x14ac:dyDescent="0.3">
      <c r="A958" t="s">
        <v>2068</v>
      </c>
      <c r="B958" t="s">
        <v>2069</v>
      </c>
      <c r="C958" t="s">
        <v>3144</v>
      </c>
      <c r="D958" t="s">
        <v>117</v>
      </c>
      <c r="E958">
        <v>3143.2444381279902</v>
      </c>
      <c r="F958">
        <v>171.95</v>
      </c>
      <c r="G958">
        <v>-9.7382476073294697</v>
      </c>
      <c r="H958">
        <v>-22.265309235059899</v>
      </c>
      <c r="I958">
        <v>-13.480678053222</v>
      </c>
      <c r="J958">
        <v>-6.8489277006899298</v>
      </c>
      <c r="K958">
        <v>189.548341210063</v>
      </c>
      <c r="L958">
        <v>175.374699657338</v>
      </c>
      <c r="M958">
        <v>29.2567105136926</v>
      </c>
      <c r="N958">
        <v>0.55395187934759205</v>
      </c>
      <c r="O958">
        <v>37.830764757196803</v>
      </c>
      <c r="P958">
        <v>34.178696839640999</v>
      </c>
      <c r="Q958">
        <v>8.8782785344084E-2</v>
      </c>
    </row>
    <row r="959" spans="1:17" x14ac:dyDescent="0.3">
      <c r="A959" t="s">
        <v>2070</v>
      </c>
      <c r="B959" t="s">
        <v>2071</v>
      </c>
      <c r="C959" t="s">
        <v>3127</v>
      </c>
      <c r="D959" t="s">
        <v>63</v>
      </c>
      <c r="E959">
        <v>3139.0589509930001</v>
      </c>
      <c r="F959">
        <v>228.05</v>
      </c>
      <c r="G959">
        <v>12.209407184362</v>
      </c>
      <c r="H959">
        <v>-10.4120305770054</v>
      </c>
      <c r="I959">
        <v>13.150008857301399</v>
      </c>
      <c r="J959">
        <v>-2.65359806710768</v>
      </c>
      <c r="K959">
        <v>240.660607684528</v>
      </c>
      <c r="L959">
        <v>215.065918630666</v>
      </c>
      <c r="M959">
        <v>47.552122900377803</v>
      </c>
      <c r="N959">
        <v>0.40465333722154501</v>
      </c>
      <c r="O959">
        <v>28.7217715413286</v>
      </c>
      <c r="P959">
        <v>46.750321750321703</v>
      </c>
      <c r="Q959">
        <v>2.1017656414734999E-2</v>
      </c>
    </row>
    <row r="960" spans="1:17" hidden="1" x14ac:dyDescent="0.3">
      <c r="A960" t="s">
        <v>2072</v>
      </c>
      <c r="B960" t="s">
        <v>2073</v>
      </c>
      <c r="C960" t="s">
        <v>3144</v>
      </c>
      <c r="D960" t="s">
        <v>403</v>
      </c>
      <c r="E960">
        <v>3133.859047375</v>
      </c>
      <c r="F960">
        <v>278</v>
      </c>
      <c r="G960">
        <v>5.7436389271886501</v>
      </c>
      <c r="H960">
        <v>0.81050205917798701</v>
      </c>
      <c r="I960">
        <v>34.211865141463399</v>
      </c>
      <c r="J960">
        <v>3.5258691219973901</v>
      </c>
      <c r="K960">
        <v>259.31740065593698</v>
      </c>
      <c r="L960">
        <v>230.22989906388801</v>
      </c>
      <c r="M960">
        <v>63.266742487673298</v>
      </c>
      <c r="N960">
        <v>0.94873096044463501</v>
      </c>
      <c r="O960">
        <v>8.9748201438848803</v>
      </c>
      <c r="P960">
        <v>55.307262569832403</v>
      </c>
      <c r="Q960">
        <v>4.2986819778455997E-2</v>
      </c>
    </row>
    <row r="961" spans="1:17" hidden="1" x14ac:dyDescent="0.3">
      <c r="A961" t="s">
        <v>2074</v>
      </c>
      <c r="B961" t="s">
        <v>2075</v>
      </c>
      <c r="C961" t="s">
        <v>3144</v>
      </c>
      <c r="D961" t="s">
        <v>72</v>
      </c>
      <c r="E961">
        <v>3129.2631999999999</v>
      </c>
      <c r="F961">
        <v>1121.05</v>
      </c>
      <c r="G961">
        <v>354.90132787095501</v>
      </c>
      <c r="H961">
        <v>7.2214694943862998</v>
      </c>
      <c r="I961">
        <v>-17.3361611008606</v>
      </c>
      <c r="J961">
        <v>4.6053033611584899</v>
      </c>
      <c r="K961">
        <v>1053.33607400757</v>
      </c>
      <c r="L961">
        <v>948.72573453389998</v>
      </c>
      <c r="M961">
        <v>86.490727943001602</v>
      </c>
      <c r="N961">
        <v>2.35677970548354</v>
      </c>
      <c r="O961">
        <v>41.652914678203402</v>
      </c>
      <c r="P961">
        <v>399.79937583593397</v>
      </c>
      <c r="Q961">
        <v>0.187784466135234</v>
      </c>
    </row>
    <row r="962" spans="1:17" hidden="1" x14ac:dyDescent="0.3">
      <c r="A962" t="s">
        <v>2076</v>
      </c>
      <c r="B962" t="s">
        <v>2077</v>
      </c>
      <c r="C962" t="s">
        <v>3144</v>
      </c>
      <c r="D962" t="s">
        <v>292</v>
      </c>
      <c r="E962">
        <v>3128.8790344200002</v>
      </c>
      <c r="F962">
        <v>177.36</v>
      </c>
      <c r="G962">
        <v>48.943889927267001</v>
      </c>
      <c r="H962">
        <v>8.2896767458625895</v>
      </c>
      <c r="I962">
        <v>23.401738618755498</v>
      </c>
      <c r="J962">
        <v>-2.1070956492520398</v>
      </c>
      <c r="K962">
        <v>159.11911336986699</v>
      </c>
      <c r="L962">
        <v>137.40772820877399</v>
      </c>
      <c r="M962">
        <v>56.731163919884203</v>
      </c>
      <c r="N962">
        <v>1.0780960332534499</v>
      </c>
      <c r="O962">
        <v>8.3671628326567191</v>
      </c>
      <c r="P962">
        <v>98.389261744966404</v>
      </c>
      <c r="Q962">
        <v>0.169009735442359</v>
      </c>
    </row>
    <row r="963" spans="1:17" hidden="1" x14ac:dyDescent="0.3">
      <c r="A963" t="s">
        <v>2078</v>
      </c>
      <c r="B963" t="s">
        <v>2079</v>
      </c>
      <c r="C963" t="s">
        <v>3144</v>
      </c>
      <c r="D963" t="s">
        <v>77</v>
      </c>
      <c r="E963">
        <v>3117.29718</v>
      </c>
      <c r="F963">
        <v>1015.5</v>
      </c>
      <c r="G963">
        <v>84.844167366730403</v>
      </c>
      <c r="H963">
        <v>-1.1568268897376699</v>
      </c>
      <c r="I963">
        <v>108.527427482676</v>
      </c>
      <c r="J963">
        <v>-2.4165638541556298</v>
      </c>
      <c r="K963">
        <v>949.02353901764604</v>
      </c>
      <c r="L963">
        <v>708.91706523400705</v>
      </c>
      <c r="M963">
        <v>36.035591612573398</v>
      </c>
      <c r="N963">
        <v>0.38132291362233101</v>
      </c>
      <c r="O963">
        <v>13.0477597242737</v>
      </c>
      <c r="P963">
        <v>141.125489730499</v>
      </c>
      <c r="Q963">
        <v>7.1125868214601998E-2</v>
      </c>
    </row>
    <row r="964" spans="1:17" hidden="1" x14ac:dyDescent="0.3">
      <c r="A964" t="s">
        <v>2080</v>
      </c>
      <c r="B964" t="s">
        <v>2081</v>
      </c>
      <c r="C964" t="s">
        <v>3144</v>
      </c>
      <c r="D964" t="s">
        <v>543</v>
      </c>
      <c r="E964">
        <v>3114.9603967899998</v>
      </c>
      <c r="F964">
        <v>291.60000000000002</v>
      </c>
      <c r="G964">
        <v>-62.600056457162196</v>
      </c>
      <c r="H964">
        <v>-6.5810205711472101</v>
      </c>
      <c r="I964">
        <v>-13.6374995793939</v>
      </c>
      <c r="J964">
        <v>-5.7303806807148803</v>
      </c>
      <c r="K964">
        <v>307.17273338389901</v>
      </c>
      <c r="L964">
        <v>308.98286578082201</v>
      </c>
      <c r="M964">
        <v>24.711721467460499</v>
      </c>
      <c r="N964">
        <v>0.85046806037417499</v>
      </c>
      <c r="O964">
        <v>76.406035665294894</v>
      </c>
      <c r="P964">
        <v>18.488419341730999</v>
      </c>
    </row>
    <row r="965" spans="1:17" hidden="1" x14ac:dyDescent="0.3">
      <c r="A965" t="s">
        <v>2082</v>
      </c>
      <c r="B965" t="s">
        <v>2083</v>
      </c>
      <c r="C965" t="s">
        <v>3144</v>
      </c>
      <c r="D965" t="s">
        <v>140</v>
      </c>
      <c r="E965">
        <v>3114.5469087199999</v>
      </c>
      <c r="F965">
        <v>101.59</v>
      </c>
      <c r="G965">
        <v>27.9470083132205</v>
      </c>
      <c r="H965">
        <v>-5.5218301020514202</v>
      </c>
      <c r="I965">
        <v>-21.044027379951601</v>
      </c>
      <c r="J965">
        <v>-2.95605274681248</v>
      </c>
      <c r="K965">
        <v>105.911858602847</v>
      </c>
      <c r="L965">
        <v>103.71440554479</v>
      </c>
      <c r="M965">
        <v>34.123928342425998</v>
      </c>
      <c r="N965">
        <v>0.36245944820989601</v>
      </c>
      <c r="O965">
        <v>59.169209567870801</v>
      </c>
      <c r="P965">
        <v>60.489731437598699</v>
      </c>
      <c r="Q965">
        <v>0.185671902921833</v>
      </c>
    </row>
    <row r="966" spans="1:17" hidden="1" x14ac:dyDescent="0.3">
      <c r="A966" t="s">
        <v>2084</v>
      </c>
      <c r="B966" t="s">
        <v>2085</v>
      </c>
      <c r="C966" t="s">
        <v>3144</v>
      </c>
      <c r="D966" t="s">
        <v>51</v>
      </c>
      <c r="E966">
        <v>3099.9178871549998</v>
      </c>
      <c r="F966">
        <v>140.88999999999999</v>
      </c>
      <c r="G966">
        <v>72.148959311724497</v>
      </c>
      <c r="H966">
        <v>-12.625874795033599</v>
      </c>
      <c r="I966">
        <v>10.5298233938991</v>
      </c>
      <c r="J966">
        <v>-1.7876762316897099</v>
      </c>
      <c r="K966">
        <v>141.70974195858901</v>
      </c>
      <c r="L966">
        <v>117.81025464817201</v>
      </c>
      <c r="M966">
        <v>41.743876856533099</v>
      </c>
      <c r="N966">
        <v>0.49861714914913402</v>
      </c>
      <c r="O966">
        <v>20.164667471076701</v>
      </c>
      <c r="P966">
        <v>131.917695473251</v>
      </c>
      <c r="Q966">
        <v>2.2397605832357E-2</v>
      </c>
    </row>
    <row r="967" spans="1:17" hidden="1" x14ac:dyDescent="0.3">
      <c r="A967" t="s">
        <v>2086</v>
      </c>
      <c r="B967" t="s">
        <v>2087</v>
      </c>
      <c r="C967" t="s">
        <v>3144</v>
      </c>
      <c r="D967" t="s">
        <v>51</v>
      </c>
      <c r="E967">
        <v>3084.8774903250001</v>
      </c>
      <c r="F967">
        <v>336.65</v>
      </c>
      <c r="G967">
        <v>-26.987724374232499</v>
      </c>
      <c r="H967">
        <v>-13.840721333404799</v>
      </c>
      <c r="I967">
        <v>-13.8511225923213</v>
      </c>
      <c r="J967">
        <v>-5.4305378524929298</v>
      </c>
      <c r="K967">
        <v>352.421222828103</v>
      </c>
      <c r="L967">
        <v>344.69293735030499</v>
      </c>
      <c r="M967">
        <v>17.0010585897483</v>
      </c>
      <c r="N967">
        <v>0.72785469126092495</v>
      </c>
      <c r="O967">
        <v>23.273429377691901</v>
      </c>
      <c r="P967">
        <v>17.4633635729239</v>
      </c>
      <c r="Q967">
        <v>-7.9413421569122997E-2</v>
      </c>
    </row>
    <row r="968" spans="1:17" hidden="1" x14ac:dyDescent="0.3">
      <c r="A968" t="s">
        <v>2088</v>
      </c>
      <c r="B968" t="s">
        <v>2089</v>
      </c>
      <c r="C968" t="s">
        <v>3144</v>
      </c>
      <c r="D968" t="s">
        <v>51</v>
      </c>
      <c r="E968">
        <v>3082.1804123000002</v>
      </c>
      <c r="F968">
        <v>346.4</v>
      </c>
      <c r="G968">
        <v>159.959798956388</v>
      </c>
      <c r="H968">
        <v>1.0068016981671399</v>
      </c>
      <c r="I968">
        <v>59.741835026730698</v>
      </c>
      <c r="J968">
        <v>-2.5631852220131299</v>
      </c>
      <c r="K968">
        <v>329.917054026198</v>
      </c>
      <c r="L968">
        <v>241.344455646027</v>
      </c>
      <c r="M968">
        <v>53.344154895934103</v>
      </c>
      <c r="N968">
        <v>0.77673574085335395</v>
      </c>
      <c r="O968">
        <v>14.8960739030023</v>
      </c>
      <c r="P968">
        <v>209.70049172999501</v>
      </c>
      <c r="Q968">
        <v>8.5787407807872001E-2</v>
      </c>
    </row>
    <row r="969" spans="1:17" hidden="1" x14ac:dyDescent="0.3">
      <c r="A969" t="s">
        <v>2090</v>
      </c>
      <c r="B969" t="s">
        <v>2091</v>
      </c>
      <c r="C969" t="s">
        <v>3144</v>
      </c>
      <c r="D969" t="s">
        <v>1500</v>
      </c>
      <c r="E969">
        <v>3057.39</v>
      </c>
      <c r="F969">
        <v>194.75</v>
      </c>
      <c r="G969">
        <v>165.54239567060699</v>
      </c>
      <c r="H969">
        <v>50.334920430617899</v>
      </c>
      <c r="I969">
        <v>222.09743109329199</v>
      </c>
      <c r="J969">
        <v>6.3029019751051898</v>
      </c>
      <c r="K969">
        <v>144.209207585386</v>
      </c>
      <c r="L969">
        <v>101.884529683332</v>
      </c>
      <c r="M969">
        <v>68.922990450648896</v>
      </c>
      <c r="N969">
        <v>0.211646877873921</v>
      </c>
      <c r="O969">
        <v>6.6752246469833096</v>
      </c>
      <c r="P969">
        <v>274.44722168813598</v>
      </c>
      <c r="Q969">
        <v>0.19681172040023701</v>
      </c>
    </row>
    <row r="970" spans="1:17" hidden="1" x14ac:dyDescent="0.3">
      <c r="A970" t="s">
        <v>2092</v>
      </c>
      <c r="B970" t="s">
        <v>2093</v>
      </c>
      <c r="C970" t="s">
        <v>3144</v>
      </c>
      <c r="D970" t="s">
        <v>143</v>
      </c>
      <c r="E970">
        <v>3049.5612745799999</v>
      </c>
      <c r="F970">
        <v>47.66</v>
      </c>
      <c r="G970">
        <v>46.988882666418696</v>
      </c>
      <c r="H970">
        <v>-17.455919376700901</v>
      </c>
      <c r="I970">
        <v>2.1844532303471298</v>
      </c>
      <c r="J970">
        <v>-4.8755133173521896</v>
      </c>
      <c r="K970">
        <v>51.9089981523625</v>
      </c>
      <c r="L970">
        <v>45.774605161679702</v>
      </c>
      <c r="M970">
        <v>24.403867154144599</v>
      </c>
      <c r="N970">
        <v>0.41578027847995602</v>
      </c>
      <c r="O970">
        <v>42.572387746537999</v>
      </c>
      <c r="P970">
        <v>92.9554655870445</v>
      </c>
      <c r="Q970">
        <v>8.8242870707866003E-2</v>
      </c>
    </row>
    <row r="971" spans="1:17" hidden="1" x14ac:dyDescent="0.3">
      <c r="A971" t="s">
        <v>2094</v>
      </c>
      <c r="B971" t="s">
        <v>2095</v>
      </c>
      <c r="C971" t="s">
        <v>3144</v>
      </c>
      <c r="D971" t="s">
        <v>135</v>
      </c>
      <c r="E971">
        <v>3029.6766124259998</v>
      </c>
      <c r="F971">
        <v>11.79</v>
      </c>
      <c r="G971">
        <v>385.33798051237602</v>
      </c>
      <c r="H971">
        <v>3.3336502073261198</v>
      </c>
      <c r="I971">
        <v>-16.033917489841699</v>
      </c>
      <c r="J971">
        <v>-2.59209635344433</v>
      </c>
      <c r="K971">
        <v>10.7531101835665</v>
      </c>
      <c r="L971">
        <v>9.8087677790633698</v>
      </c>
      <c r="M971">
        <v>53.635738753281302</v>
      </c>
      <c r="N971">
        <v>2.11036812533882</v>
      </c>
      <c r="O971">
        <v>67.9389312977099</v>
      </c>
      <c r="P971">
        <v>435.90909090909003</v>
      </c>
      <c r="Q971">
        <v>0.14966536520191501</v>
      </c>
    </row>
    <row r="972" spans="1:17" hidden="1" x14ac:dyDescent="0.3">
      <c r="A972" t="s">
        <v>2096</v>
      </c>
      <c r="B972" t="s">
        <v>2097</v>
      </c>
      <c r="C972" t="s">
        <v>3144</v>
      </c>
      <c r="D972" t="s">
        <v>21</v>
      </c>
      <c r="E972">
        <v>3017.7452469599998</v>
      </c>
      <c r="F972">
        <v>739.55</v>
      </c>
      <c r="G972">
        <v>83.637597992956401</v>
      </c>
      <c r="H972">
        <v>-11.0666956861938</v>
      </c>
      <c r="I972">
        <v>-6.6229405629885498</v>
      </c>
      <c r="J972">
        <v>-4.2391260304959699</v>
      </c>
      <c r="K972">
        <v>743.108176551886</v>
      </c>
      <c r="L972">
        <v>615.78741046707103</v>
      </c>
      <c r="M972">
        <v>36.073777195046297</v>
      </c>
      <c r="N972">
        <v>0.708690758739139</v>
      </c>
      <c r="O972">
        <v>15.725779190048</v>
      </c>
      <c r="P972">
        <v>147.713950762016</v>
      </c>
      <c r="Q972">
        <v>9.3798033797101998E-2</v>
      </c>
    </row>
    <row r="973" spans="1:17" hidden="1" x14ac:dyDescent="0.3">
      <c r="A973" t="s">
        <v>2098</v>
      </c>
      <c r="B973" t="s">
        <v>2099</v>
      </c>
      <c r="C973" t="s">
        <v>3144</v>
      </c>
      <c r="D973" t="s">
        <v>77</v>
      </c>
      <c r="E973">
        <v>3001.9602549159999</v>
      </c>
      <c r="F973">
        <v>226.24</v>
      </c>
      <c r="G973">
        <v>-28.9482466478369</v>
      </c>
      <c r="H973">
        <v>-4.0541363793121103</v>
      </c>
      <c r="I973">
        <v>-7.9365340584248196</v>
      </c>
      <c r="J973">
        <v>-1.0242107626424299</v>
      </c>
      <c r="K973">
        <v>232.556392696936</v>
      </c>
      <c r="L973">
        <v>234.74737424755901</v>
      </c>
      <c r="M973">
        <v>41.661310123736698</v>
      </c>
      <c r="N973">
        <v>0.75048585052694405</v>
      </c>
      <c r="O973">
        <v>34.812588401697298</v>
      </c>
      <c r="P973">
        <v>16.618556701030901</v>
      </c>
      <c r="Q973">
        <v>-7.0468439582269005E-2</v>
      </c>
    </row>
    <row r="974" spans="1:17" hidden="1" x14ac:dyDescent="0.3">
      <c r="A974" t="s">
        <v>2100</v>
      </c>
      <c r="B974" t="s">
        <v>2101</v>
      </c>
      <c r="C974" t="s">
        <v>3144</v>
      </c>
      <c r="D974" t="s">
        <v>276</v>
      </c>
      <c r="E974">
        <v>2997.2991976349999</v>
      </c>
      <c r="F974">
        <v>97.64</v>
      </c>
      <c r="G974">
        <v>55.233957757399203</v>
      </c>
      <c r="H974">
        <v>-4.3079654284941801E-2</v>
      </c>
      <c r="I974">
        <v>56.694842133768098</v>
      </c>
      <c r="J974">
        <v>1.8606867752945899</v>
      </c>
      <c r="K974">
        <v>86.877065687443107</v>
      </c>
      <c r="L974">
        <v>67.682765640183007</v>
      </c>
      <c r="M974">
        <v>57.790478806588403</v>
      </c>
      <c r="N974">
        <v>0.99283527688255302</v>
      </c>
      <c r="O974">
        <v>13.8672675133142</v>
      </c>
      <c r="P974">
        <v>112.491838955386</v>
      </c>
      <c r="Q974">
        <v>6.2838152265821998E-2</v>
      </c>
    </row>
    <row r="975" spans="1:17" hidden="1" x14ac:dyDescent="0.3">
      <c r="A975" t="s">
        <v>2102</v>
      </c>
      <c r="B975" t="s">
        <v>2103</v>
      </c>
      <c r="C975" t="s">
        <v>3144</v>
      </c>
      <c r="D975" t="s">
        <v>217</v>
      </c>
      <c r="E975">
        <v>2994.64</v>
      </c>
      <c r="F975">
        <v>688.8</v>
      </c>
      <c r="G975">
        <v>137.60142483328499</v>
      </c>
      <c r="H975">
        <v>1.8407337308837799</v>
      </c>
      <c r="I975">
        <v>134.24835523742999</v>
      </c>
      <c r="J975">
        <v>4.26327060191361</v>
      </c>
      <c r="K975">
        <v>575.80268803916601</v>
      </c>
      <c r="L975">
        <v>425.03530595544697</v>
      </c>
      <c r="M975">
        <v>77.780929514546798</v>
      </c>
      <c r="N975">
        <v>0.623202839152875</v>
      </c>
      <c r="O975">
        <v>4.0940766550522802</v>
      </c>
      <c r="P975">
        <v>202.83578808529299</v>
      </c>
      <c r="Q975">
        <v>0.213634939387323</v>
      </c>
    </row>
    <row r="976" spans="1:17" hidden="1" x14ac:dyDescent="0.3">
      <c r="A976" t="s">
        <v>2104</v>
      </c>
      <c r="B976" t="s">
        <v>2105</v>
      </c>
      <c r="C976" t="s">
        <v>3144</v>
      </c>
      <c r="D976" t="s">
        <v>469</v>
      </c>
      <c r="E976">
        <v>2991.7753299999999</v>
      </c>
      <c r="F976">
        <v>512.04999999999995</v>
      </c>
      <c r="G976">
        <v>-5.6436367549988899</v>
      </c>
      <c r="H976">
        <v>-3.0887839374619901</v>
      </c>
      <c r="I976">
        <v>-20.338975062136701</v>
      </c>
      <c r="J976">
        <v>0.20351007810467001</v>
      </c>
      <c r="K976">
        <v>516.49177391786202</v>
      </c>
      <c r="L976">
        <v>508.30581562488601</v>
      </c>
      <c r="M976">
        <v>56.974690447189701</v>
      </c>
      <c r="N976">
        <v>1.36458233238076</v>
      </c>
      <c r="O976">
        <v>28.8838980568304</v>
      </c>
      <c r="P976">
        <v>32.913692407527499</v>
      </c>
      <c r="Q976">
        <v>1.2622892534417E-2</v>
      </c>
    </row>
    <row r="977" spans="1:17" hidden="1" x14ac:dyDescent="0.3">
      <c r="A977" t="s">
        <v>2106</v>
      </c>
      <c r="B977" t="s">
        <v>2107</v>
      </c>
      <c r="C977" t="s">
        <v>3144</v>
      </c>
      <c r="D977" t="s">
        <v>738</v>
      </c>
      <c r="E977">
        <v>2989.5739342000002</v>
      </c>
      <c r="F977">
        <v>715.85</v>
      </c>
      <c r="G977">
        <v>-27.8056602558175</v>
      </c>
      <c r="H977">
        <v>-1.25556217656507</v>
      </c>
      <c r="I977">
        <v>5.3109718299191098</v>
      </c>
      <c r="J977">
        <v>-1.46995749858132</v>
      </c>
      <c r="K977">
        <v>724.04496138264096</v>
      </c>
      <c r="L977">
        <v>706.19300667752998</v>
      </c>
      <c r="M977">
        <v>56.410050023995502</v>
      </c>
      <c r="N977">
        <v>0.751643050949653</v>
      </c>
      <c r="O977">
        <v>21.897045470419702</v>
      </c>
      <c r="P977">
        <v>27.557020669992799</v>
      </c>
      <c r="Q977">
        <v>-4.2541856310645998E-2</v>
      </c>
    </row>
    <row r="978" spans="1:17" hidden="1" x14ac:dyDescent="0.3">
      <c r="A978" t="s">
        <v>2108</v>
      </c>
      <c r="B978" t="s">
        <v>2109</v>
      </c>
      <c r="C978" t="s">
        <v>3144</v>
      </c>
      <c r="D978" t="s">
        <v>1361</v>
      </c>
      <c r="E978">
        <v>2976.3515006399998</v>
      </c>
      <c r="F978">
        <v>3372.2</v>
      </c>
      <c r="G978">
        <v>28.929201484409699</v>
      </c>
      <c r="H978">
        <v>-8.0393924191198298</v>
      </c>
      <c r="I978">
        <v>43.333075491654903</v>
      </c>
      <c r="J978">
        <v>-1.48853210717968</v>
      </c>
      <c r="K978">
        <v>3189.5598679562299</v>
      </c>
      <c r="L978">
        <v>2603.5996203724198</v>
      </c>
      <c r="M978">
        <v>35.2471268117786</v>
      </c>
      <c r="N978">
        <v>0.39908794568209799</v>
      </c>
      <c r="O978">
        <v>8.8740288239131697</v>
      </c>
      <c r="P978">
        <v>75.083720568001795</v>
      </c>
      <c r="Q978">
        <v>0.18588842485125101</v>
      </c>
    </row>
    <row r="979" spans="1:17" hidden="1" x14ac:dyDescent="0.3">
      <c r="A979" t="s">
        <v>2110</v>
      </c>
      <c r="B979" t="s">
        <v>2111</v>
      </c>
      <c r="C979" t="s">
        <v>3144</v>
      </c>
      <c r="D979" t="s">
        <v>562</v>
      </c>
      <c r="E979">
        <v>2971.3157220599901</v>
      </c>
      <c r="F979">
        <v>373.1</v>
      </c>
      <c r="G979">
        <v>69.35642583517</v>
      </c>
      <c r="H979">
        <v>-21.326670749902998</v>
      </c>
      <c r="I979">
        <v>9.7780957114783806</v>
      </c>
      <c r="J979">
        <v>-9.3257056387425994</v>
      </c>
      <c r="K979">
        <v>385.65054824633103</v>
      </c>
      <c r="L979">
        <v>310.01638544795702</v>
      </c>
      <c r="M979">
        <v>20.894005255671001</v>
      </c>
      <c r="N979">
        <v>0.49283879384439</v>
      </c>
      <c r="O979">
        <v>33.744304476011699</v>
      </c>
      <c r="P979">
        <v>104.382360996987</v>
      </c>
      <c r="Q979">
        <v>0.14395157515242901</v>
      </c>
    </row>
    <row r="980" spans="1:17" hidden="1" x14ac:dyDescent="0.3">
      <c r="A980" t="s">
        <v>2112</v>
      </c>
      <c r="B980" t="s">
        <v>2113</v>
      </c>
      <c r="C980" t="s">
        <v>3144</v>
      </c>
      <c r="D980" t="s">
        <v>279</v>
      </c>
      <c r="E980">
        <v>2958.4218387569999</v>
      </c>
      <c r="F980">
        <v>2.29</v>
      </c>
      <c r="G980">
        <v>101.72928486020299</v>
      </c>
      <c r="H980">
        <v>-11.2600761721145</v>
      </c>
      <c r="I980">
        <v>13.429866293942</v>
      </c>
      <c r="J980">
        <v>-6.4659764840089498</v>
      </c>
      <c r="K980">
        <v>2.5254878165610699</v>
      </c>
      <c r="L980">
        <v>2.1780706675889299</v>
      </c>
      <c r="M980">
        <v>36.910702273048997</v>
      </c>
      <c r="N980">
        <v>0.52622437872166605</v>
      </c>
      <c r="O980">
        <v>89.0829694323144</v>
      </c>
      <c r="P980">
        <v>169.41176470588201</v>
      </c>
      <c r="Q980">
        <v>4.6542971770901997E-2</v>
      </c>
    </row>
    <row r="981" spans="1:17" hidden="1" x14ac:dyDescent="0.3">
      <c r="A981" t="s">
        <v>2114</v>
      </c>
      <c r="B981" t="s">
        <v>2115</v>
      </c>
      <c r="C981" t="s">
        <v>3144</v>
      </c>
      <c r="D981" t="s">
        <v>2116</v>
      </c>
      <c r="E981">
        <v>2951.4110799999999</v>
      </c>
      <c r="F981">
        <v>300.60000000000002</v>
      </c>
      <c r="G981">
        <v>163.023828558899</v>
      </c>
      <c r="H981">
        <v>44.342047268354698</v>
      </c>
      <c r="I981">
        <v>70.024120313938596</v>
      </c>
      <c r="J981">
        <v>-5.4282979267254001</v>
      </c>
      <c r="K981">
        <v>237.86140060811499</v>
      </c>
      <c r="M981">
        <v>58.334558937630497</v>
      </c>
      <c r="N981">
        <v>1.17632003194192</v>
      </c>
      <c r="O981">
        <v>9.7305389221556897</v>
      </c>
      <c r="P981">
        <v>238.32301631963901</v>
      </c>
    </row>
    <row r="982" spans="1:17" x14ac:dyDescent="0.3">
      <c r="A982" t="s">
        <v>2117</v>
      </c>
      <c r="B982" t="s">
        <v>2118</v>
      </c>
      <c r="C982" t="s">
        <v>3141</v>
      </c>
      <c r="D982" t="s">
        <v>106</v>
      </c>
      <c r="E982">
        <v>2939.9452197000001</v>
      </c>
      <c r="F982">
        <v>673.75</v>
      </c>
      <c r="G982">
        <v>-41.491862252916803</v>
      </c>
      <c r="H982">
        <v>-4.8576013890978702</v>
      </c>
      <c r="I982">
        <v>-14.4123012563066</v>
      </c>
      <c r="J982">
        <v>-2.78852692793417</v>
      </c>
      <c r="K982">
        <v>711.48655912505399</v>
      </c>
      <c r="L982">
        <v>766.48035937948896</v>
      </c>
      <c r="M982">
        <v>33.426155274108901</v>
      </c>
      <c r="N982">
        <v>0.27096199301330598</v>
      </c>
      <c r="O982">
        <v>31.918367346938702</v>
      </c>
      <c r="P982">
        <v>8.8800904977375694</v>
      </c>
    </row>
    <row r="983" spans="1:17" hidden="1" x14ac:dyDescent="0.3">
      <c r="A983" t="s">
        <v>2119</v>
      </c>
      <c r="B983" t="s">
        <v>2120</v>
      </c>
      <c r="C983" t="s">
        <v>3144</v>
      </c>
      <c r="D983" t="s">
        <v>140</v>
      </c>
      <c r="E983">
        <v>2933.9937396</v>
      </c>
      <c r="F983">
        <v>3962.35</v>
      </c>
      <c r="G983">
        <v>469.37888582391298</v>
      </c>
      <c r="H983">
        <v>53.107646732661699</v>
      </c>
      <c r="I983">
        <v>212.905311553601</v>
      </c>
      <c r="J983">
        <v>2.7263956842547201</v>
      </c>
      <c r="K983">
        <v>3078.2755129418501</v>
      </c>
      <c r="L983">
        <v>1948.41024905732</v>
      </c>
      <c r="M983">
        <v>53.285139202580403</v>
      </c>
      <c r="N983">
        <v>1.39009441558689</v>
      </c>
      <c r="O983">
        <v>23.123903743990301</v>
      </c>
      <c r="P983">
        <v>599.13542126157904</v>
      </c>
      <c r="Q983">
        <v>0.24967498933648799</v>
      </c>
    </row>
    <row r="984" spans="1:17" x14ac:dyDescent="0.3">
      <c r="A984" t="s">
        <v>2121</v>
      </c>
      <c r="B984" t="s">
        <v>2122</v>
      </c>
      <c r="C984" t="s">
        <v>3142</v>
      </c>
      <c r="D984" t="s">
        <v>135</v>
      </c>
      <c r="E984">
        <v>2922.3695260499999</v>
      </c>
      <c r="F984">
        <v>383.75</v>
      </c>
      <c r="G984">
        <v>-44.5659737604866</v>
      </c>
      <c r="H984">
        <v>-9.9565981335002398</v>
      </c>
      <c r="I984">
        <v>-30.5473249973804</v>
      </c>
      <c r="J984">
        <v>-2.3275140188769101</v>
      </c>
      <c r="K984">
        <v>408.52348351975598</v>
      </c>
      <c r="L984">
        <v>436.92101200394001</v>
      </c>
      <c r="M984">
        <v>25.3613326895826</v>
      </c>
      <c r="N984">
        <v>0.49668382648711401</v>
      </c>
      <c r="O984">
        <v>52.442996742670999</v>
      </c>
      <c r="P984">
        <v>11.231884057971</v>
      </c>
      <c r="Q984">
        <v>1.0986017136434E-2</v>
      </c>
    </row>
    <row r="985" spans="1:17" hidden="1" x14ac:dyDescent="0.3">
      <c r="A985" t="s">
        <v>2123</v>
      </c>
      <c r="B985" t="s">
        <v>2124</v>
      </c>
      <c r="C985" t="s">
        <v>3144</v>
      </c>
      <c r="D985" t="s">
        <v>482</v>
      </c>
      <c r="E985">
        <v>2920.6234975849902</v>
      </c>
      <c r="F985">
        <v>4519.1499999999996</v>
      </c>
      <c r="G985">
        <v>7.25582312710383</v>
      </c>
      <c r="H985">
        <v>-9.62624973928326</v>
      </c>
      <c r="I985">
        <v>26.234065342776201</v>
      </c>
      <c r="J985">
        <v>-3.9968757948216398</v>
      </c>
      <c r="K985">
        <v>4641.4939864329799</v>
      </c>
      <c r="L985">
        <v>4060.0538543842699</v>
      </c>
      <c r="M985">
        <v>35.854445884198299</v>
      </c>
      <c r="N985">
        <v>0.29693589155637001</v>
      </c>
      <c r="O985">
        <v>20.0668267262648</v>
      </c>
      <c r="P985">
        <v>58.452691923353299</v>
      </c>
      <c r="Q985">
        <v>0.12684526233598201</v>
      </c>
    </row>
    <row r="986" spans="1:17" x14ac:dyDescent="0.3">
      <c r="A986" t="s">
        <v>2125</v>
      </c>
      <c r="B986" t="s">
        <v>2126</v>
      </c>
      <c r="C986" t="s">
        <v>3129</v>
      </c>
      <c r="D986" t="s">
        <v>562</v>
      </c>
      <c r="E986">
        <v>2920.5643935119901</v>
      </c>
      <c r="F986">
        <v>53.02</v>
      </c>
      <c r="G986">
        <v>5.9453652622130804</v>
      </c>
      <c r="H986">
        <v>-12.9930539686665</v>
      </c>
      <c r="I986">
        <v>15.285892936698501</v>
      </c>
      <c r="J986">
        <v>-7.1663122571477196</v>
      </c>
      <c r="K986">
        <v>52.726817564976201</v>
      </c>
      <c r="L986">
        <v>48.713803471813598</v>
      </c>
      <c r="M986">
        <v>40.3434822471228</v>
      </c>
      <c r="N986">
        <v>0.85117560869941999</v>
      </c>
      <c r="O986">
        <v>18.823085628064799</v>
      </c>
      <c r="P986">
        <v>59.458646616541301</v>
      </c>
      <c r="Q986">
        <v>-5.7810149479272002E-2</v>
      </c>
    </row>
    <row r="987" spans="1:17" hidden="1" x14ac:dyDescent="0.3">
      <c r="A987" t="s">
        <v>2127</v>
      </c>
      <c r="B987" t="s">
        <v>2128</v>
      </c>
      <c r="C987" t="s">
        <v>3144</v>
      </c>
      <c r="D987" t="s">
        <v>190</v>
      </c>
      <c r="E987">
        <v>2919.1148711999999</v>
      </c>
      <c r="F987">
        <v>938.3</v>
      </c>
      <c r="G987">
        <v>13.004363347271299</v>
      </c>
      <c r="H987">
        <v>-5.83107734745378</v>
      </c>
      <c r="I987">
        <v>36.565365372445797</v>
      </c>
      <c r="J987">
        <v>-6.94743001730403</v>
      </c>
      <c r="K987">
        <v>943.47814839306704</v>
      </c>
      <c r="L987">
        <v>790.77532368254197</v>
      </c>
      <c r="M987">
        <v>40.329328234072896</v>
      </c>
      <c r="N987">
        <v>0.68982099797351104</v>
      </c>
      <c r="O987">
        <v>21.251198976872999</v>
      </c>
      <c r="P987">
        <v>69.966488542704397</v>
      </c>
      <c r="Q987">
        <v>7.5767078407791996E-2</v>
      </c>
    </row>
    <row r="988" spans="1:17" hidden="1" x14ac:dyDescent="0.3">
      <c r="A988" t="s">
        <v>2129</v>
      </c>
      <c r="B988" t="s">
        <v>2130</v>
      </c>
      <c r="C988" t="s">
        <v>3144</v>
      </c>
      <c r="D988" t="s">
        <v>146</v>
      </c>
      <c r="E988">
        <v>2908.29205361</v>
      </c>
      <c r="F988">
        <v>294.2</v>
      </c>
      <c r="G988">
        <v>-27.575696502046998</v>
      </c>
      <c r="H988">
        <v>-10.888699036158799</v>
      </c>
      <c r="I988">
        <v>-25.606690066537698</v>
      </c>
      <c r="J988">
        <v>-4.7310624135612098</v>
      </c>
      <c r="K988">
        <v>324.82439590652399</v>
      </c>
      <c r="L988">
        <v>337.47570960963901</v>
      </c>
      <c r="M988">
        <v>43.674435869389903</v>
      </c>
      <c r="N988">
        <v>0.85617800532886301</v>
      </c>
      <c r="O988">
        <v>64.2420122365737</v>
      </c>
      <c r="P988">
        <v>7.7655677655677602</v>
      </c>
      <c r="Q988">
        <v>8.5843749562834998E-2</v>
      </c>
    </row>
    <row r="989" spans="1:17" hidden="1" x14ac:dyDescent="0.3">
      <c r="A989" t="s">
        <v>2131</v>
      </c>
      <c r="B989" t="s">
        <v>2132</v>
      </c>
      <c r="C989" t="s">
        <v>3144</v>
      </c>
      <c r="D989" t="s">
        <v>284</v>
      </c>
      <c r="E989">
        <v>2907.6764080500002</v>
      </c>
      <c r="F989">
        <v>261</v>
      </c>
      <c r="G989">
        <v>-17.675921942232399</v>
      </c>
      <c r="H989">
        <v>-7.6954159893680201</v>
      </c>
      <c r="I989">
        <v>-17.833534646878199</v>
      </c>
      <c r="J989">
        <v>-4.8890001176280897</v>
      </c>
      <c r="K989">
        <v>275.56086408496401</v>
      </c>
      <c r="L989">
        <v>268.95705096337002</v>
      </c>
      <c r="M989">
        <v>36.019420844740402</v>
      </c>
      <c r="N989">
        <v>0.34898548863088702</v>
      </c>
      <c r="O989">
        <v>30.076628352490399</v>
      </c>
      <c r="P989">
        <v>24.0789160922272</v>
      </c>
      <c r="Q989">
        <v>4.2589994391273998E-2</v>
      </c>
    </row>
    <row r="990" spans="1:17" hidden="1" x14ac:dyDescent="0.3">
      <c r="A990" t="s">
        <v>2133</v>
      </c>
      <c r="B990" t="s">
        <v>2134</v>
      </c>
      <c r="C990" t="s">
        <v>3144</v>
      </c>
      <c r="D990" t="s">
        <v>325</v>
      </c>
      <c r="E990">
        <v>2900.1265934550001</v>
      </c>
      <c r="F990">
        <v>899.45</v>
      </c>
      <c r="G990">
        <v>34.007749984821899</v>
      </c>
      <c r="H990">
        <v>-2.3544788454645702</v>
      </c>
      <c r="I990">
        <v>87.937528718271096</v>
      </c>
      <c r="J990">
        <v>-5.08321863903861</v>
      </c>
      <c r="K990">
        <v>805.56815894501904</v>
      </c>
      <c r="L990">
        <v>626.07483264326004</v>
      </c>
      <c r="M990">
        <v>45.559621533706498</v>
      </c>
      <c r="N990">
        <v>0.71492828374097495</v>
      </c>
      <c r="O990">
        <v>7.5657346155984104</v>
      </c>
      <c r="P990">
        <v>119.645909645909</v>
      </c>
      <c r="Q990">
        <v>-3.578602610783E-2</v>
      </c>
    </row>
    <row r="991" spans="1:17" hidden="1" x14ac:dyDescent="0.3">
      <c r="A991" t="s">
        <v>2135</v>
      </c>
      <c r="B991" t="s">
        <v>2136</v>
      </c>
      <c r="C991" t="s">
        <v>3144</v>
      </c>
      <c r="D991" t="s">
        <v>227</v>
      </c>
      <c r="E991">
        <v>2891.58839244</v>
      </c>
      <c r="F991">
        <v>2612.8000000000002</v>
      </c>
      <c r="G991">
        <v>145.79193835866101</v>
      </c>
      <c r="H991">
        <v>1.6812753895068899</v>
      </c>
      <c r="I991">
        <v>85.816966210135703</v>
      </c>
      <c r="J991">
        <v>-6.0702867562430098</v>
      </c>
      <c r="K991">
        <v>2392.4130245105198</v>
      </c>
      <c r="L991">
        <v>1771.31494417318</v>
      </c>
      <c r="M991">
        <v>45.613637508794099</v>
      </c>
      <c r="N991">
        <v>1.12421000235826</v>
      </c>
      <c r="O991">
        <v>14.742804654011</v>
      </c>
      <c r="P991">
        <v>174.74237644584599</v>
      </c>
      <c r="Q991">
        <v>0.13956518279223801</v>
      </c>
    </row>
    <row r="992" spans="1:17" hidden="1" x14ac:dyDescent="0.3">
      <c r="A992" t="s">
        <v>2137</v>
      </c>
      <c r="B992" t="s">
        <v>2138</v>
      </c>
      <c r="C992" t="s">
        <v>3144</v>
      </c>
      <c r="D992" t="s">
        <v>190</v>
      </c>
      <c r="E992">
        <v>2889.0318206249999</v>
      </c>
      <c r="F992">
        <v>1877.5</v>
      </c>
      <c r="G992">
        <v>-42.826070796800998</v>
      </c>
      <c r="H992">
        <v>-7.7056202188789698</v>
      </c>
      <c r="I992">
        <v>-8.8537147597430899</v>
      </c>
      <c r="J992">
        <v>2.5570535020543499E-2</v>
      </c>
      <c r="K992">
        <v>1950.44727108296</v>
      </c>
      <c r="L992">
        <v>2006.2806624227901</v>
      </c>
      <c r="M992">
        <v>46.755081515621399</v>
      </c>
      <c r="N992">
        <v>0.416871639665301</v>
      </c>
      <c r="O992">
        <v>31.025299600532598</v>
      </c>
      <c r="P992">
        <v>7.7691358379014401</v>
      </c>
      <c r="Q992">
        <v>3.8288101103310997E-2</v>
      </c>
    </row>
    <row r="993" spans="1:17" hidden="1" x14ac:dyDescent="0.3">
      <c r="A993" t="s">
        <v>2139</v>
      </c>
      <c r="B993" t="s">
        <v>2140</v>
      </c>
      <c r="C993" t="s">
        <v>3144</v>
      </c>
      <c r="D993" t="s">
        <v>2141</v>
      </c>
      <c r="E993">
        <v>2885.12</v>
      </c>
      <c r="F993">
        <v>1098.2</v>
      </c>
      <c r="G993">
        <v>107.64225510164</v>
      </c>
      <c r="H993">
        <v>15.5494691757696</v>
      </c>
      <c r="I993">
        <v>37.871214106864898</v>
      </c>
      <c r="J993">
        <v>9.1236570405650301</v>
      </c>
      <c r="K993">
        <v>973.83727053606003</v>
      </c>
      <c r="L993">
        <v>877.73685132351602</v>
      </c>
      <c r="M993">
        <v>80.380153361703606</v>
      </c>
      <c r="N993">
        <v>1.07764000480149</v>
      </c>
      <c r="O993">
        <v>32.758149699508202</v>
      </c>
      <c r="P993">
        <v>157.73292654306499</v>
      </c>
      <c r="Q993">
        <v>9.9685082111314993E-2</v>
      </c>
    </row>
    <row r="994" spans="1:17" hidden="1" x14ac:dyDescent="0.3">
      <c r="A994" t="s">
        <v>2142</v>
      </c>
      <c r="B994" t="s">
        <v>2143</v>
      </c>
      <c r="C994" t="s">
        <v>3144</v>
      </c>
      <c r="D994" t="s">
        <v>271</v>
      </c>
      <c r="E994">
        <v>2863.72</v>
      </c>
      <c r="F994">
        <v>14707.75</v>
      </c>
      <c r="G994">
        <v>-27.832885122691799</v>
      </c>
      <c r="H994">
        <v>1.2599037241103399</v>
      </c>
      <c r="I994">
        <v>7.7521613666586804</v>
      </c>
      <c r="J994">
        <v>2.9701285365116501</v>
      </c>
      <c r="K994">
        <v>14737.042542025099</v>
      </c>
      <c r="L994">
        <v>13996.2770017454</v>
      </c>
      <c r="M994">
        <v>37.734350138091102</v>
      </c>
      <c r="N994">
        <v>0.673519621316231</v>
      </c>
      <c r="O994">
        <v>15.5856606211011</v>
      </c>
      <c r="P994">
        <v>41.4070762426689</v>
      </c>
      <c r="Q994">
        <v>0.142585198636452</v>
      </c>
    </row>
    <row r="995" spans="1:17" hidden="1" x14ac:dyDescent="0.3">
      <c r="A995" t="s">
        <v>2144</v>
      </c>
      <c r="B995" t="s">
        <v>2145</v>
      </c>
      <c r="C995" t="s">
        <v>3144</v>
      </c>
      <c r="D995" t="s">
        <v>1573</v>
      </c>
      <c r="E995">
        <v>2860.8293140199999</v>
      </c>
      <c r="F995">
        <v>363.1</v>
      </c>
      <c r="G995">
        <v>-36.4957151397969</v>
      </c>
      <c r="H995">
        <v>-8.5696289128503</v>
      </c>
      <c r="I995">
        <v>-19.5789174898417</v>
      </c>
      <c r="J995">
        <v>-1.85300606744795</v>
      </c>
      <c r="M995">
        <v>53.453191190673103</v>
      </c>
      <c r="O995">
        <v>18.741393555494302</v>
      </c>
      <c r="P995">
        <v>6.6059894304168996</v>
      </c>
    </row>
    <row r="996" spans="1:17" hidden="1" x14ac:dyDescent="0.3">
      <c r="A996" t="s">
        <v>2146</v>
      </c>
      <c r="B996" t="s">
        <v>2147</v>
      </c>
      <c r="C996" t="s">
        <v>3144</v>
      </c>
      <c r="D996" t="s">
        <v>846</v>
      </c>
      <c r="E996">
        <v>2853.9</v>
      </c>
      <c r="F996">
        <v>466.15</v>
      </c>
      <c r="G996">
        <v>-22.080598926325202</v>
      </c>
      <c r="H996">
        <v>7.3027803113512197</v>
      </c>
      <c r="I996">
        <v>-5.1638012763700196</v>
      </c>
      <c r="J996">
        <v>4.7450485501792201</v>
      </c>
      <c r="M996">
        <v>46.486793735830801</v>
      </c>
      <c r="O996">
        <v>27.362436983803502</v>
      </c>
      <c r="P996">
        <v>22.671052631578899</v>
      </c>
    </row>
    <row r="997" spans="1:17" hidden="1" x14ac:dyDescent="0.3">
      <c r="A997" t="s">
        <v>2148</v>
      </c>
      <c r="B997" t="s">
        <v>2149</v>
      </c>
      <c r="C997" t="s">
        <v>3144</v>
      </c>
      <c r="D997" t="s">
        <v>2150</v>
      </c>
      <c r="E997">
        <v>2850.4759995750001</v>
      </c>
      <c r="F997">
        <v>5625.75</v>
      </c>
      <c r="G997">
        <v>74.138063322182106</v>
      </c>
      <c r="H997">
        <v>7.3850322487267501</v>
      </c>
      <c r="I997">
        <v>53.342360916769202</v>
      </c>
      <c r="J997">
        <v>-2.4269767248387999</v>
      </c>
      <c r="K997">
        <v>5358.1368830578303</v>
      </c>
      <c r="L997">
        <v>4415.2783812176904</v>
      </c>
      <c r="M997">
        <v>58.080529092106602</v>
      </c>
      <c r="N997">
        <v>1.2883638144613101</v>
      </c>
      <c r="O997">
        <v>14.5269519619606</v>
      </c>
      <c r="P997">
        <v>111.494360902255</v>
      </c>
      <c r="Q997">
        <v>0.16438447647419499</v>
      </c>
    </row>
    <row r="998" spans="1:17" hidden="1" x14ac:dyDescent="0.3">
      <c r="A998" t="s">
        <v>2151</v>
      </c>
      <c r="B998" t="s">
        <v>2152</v>
      </c>
      <c r="C998" t="s">
        <v>3144</v>
      </c>
      <c r="D998" t="s">
        <v>1361</v>
      </c>
      <c r="E998">
        <v>2830.5620863200002</v>
      </c>
      <c r="F998">
        <v>390.4</v>
      </c>
      <c r="G998">
        <v>26.158249293293899</v>
      </c>
      <c r="H998">
        <v>-7.4725709555002204</v>
      </c>
      <c r="I998">
        <v>9.0709830913757408</v>
      </c>
      <c r="J998">
        <v>-0.63240196985431296</v>
      </c>
      <c r="K998">
        <v>391.197437048008</v>
      </c>
      <c r="L998">
        <v>352.06148916093599</v>
      </c>
      <c r="M998">
        <v>33.301362269499101</v>
      </c>
      <c r="N998">
        <v>0.30539985926716601</v>
      </c>
      <c r="O998">
        <v>15.740266393442599</v>
      </c>
      <c r="P998">
        <v>55.321265168092303</v>
      </c>
      <c r="Q998">
        <v>2.4301909982416998E-2</v>
      </c>
    </row>
    <row r="999" spans="1:17" x14ac:dyDescent="0.3">
      <c r="A999" t="s">
        <v>2153</v>
      </c>
      <c r="B999" t="s">
        <v>2154</v>
      </c>
      <c r="C999" t="s">
        <v>3135</v>
      </c>
      <c r="D999" t="s">
        <v>271</v>
      </c>
      <c r="E999">
        <v>2825.7784029999998</v>
      </c>
      <c r="F999">
        <v>280.10000000000002</v>
      </c>
      <c r="G999">
        <v>-22.088589717341101</v>
      </c>
      <c r="H999">
        <v>-13.9191491036127</v>
      </c>
      <c r="I999">
        <v>-20.434174311671601</v>
      </c>
      <c r="J999">
        <v>-4.0536894610411398</v>
      </c>
      <c r="K999">
        <v>312.12747090003</v>
      </c>
      <c r="L999">
        <v>306.85871192699898</v>
      </c>
      <c r="M999">
        <v>16.864815717834301</v>
      </c>
      <c r="N999">
        <v>1.4148477988155299</v>
      </c>
      <c r="O999">
        <v>43.359514459121698</v>
      </c>
      <c r="P999">
        <v>14.2565776055476</v>
      </c>
      <c r="Q999">
        <v>7.3542807548229006E-2</v>
      </c>
    </row>
    <row r="1000" spans="1:17" hidden="1" x14ac:dyDescent="0.3">
      <c r="A1000" t="s">
        <v>2155</v>
      </c>
      <c r="B1000" t="s">
        <v>2156</v>
      </c>
      <c r="C1000" t="s">
        <v>3144</v>
      </c>
      <c r="D1000" t="s">
        <v>217</v>
      </c>
      <c r="E1000">
        <v>2810.7836086000002</v>
      </c>
      <c r="F1000">
        <v>423.18</v>
      </c>
      <c r="G1000">
        <v>-38.885410517728801</v>
      </c>
      <c r="H1000">
        <v>-12.6415812741553</v>
      </c>
      <c r="I1000">
        <v>-21.968612867773601</v>
      </c>
      <c r="J1000">
        <v>-8.9555942526039907</v>
      </c>
      <c r="M1000">
        <v>0</v>
      </c>
      <c r="O1000">
        <v>21.343163665579599</v>
      </c>
      <c r="P1000">
        <v>5.2424769957721802</v>
      </c>
    </row>
    <row r="1001" spans="1:17" hidden="1" x14ac:dyDescent="0.3">
      <c r="A1001" t="s">
        <v>2157</v>
      </c>
      <c r="B1001" t="s">
        <v>2158</v>
      </c>
      <c r="C1001" t="s">
        <v>3144</v>
      </c>
      <c r="D1001" t="s">
        <v>117</v>
      </c>
      <c r="E1001">
        <v>2808.0578559999999</v>
      </c>
      <c r="F1001">
        <v>555.5</v>
      </c>
      <c r="G1001">
        <v>-0.50934826205154204</v>
      </c>
      <c r="H1001">
        <v>-4.8001991533591797</v>
      </c>
      <c r="I1001">
        <v>15.616942536236801</v>
      </c>
      <c r="J1001">
        <v>-4.0940138286638401</v>
      </c>
      <c r="K1001">
        <v>587.57579475028399</v>
      </c>
      <c r="L1001">
        <v>550.89945170000397</v>
      </c>
      <c r="M1001">
        <v>43.558683423567501</v>
      </c>
      <c r="N1001">
        <v>0.49541805869480998</v>
      </c>
      <c r="O1001">
        <v>31.377137713771301</v>
      </c>
      <c r="P1001">
        <v>34.6666666666666</v>
      </c>
      <c r="Q1001">
        <v>2.2912040371312999E-2</v>
      </c>
    </row>
    <row r="1002" spans="1:17" hidden="1" x14ac:dyDescent="0.3">
      <c r="A1002" t="s">
        <v>2159</v>
      </c>
      <c r="B1002" t="s">
        <v>2160</v>
      </c>
      <c r="C1002" t="s">
        <v>3144</v>
      </c>
      <c r="D1002" t="s">
        <v>120</v>
      </c>
      <c r="E1002">
        <v>2806.0928928500002</v>
      </c>
      <c r="F1002">
        <v>3870.8</v>
      </c>
      <c r="G1002">
        <v>28.945359279558499</v>
      </c>
      <c r="H1002">
        <v>-11.349036093432399</v>
      </c>
      <c r="I1002">
        <v>-19.6561340885577</v>
      </c>
      <c r="J1002">
        <v>-3.98893908451568</v>
      </c>
      <c r="K1002">
        <v>4138.2305481616104</v>
      </c>
      <c r="L1002">
        <v>3882.9790280369798</v>
      </c>
      <c r="M1002">
        <v>31.888864421101001</v>
      </c>
      <c r="N1002">
        <v>1.4823034602226799</v>
      </c>
      <c r="O1002">
        <v>32.866590885605</v>
      </c>
      <c r="P1002">
        <v>81.455090943183905</v>
      </c>
      <c r="Q1002">
        <v>0.131377867123321</v>
      </c>
    </row>
    <row r="1003" spans="1:17" hidden="1" x14ac:dyDescent="0.3">
      <c r="A1003" t="s">
        <v>2161</v>
      </c>
      <c r="B1003" t="s">
        <v>2162</v>
      </c>
      <c r="C1003" t="s">
        <v>3144</v>
      </c>
      <c r="D1003" t="s">
        <v>48</v>
      </c>
      <c r="E1003">
        <v>2793.350845125</v>
      </c>
      <c r="F1003">
        <v>2491.75</v>
      </c>
      <c r="G1003">
        <v>19.782901077854699</v>
      </c>
      <c r="H1003">
        <v>-9.0079358688509092</v>
      </c>
      <c r="I1003">
        <v>-15.885356460137199</v>
      </c>
      <c r="J1003">
        <v>-2.2436975344572798</v>
      </c>
      <c r="K1003">
        <v>2729.8653109768902</v>
      </c>
      <c r="L1003">
        <v>2584.2150734480701</v>
      </c>
      <c r="M1003">
        <v>35.520998041823397</v>
      </c>
      <c r="N1003">
        <v>0.49732330354063098</v>
      </c>
      <c r="O1003">
        <v>48.807063308919403</v>
      </c>
      <c r="P1003">
        <v>51.474164133738597</v>
      </c>
      <c r="Q1003">
        <v>7.1990231066048002E-2</v>
      </c>
    </row>
    <row r="1004" spans="1:17" hidden="1" x14ac:dyDescent="0.3">
      <c r="A1004" t="s">
        <v>2163</v>
      </c>
      <c r="B1004" t="s">
        <v>2164</v>
      </c>
      <c r="C1004" t="s">
        <v>3144</v>
      </c>
      <c r="D1004" t="s">
        <v>117</v>
      </c>
      <c r="E1004">
        <v>2792.9127100000001</v>
      </c>
      <c r="F1004">
        <v>533.9</v>
      </c>
      <c r="G1004">
        <v>-57.0438160934306</v>
      </c>
      <c r="H1004">
        <v>-10.9770217343501</v>
      </c>
      <c r="I1004">
        <v>-24.067048802973002</v>
      </c>
      <c r="J1004">
        <v>-2.8908372928647599</v>
      </c>
      <c r="K1004">
        <v>578.66812695941599</v>
      </c>
      <c r="L1004">
        <v>623.23570770106096</v>
      </c>
      <c r="M1004">
        <v>20.074311273894001</v>
      </c>
      <c r="N1004">
        <v>0.51920081876029001</v>
      </c>
      <c r="O1004">
        <v>60.891552725229403</v>
      </c>
      <c r="P1004">
        <v>6.5668662674650502</v>
      </c>
      <c r="Q1004">
        <v>1.4747358236245E-2</v>
      </c>
    </row>
    <row r="1005" spans="1:17" hidden="1" x14ac:dyDescent="0.3">
      <c r="A1005" t="s">
        <v>2165</v>
      </c>
      <c r="B1005" t="s">
        <v>2166</v>
      </c>
      <c r="C1005" t="s">
        <v>3144</v>
      </c>
      <c r="D1005" t="s">
        <v>375</v>
      </c>
      <c r="E1005">
        <v>2788.27379625</v>
      </c>
      <c r="F1005">
        <v>1884.75</v>
      </c>
      <c r="G1005">
        <v>-44.464599415531701</v>
      </c>
      <c r="H1005">
        <v>-3.7123091535261099</v>
      </c>
      <c r="I1005">
        <v>-12.533754002103301</v>
      </c>
      <c r="J1005">
        <v>-0.44594541746913602</v>
      </c>
      <c r="K1005">
        <v>1891.8087428951901</v>
      </c>
      <c r="L1005">
        <v>1959.24532377325</v>
      </c>
      <c r="M1005">
        <v>35.459197640953398</v>
      </c>
      <c r="N1005">
        <v>0.99548038057334698</v>
      </c>
      <c r="O1005">
        <v>30.521289295662498</v>
      </c>
      <c r="P1005">
        <v>11.5236686390532</v>
      </c>
      <c r="Q1005">
        <v>-9.2680973993384E-2</v>
      </c>
    </row>
    <row r="1006" spans="1:17" hidden="1" x14ac:dyDescent="0.3">
      <c r="A1006" t="s">
        <v>2167</v>
      </c>
      <c r="B1006" t="s">
        <v>2168</v>
      </c>
      <c r="C1006" t="s">
        <v>3144</v>
      </c>
      <c r="D1006" t="s">
        <v>135</v>
      </c>
      <c r="E1006">
        <v>2782.726291596</v>
      </c>
      <c r="F1006">
        <v>153.28</v>
      </c>
      <c r="G1006">
        <v>-34.855425136179399</v>
      </c>
      <c r="H1006">
        <v>-18.8478312741553</v>
      </c>
      <c r="I1006">
        <v>-17.938627486224199</v>
      </c>
      <c r="J1006">
        <v>-3.4547569183561602</v>
      </c>
      <c r="O1006">
        <v>23.956158663882999</v>
      </c>
      <c r="P1006">
        <v>9.9017709901771003</v>
      </c>
    </row>
    <row r="1007" spans="1:17" hidden="1" x14ac:dyDescent="0.3">
      <c r="A1007" t="s">
        <v>2169</v>
      </c>
      <c r="B1007" t="s">
        <v>2170</v>
      </c>
      <c r="C1007" t="s">
        <v>3144</v>
      </c>
      <c r="D1007" t="s">
        <v>190</v>
      </c>
      <c r="E1007">
        <v>2778.1046861750001</v>
      </c>
      <c r="F1007">
        <v>1997.5</v>
      </c>
      <c r="G1007">
        <v>50.862784659551998</v>
      </c>
      <c r="H1007">
        <v>-20.286239247067801</v>
      </c>
      <c r="I1007">
        <v>66.384712841073096</v>
      </c>
      <c r="J1007">
        <v>-3.8645209517528798</v>
      </c>
      <c r="K1007">
        <v>1949.5233543981899</v>
      </c>
      <c r="L1007">
        <v>1550.2416107525901</v>
      </c>
      <c r="M1007">
        <v>26.188355023424201</v>
      </c>
      <c r="N1007">
        <v>0.44959434508315199</v>
      </c>
      <c r="O1007">
        <v>23.088861076345399</v>
      </c>
      <c r="P1007">
        <v>95.814135869032398</v>
      </c>
      <c r="Q1007">
        <v>0.128057251773248</v>
      </c>
    </row>
    <row r="1008" spans="1:17" x14ac:dyDescent="0.3">
      <c r="A1008" t="s">
        <v>2171</v>
      </c>
      <c r="B1008" t="s">
        <v>2172</v>
      </c>
      <c r="C1008" t="s">
        <v>3127</v>
      </c>
      <c r="D1008" t="s">
        <v>439</v>
      </c>
      <c r="E1008">
        <v>2750.9558360400001</v>
      </c>
      <c r="F1008">
        <v>81.680000000000007</v>
      </c>
      <c r="G1008">
        <v>-28.144501547563902</v>
      </c>
      <c r="H1008">
        <v>-9.0889398191899797</v>
      </c>
      <c r="I1008">
        <v>-25.181863266692599</v>
      </c>
      <c r="J1008">
        <v>-5.8239132181212199</v>
      </c>
      <c r="K1008">
        <v>86.561120466465695</v>
      </c>
      <c r="L1008">
        <v>86.317247764020095</v>
      </c>
      <c r="M1008">
        <v>28.036536202315801</v>
      </c>
      <c r="N1008">
        <v>0.50992767684476803</v>
      </c>
      <c r="O1008">
        <v>46.914789422135101</v>
      </c>
      <c r="P1008">
        <v>30.583533173461198</v>
      </c>
      <c r="Q1008">
        <v>-2.6562450158860999E-2</v>
      </c>
    </row>
    <row r="1009" spans="1:17" hidden="1" x14ac:dyDescent="0.3">
      <c r="A1009" t="s">
        <v>2173</v>
      </c>
      <c r="B1009" t="s">
        <v>2174</v>
      </c>
      <c r="C1009" t="s">
        <v>3144</v>
      </c>
      <c r="D1009" t="s">
        <v>2175</v>
      </c>
      <c r="E1009">
        <v>2748.25</v>
      </c>
      <c r="F1009">
        <v>571.15</v>
      </c>
      <c r="G1009">
        <v>144.15785628877401</v>
      </c>
      <c r="H1009">
        <v>11.9039500017352</v>
      </c>
      <c r="I1009">
        <v>65.060701674777306</v>
      </c>
      <c r="J1009">
        <v>2.7445777657446202</v>
      </c>
      <c r="K1009">
        <v>519.96616338993601</v>
      </c>
      <c r="M1009">
        <v>58.371179283138197</v>
      </c>
      <c r="N1009">
        <v>1.8994208108647801</v>
      </c>
      <c r="O1009">
        <v>25.492427558434699</v>
      </c>
      <c r="P1009">
        <v>185.57499999999999</v>
      </c>
    </row>
    <row r="1010" spans="1:17" hidden="1" x14ac:dyDescent="0.3">
      <c r="A1010" t="s">
        <v>2176</v>
      </c>
      <c r="B1010" t="s">
        <v>2177</v>
      </c>
      <c r="C1010" t="s">
        <v>3144</v>
      </c>
      <c r="D1010" t="s">
        <v>284</v>
      </c>
      <c r="E1010">
        <v>2747.0515872249998</v>
      </c>
      <c r="F1010">
        <v>827.05</v>
      </c>
      <c r="G1010">
        <v>-3.99600952047965</v>
      </c>
      <c r="H1010">
        <v>4.0764198817784303</v>
      </c>
      <c r="I1010">
        <v>21.731046177011201</v>
      </c>
      <c r="J1010">
        <v>-4.8536341977917097</v>
      </c>
      <c r="K1010">
        <v>766.30454314394296</v>
      </c>
      <c r="L1010">
        <v>678.98392247991001</v>
      </c>
      <c r="M1010">
        <v>63.576556752824501</v>
      </c>
      <c r="N1010">
        <v>1.1074033121314499</v>
      </c>
      <c r="O1010">
        <v>6.47482014388489</v>
      </c>
      <c r="P1010">
        <v>56.623425811949602</v>
      </c>
      <c r="Q1010">
        <v>-6.6882196214750004E-3</v>
      </c>
    </row>
    <row r="1011" spans="1:17" hidden="1" x14ac:dyDescent="0.3">
      <c r="A1011" t="s">
        <v>2178</v>
      </c>
      <c r="B1011" t="s">
        <v>2179</v>
      </c>
      <c r="C1011" t="s">
        <v>3144</v>
      </c>
      <c r="D1011" t="s">
        <v>202</v>
      </c>
      <c r="E1011">
        <v>2741.14682709</v>
      </c>
      <c r="F1011">
        <v>1832</v>
      </c>
      <c r="G1011">
        <v>22.856302806609602</v>
      </c>
      <c r="H1011">
        <v>-13.054110846135</v>
      </c>
      <c r="I1011">
        <v>-27.674975347048999</v>
      </c>
      <c r="J1011">
        <v>1.5132914575899501</v>
      </c>
      <c r="K1011">
        <v>1960.2062839687401</v>
      </c>
      <c r="L1011">
        <v>1864.7792255757099</v>
      </c>
      <c r="M1011">
        <v>48.244917342336699</v>
      </c>
      <c r="N1011">
        <v>0.78627636513382304</v>
      </c>
      <c r="O1011">
        <v>35.371179039301303</v>
      </c>
      <c r="P1011">
        <v>53.3118540524708</v>
      </c>
      <c r="Q1011">
        <v>0.117777807080752</v>
      </c>
    </row>
    <row r="1012" spans="1:17" hidden="1" x14ac:dyDescent="0.3">
      <c r="A1012" t="s">
        <v>2180</v>
      </c>
      <c r="B1012" t="s">
        <v>2181</v>
      </c>
      <c r="C1012" t="s">
        <v>3144</v>
      </c>
      <c r="D1012" t="s">
        <v>1964</v>
      </c>
      <c r="E1012">
        <v>2737.92</v>
      </c>
      <c r="F1012">
        <v>442.95</v>
      </c>
      <c r="G1012">
        <v>26.371324402346598</v>
      </c>
      <c r="H1012">
        <v>-10.2125634170125</v>
      </c>
      <c r="I1012">
        <v>31.5262875069551</v>
      </c>
      <c r="J1012">
        <v>-4.3561299668897098</v>
      </c>
      <c r="K1012">
        <v>394.535716262812</v>
      </c>
      <c r="L1012">
        <v>318.86175471174499</v>
      </c>
      <c r="M1012">
        <v>44.487593840429902</v>
      </c>
      <c r="N1012">
        <v>0.43828759944976298</v>
      </c>
      <c r="O1012">
        <v>7.5967942205666699</v>
      </c>
      <c r="P1012">
        <v>95.089187403655501</v>
      </c>
      <c r="Q1012">
        <v>0.17261259258995301</v>
      </c>
    </row>
    <row r="1013" spans="1:17" x14ac:dyDescent="0.3">
      <c r="A1013" t="s">
        <v>2182</v>
      </c>
      <c r="B1013" t="s">
        <v>2183</v>
      </c>
      <c r="C1013" t="s">
        <v>3133</v>
      </c>
      <c r="D1013" t="s">
        <v>187</v>
      </c>
      <c r="E1013">
        <v>2737.5896217949999</v>
      </c>
      <c r="F1013">
        <v>172.55</v>
      </c>
      <c r="G1013">
        <v>-17.958076558865699</v>
      </c>
      <c r="H1013">
        <v>-17.7372703848173</v>
      </c>
      <c r="I1013">
        <v>-40.495617894699997</v>
      </c>
      <c r="J1013">
        <v>-6.3049018800972201</v>
      </c>
      <c r="K1013">
        <v>186.48432861932901</v>
      </c>
      <c r="L1013">
        <v>185.882215045354</v>
      </c>
      <c r="M1013">
        <v>27.740018806983802</v>
      </c>
      <c r="N1013">
        <v>0.39115889084542399</v>
      </c>
      <c r="O1013">
        <v>64.0104317589104</v>
      </c>
      <c r="P1013">
        <v>29.736842105263101</v>
      </c>
      <c r="Q1013">
        <v>-3.2270157819365999E-2</v>
      </c>
    </row>
    <row r="1014" spans="1:17" hidden="1" x14ac:dyDescent="0.3">
      <c r="A1014" t="s">
        <v>2184</v>
      </c>
      <c r="B1014" t="s">
        <v>2185</v>
      </c>
      <c r="C1014" t="s">
        <v>3144</v>
      </c>
      <c r="D1014" t="s">
        <v>167</v>
      </c>
      <c r="E1014">
        <v>2730.51821565</v>
      </c>
      <c r="F1014">
        <v>416.45</v>
      </c>
      <c r="G1014">
        <v>-0.70940226941255302</v>
      </c>
      <c r="H1014">
        <v>0.947913406695712</v>
      </c>
      <c r="I1014">
        <v>17.195852801122999</v>
      </c>
      <c r="J1014">
        <v>0.86742404007893703</v>
      </c>
      <c r="K1014">
        <v>408.59124843005901</v>
      </c>
      <c r="L1014">
        <v>373.15696098886599</v>
      </c>
      <c r="M1014">
        <v>62.751338295139803</v>
      </c>
      <c r="N1014">
        <v>0.87416003594756697</v>
      </c>
      <c r="O1014">
        <v>16.220434626005499</v>
      </c>
      <c r="P1014">
        <v>68.603238866396694</v>
      </c>
      <c r="Q1014">
        <v>0.103976739717571</v>
      </c>
    </row>
    <row r="1015" spans="1:17" hidden="1" x14ac:dyDescent="0.3">
      <c r="A1015" t="s">
        <v>2186</v>
      </c>
      <c r="B1015" t="s">
        <v>2187</v>
      </c>
      <c r="C1015" t="s">
        <v>3144</v>
      </c>
      <c r="D1015" t="s">
        <v>271</v>
      </c>
      <c r="E1015">
        <v>2723.7926520000001</v>
      </c>
      <c r="F1015">
        <v>387.4</v>
      </c>
      <c r="G1015">
        <v>-54.052041921123703</v>
      </c>
      <c r="H1015">
        <v>-6.4470515470598198</v>
      </c>
      <c r="I1015">
        <v>-25.925455029342601</v>
      </c>
      <c r="J1015">
        <v>-1.07890774466747</v>
      </c>
      <c r="K1015">
        <v>412.67863876933097</v>
      </c>
      <c r="L1015">
        <v>459.70135060873599</v>
      </c>
      <c r="M1015">
        <v>39.660104262658798</v>
      </c>
      <c r="N1015">
        <v>1.0660107095673601</v>
      </c>
      <c r="O1015">
        <v>49.1481672689726</v>
      </c>
      <c r="P1015">
        <v>1.1488250652741301</v>
      </c>
      <c r="Q1015">
        <v>-0.19482811127077401</v>
      </c>
    </row>
    <row r="1016" spans="1:17" hidden="1" x14ac:dyDescent="0.3">
      <c r="A1016" t="s">
        <v>2188</v>
      </c>
      <c r="B1016" t="s">
        <v>2189</v>
      </c>
      <c r="C1016" t="s">
        <v>3144</v>
      </c>
      <c r="D1016" t="s">
        <v>276</v>
      </c>
      <c r="E1016">
        <v>2715.2091534750002</v>
      </c>
      <c r="F1016">
        <v>496.95</v>
      </c>
      <c r="G1016">
        <v>108.585953108897</v>
      </c>
      <c r="H1016">
        <v>-14.844259845583901</v>
      </c>
      <c r="I1016">
        <v>36.664010443416601</v>
      </c>
      <c r="J1016">
        <v>-6.3185693988028202</v>
      </c>
      <c r="K1016">
        <v>565.13405631316596</v>
      </c>
      <c r="L1016">
        <v>488.523116622705</v>
      </c>
      <c r="M1016">
        <v>21.187097275314098</v>
      </c>
      <c r="N1016">
        <v>0.69539906296723797</v>
      </c>
      <c r="O1016">
        <v>82.875540798873104</v>
      </c>
      <c r="P1016">
        <v>144.56200787401499</v>
      </c>
      <c r="Q1016">
        <v>0.177540472205962</v>
      </c>
    </row>
    <row r="1017" spans="1:17" hidden="1" x14ac:dyDescent="0.3">
      <c r="A1017" t="s">
        <v>2190</v>
      </c>
      <c r="B1017" t="s">
        <v>2191</v>
      </c>
      <c r="C1017" t="s">
        <v>3144</v>
      </c>
      <c r="D1017" t="s">
        <v>48</v>
      </c>
      <c r="E1017">
        <v>2712.9700069</v>
      </c>
      <c r="F1017">
        <v>2129.4</v>
      </c>
      <c r="G1017">
        <v>20.676203501208999</v>
      </c>
      <c r="H1017">
        <v>2.1206416322485699</v>
      </c>
      <c r="I1017">
        <v>11.183709860975799</v>
      </c>
      <c r="J1017">
        <v>-1.5708977505463899</v>
      </c>
      <c r="K1017">
        <v>2170.27039410312</v>
      </c>
      <c r="L1017">
        <v>1977.13942950413</v>
      </c>
      <c r="M1017">
        <v>52.0434964323412</v>
      </c>
      <c r="N1017">
        <v>0.54331228994837799</v>
      </c>
      <c r="O1017">
        <v>23.978585517047001</v>
      </c>
      <c r="P1017">
        <v>70.2158273381295</v>
      </c>
      <c r="Q1017">
        <v>0.160054297929934</v>
      </c>
    </row>
    <row r="1018" spans="1:17" x14ac:dyDescent="0.3">
      <c r="A1018" t="s">
        <v>2192</v>
      </c>
      <c r="B1018" t="s">
        <v>2193</v>
      </c>
      <c r="C1018" t="s">
        <v>3131</v>
      </c>
      <c r="D1018" t="s">
        <v>403</v>
      </c>
      <c r="E1018">
        <v>2711.2486865599999</v>
      </c>
      <c r="F1018">
        <v>1909.1</v>
      </c>
      <c r="G1018">
        <v>-34.200635919809102</v>
      </c>
      <c r="H1018">
        <v>-22.951418217186198</v>
      </c>
      <c r="I1018">
        <v>-7.2011415881802696</v>
      </c>
      <c r="J1018">
        <v>-2.2090692778310301</v>
      </c>
      <c r="K1018">
        <v>2123.7910422763898</v>
      </c>
      <c r="L1018">
        <v>1988.1320361944399</v>
      </c>
      <c r="M1018">
        <v>15.314864866054499</v>
      </c>
      <c r="N1018">
        <v>0.55234074552993995</v>
      </c>
      <c r="O1018">
        <v>34.091980514378399</v>
      </c>
      <c r="P1018">
        <v>24.6962769431744</v>
      </c>
      <c r="Q1018">
        <v>-7.3167350248453999E-2</v>
      </c>
    </row>
    <row r="1019" spans="1:17" hidden="1" x14ac:dyDescent="0.3">
      <c r="A1019" t="s">
        <v>2194</v>
      </c>
      <c r="B1019" t="s">
        <v>2195</v>
      </c>
      <c r="C1019" t="s">
        <v>3144</v>
      </c>
      <c r="D1019" t="s">
        <v>117</v>
      </c>
      <c r="E1019">
        <v>2710.3458546279999</v>
      </c>
      <c r="F1019">
        <v>51.62</v>
      </c>
      <c r="G1019">
        <v>5.7362418300561204</v>
      </c>
      <c r="H1019">
        <v>0.57017037737231502</v>
      </c>
      <c r="I1019">
        <v>23.065570750013499</v>
      </c>
      <c r="J1019">
        <v>-6.5839640682721896</v>
      </c>
      <c r="K1019">
        <v>50.387848236792301</v>
      </c>
      <c r="L1019">
        <v>43.161839077641503</v>
      </c>
      <c r="M1019">
        <v>34.271829517332797</v>
      </c>
      <c r="N1019">
        <v>0.81462235270453798</v>
      </c>
      <c r="O1019">
        <v>14.103060829135901</v>
      </c>
      <c r="P1019">
        <v>68.252933507170695</v>
      </c>
      <c r="Q1019">
        <v>0.118125261547834</v>
      </c>
    </row>
    <row r="1020" spans="1:17" hidden="1" x14ac:dyDescent="0.3">
      <c r="A1020" t="s">
        <v>2196</v>
      </c>
      <c r="B1020" t="s">
        <v>2197</v>
      </c>
      <c r="C1020" t="s">
        <v>3144</v>
      </c>
      <c r="D1020" t="s">
        <v>728</v>
      </c>
      <c r="E1020">
        <v>2708.1592127599902</v>
      </c>
      <c r="F1020">
        <v>2135.8000000000002</v>
      </c>
      <c r="G1020">
        <v>-30.435386884446899</v>
      </c>
      <c r="H1020">
        <v>-4.9283451927848896</v>
      </c>
      <c r="I1020">
        <v>-27.150115312160001</v>
      </c>
      <c r="J1020">
        <v>-2.4545608005225401</v>
      </c>
      <c r="K1020">
        <v>2425.2014636991598</v>
      </c>
      <c r="L1020">
        <v>2403.9532018620098</v>
      </c>
      <c r="M1020">
        <v>35.487634792714502</v>
      </c>
      <c r="N1020">
        <v>0.42338664203903698</v>
      </c>
      <c r="O1020">
        <v>51.231388706807699</v>
      </c>
      <c r="P1020">
        <v>9.6941526925348604</v>
      </c>
      <c r="Q1020">
        <v>6.5793509850075996E-2</v>
      </c>
    </row>
    <row r="1021" spans="1:17" hidden="1" x14ac:dyDescent="0.3">
      <c r="A1021" t="s">
        <v>2198</v>
      </c>
      <c r="B1021" t="s">
        <v>2199</v>
      </c>
      <c r="C1021" t="s">
        <v>3144</v>
      </c>
      <c r="D1021" t="s">
        <v>89</v>
      </c>
      <c r="E1021">
        <v>2691.4979645099902</v>
      </c>
      <c r="F1021">
        <v>450.7</v>
      </c>
      <c r="G1021">
        <v>-32.336539257753799</v>
      </c>
      <c r="H1021">
        <v>-9.0205795885359503</v>
      </c>
      <c r="I1021">
        <v>-15.4197416077985</v>
      </c>
      <c r="J1021">
        <v>-3.84464237082857</v>
      </c>
      <c r="K1021">
        <v>509.936939417367</v>
      </c>
      <c r="M1021">
        <v>28.6486048278881</v>
      </c>
      <c r="N1021">
        <v>0.30787935989412901</v>
      </c>
      <c r="O1021">
        <v>39.2278677612602</v>
      </c>
      <c r="P1021">
        <v>2.6183970856102001</v>
      </c>
    </row>
    <row r="1022" spans="1:17" hidden="1" x14ac:dyDescent="0.3">
      <c r="A1022" t="s">
        <v>2200</v>
      </c>
      <c r="B1022" t="s">
        <v>2201</v>
      </c>
      <c r="C1022" t="s">
        <v>3144</v>
      </c>
      <c r="D1022" t="s">
        <v>607</v>
      </c>
      <c r="E1022">
        <v>2673.7441473599902</v>
      </c>
      <c r="F1022">
        <v>1768.15</v>
      </c>
      <c r="G1022">
        <v>192.959294821264</v>
      </c>
      <c r="H1022">
        <v>-4.2643407208672404</v>
      </c>
      <c r="I1022">
        <v>6.9129614065636096</v>
      </c>
      <c r="J1022">
        <v>-4.0901909553855296</v>
      </c>
      <c r="K1022">
        <v>1894.2600513736299</v>
      </c>
      <c r="L1022">
        <v>1551.1486498006</v>
      </c>
      <c r="M1022">
        <v>42.161770073800902</v>
      </c>
      <c r="N1022">
        <v>0.79650240926195803</v>
      </c>
      <c r="O1022">
        <v>26.991488278709301</v>
      </c>
      <c r="P1022">
        <v>264.56701030927798</v>
      </c>
      <c r="Q1022">
        <v>0.25123266851006898</v>
      </c>
    </row>
    <row r="1023" spans="1:17" hidden="1" x14ac:dyDescent="0.3">
      <c r="A1023" t="s">
        <v>2202</v>
      </c>
      <c r="B1023" t="s">
        <v>2203</v>
      </c>
      <c r="C1023" t="s">
        <v>3144</v>
      </c>
      <c r="D1023" t="s">
        <v>143</v>
      </c>
      <c r="E1023">
        <v>2670.942575</v>
      </c>
      <c r="F1023">
        <v>496.45</v>
      </c>
      <c r="G1023">
        <v>-34.476322616432498</v>
      </c>
      <c r="H1023">
        <v>-4.1182814119526396</v>
      </c>
      <c r="I1023">
        <v>-5.1180934304882797</v>
      </c>
      <c r="J1023">
        <v>-2.7686171609705199</v>
      </c>
      <c r="K1023">
        <v>460.19735173146802</v>
      </c>
      <c r="L1023">
        <v>447.35909285076798</v>
      </c>
      <c r="M1023">
        <v>40.062904156126102</v>
      </c>
      <c r="N1023">
        <v>1.01733102169805</v>
      </c>
      <c r="O1023">
        <v>20.858092456440701</v>
      </c>
      <c r="P1023">
        <v>52.753846153846098</v>
      </c>
      <c r="Q1023">
        <v>0.23993094085811101</v>
      </c>
    </row>
    <row r="1024" spans="1:17" hidden="1" x14ac:dyDescent="0.3">
      <c r="A1024" t="s">
        <v>2204</v>
      </c>
      <c r="B1024" t="s">
        <v>2205</v>
      </c>
      <c r="C1024" t="s">
        <v>3144</v>
      </c>
      <c r="D1024" t="s">
        <v>287</v>
      </c>
      <c r="E1024">
        <v>2653.8145744950002</v>
      </c>
      <c r="F1024">
        <v>1674.75</v>
      </c>
      <c r="G1024">
        <v>-29.234655899616602</v>
      </c>
      <c r="H1024">
        <v>-10.2000867453478</v>
      </c>
      <c r="I1024">
        <v>-20.8501363926555</v>
      </c>
      <c r="J1024">
        <v>-11.1128126440938</v>
      </c>
      <c r="K1024">
        <v>1787.0410310803099</v>
      </c>
      <c r="L1024">
        <v>1714.1321419606199</v>
      </c>
      <c r="M1024">
        <v>36.490786636074297</v>
      </c>
      <c r="N1024">
        <v>1.3238896560548301</v>
      </c>
      <c r="O1024">
        <v>27.027914614121499</v>
      </c>
      <c r="P1024">
        <v>27.843511450381602</v>
      </c>
      <c r="Q1024">
        <v>2.4834299418095E-2</v>
      </c>
    </row>
    <row r="1025" spans="1:17" hidden="1" x14ac:dyDescent="0.3">
      <c r="A1025" t="s">
        <v>2206</v>
      </c>
      <c r="B1025" t="s">
        <v>2207</v>
      </c>
      <c r="C1025" t="s">
        <v>3144</v>
      </c>
      <c r="D1025" t="s">
        <v>227</v>
      </c>
      <c r="E1025">
        <v>2653.3202929200002</v>
      </c>
      <c r="F1025">
        <v>5970.35</v>
      </c>
      <c r="G1025">
        <v>80.951305576556294</v>
      </c>
      <c r="H1025">
        <v>-2.9869037634155799</v>
      </c>
      <c r="I1025">
        <v>37.815785195421498</v>
      </c>
      <c r="J1025">
        <v>-7.2988007743431202</v>
      </c>
      <c r="K1025">
        <v>6059.6894914684499</v>
      </c>
      <c r="L1025">
        <v>4920.2814983990002</v>
      </c>
      <c r="M1025">
        <v>30.705653277033498</v>
      </c>
      <c r="N1025">
        <v>0.68524499893803603</v>
      </c>
      <c r="O1025">
        <v>13.8961702412756</v>
      </c>
      <c r="P1025">
        <v>142.29824881800201</v>
      </c>
      <c r="Q1025">
        <v>0.120426914164557</v>
      </c>
    </row>
    <row r="1026" spans="1:17" hidden="1" x14ac:dyDescent="0.3">
      <c r="A1026" t="s">
        <v>2208</v>
      </c>
      <c r="B1026" t="s">
        <v>2209</v>
      </c>
      <c r="C1026" t="s">
        <v>3144</v>
      </c>
      <c r="D1026" t="s">
        <v>276</v>
      </c>
      <c r="E1026">
        <v>2651.43399783</v>
      </c>
      <c r="F1026">
        <v>439.75</v>
      </c>
      <c r="G1026">
        <v>-32.400892004566799</v>
      </c>
      <c r="H1026">
        <v>-8.6776502304918797</v>
      </c>
      <c r="I1026">
        <v>1.6842990706677901</v>
      </c>
      <c r="J1026">
        <v>-6.5893034405487398</v>
      </c>
      <c r="K1026">
        <v>455.28734273960202</v>
      </c>
      <c r="L1026">
        <v>425.411070732383</v>
      </c>
      <c r="M1026">
        <v>30.1118267845841</v>
      </c>
      <c r="N1026">
        <v>0.56568879146329298</v>
      </c>
      <c r="O1026">
        <v>22.2740193291643</v>
      </c>
      <c r="P1026">
        <v>32.915218376907902</v>
      </c>
      <c r="Q1026">
        <v>-4.0328684113589003E-2</v>
      </c>
    </row>
    <row r="1027" spans="1:17" x14ac:dyDescent="0.3">
      <c r="A1027" t="s">
        <v>2210</v>
      </c>
      <c r="B1027" t="s">
        <v>2211</v>
      </c>
      <c r="C1027" t="s">
        <v>3146</v>
      </c>
      <c r="D1027" t="s">
        <v>1971</v>
      </c>
      <c r="E1027">
        <v>2645.8850932979999</v>
      </c>
      <c r="F1027">
        <v>14.51</v>
      </c>
      <c r="G1027">
        <v>-43.397882769854697</v>
      </c>
      <c r="H1027">
        <v>-1.00702667645421</v>
      </c>
      <c r="I1027">
        <v>-32.760334602141199</v>
      </c>
      <c r="J1027">
        <v>0.37148908072933201</v>
      </c>
      <c r="K1027">
        <v>14.552807842044199</v>
      </c>
      <c r="L1027">
        <v>16.2583062585391</v>
      </c>
      <c r="M1027">
        <v>53.8641648502986</v>
      </c>
      <c r="N1027">
        <v>1.7606664657903199</v>
      </c>
      <c r="O1027">
        <v>79.531357684355598</v>
      </c>
      <c r="P1027">
        <v>12.9182879377431</v>
      </c>
      <c r="Q1027">
        <v>-2.3086628864857999E-2</v>
      </c>
    </row>
    <row r="1028" spans="1:17" hidden="1" x14ac:dyDescent="0.3">
      <c r="A1028" t="s">
        <v>2212</v>
      </c>
      <c r="B1028" t="s">
        <v>2213</v>
      </c>
      <c r="C1028" t="s">
        <v>3144</v>
      </c>
      <c r="D1028" t="s">
        <v>1684</v>
      </c>
      <c r="E1028">
        <v>2644.090741</v>
      </c>
      <c r="F1028">
        <v>65.38</v>
      </c>
      <c r="G1028">
        <v>2.8128503198130299</v>
      </c>
      <c r="H1028">
        <v>4.8096326102748304</v>
      </c>
      <c r="I1028">
        <v>-4.9193101684419798</v>
      </c>
      <c r="J1028">
        <v>3.4968713437262702</v>
      </c>
      <c r="K1028">
        <v>63.573181484817802</v>
      </c>
      <c r="L1028">
        <v>60.402946677222303</v>
      </c>
      <c r="M1028">
        <v>53.860821394049402</v>
      </c>
      <c r="N1028">
        <v>1.3022671275803099</v>
      </c>
      <c r="O1028">
        <v>3.2425818293056099</v>
      </c>
      <c r="P1028">
        <v>30.995792426367402</v>
      </c>
      <c r="Q1028">
        <v>-2.7484158448541001E-2</v>
      </c>
    </row>
    <row r="1029" spans="1:17" x14ac:dyDescent="0.3">
      <c r="A1029" t="s">
        <v>2214</v>
      </c>
      <c r="B1029" t="s">
        <v>2215</v>
      </c>
      <c r="C1029" t="s">
        <v>3135</v>
      </c>
      <c r="D1029" t="s">
        <v>1573</v>
      </c>
      <c r="E1029">
        <v>2642.6983854</v>
      </c>
      <c r="F1029">
        <v>631.20000000000005</v>
      </c>
      <c r="G1029">
        <v>-46.134395324898797</v>
      </c>
      <c r="H1029">
        <v>5.3445189170898599</v>
      </c>
      <c r="I1029">
        <v>-32.872790625544198</v>
      </c>
      <c r="J1029">
        <v>-2.9054254865759299</v>
      </c>
      <c r="K1029">
        <v>624.09362435652702</v>
      </c>
      <c r="L1029">
        <v>676.37282037280295</v>
      </c>
      <c r="M1029">
        <v>55.510499220378598</v>
      </c>
      <c r="N1029">
        <v>1.0823545939091599</v>
      </c>
      <c r="O1029">
        <v>43.377693282636201</v>
      </c>
      <c r="P1029">
        <v>16.629711751662899</v>
      </c>
    </row>
    <row r="1030" spans="1:17" hidden="1" x14ac:dyDescent="0.3">
      <c r="A1030" t="s">
        <v>2216</v>
      </c>
      <c r="B1030" t="s">
        <v>2217</v>
      </c>
      <c r="C1030" t="s">
        <v>3144</v>
      </c>
      <c r="D1030" t="s">
        <v>415</v>
      </c>
      <c r="E1030">
        <v>2634.0797668649998</v>
      </c>
      <c r="F1030">
        <v>1108.8499999999999</v>
      </c>
      <c r="G1030">
        <v>-41.665063939302897</v>
      </c>
      <c r="H1030">
        <v>-5.7259896409444497</v>
      </c>
      <c r="I1030">
        <v>-15.935491059324001</v>
      </c>
      <c r="J1030">
        <v>-1.5714841513120901</v>
      </c>
      <c r="K1030">
        <v>1164.4300061434801</v>
      </c>
      <c r="L1030">
        <v>1197.7642638106699</v>
      </c>
      <c r="M1030">
        <v>27.996904738811899</v>
      </c>
      <c r="N1030">
        <v>0.80565741440834204</v>
      </c>
      <c r="O1030">
        <v>29.864273797177201</v>
      </c>
      <c r="P1030">
        <v>1.63611365719522</v>
      </c>
      <c r="Q1030">
        <v>-2.3387110084187999E-2</v>
      </c>
    </row>
    <row r="1031" spans="1:17" hidden="1" x14ac:dyDescent="0.3">
      <c r="A1031" t="s">
        <v>2218</v>
      </c>
      <c r="B1031" t="s">
        <v>2219</v>
      </c>
      <c r="C1031" t="s">
        <v>3144</v>
      </c>
      <c r="D1031" t="s">
        <v>51</v>
      </c>
      <c r="E1031">
        <v>2626.7304388450002</v>
      </c>
      <c r="F1031">
        <v>1039.8499999999999</v>
      </c>
      <c r="G1031">
        <v>19.795178525361301</v>
      </c>
      <c r="H1031">
        <v>-7.7009359242516497</v>
      </c>
      <c r="I1031">
        <v>-11.9205589135449</v>
      </c>
      <c r="J1031">
        <v>-7.2764599435637702</v>
      </c>
      <c r="K1031">
        <v>1096.16993365439</v>
      </c>
      <c r="L1031">
        <v>1020.28800035095</v>
      </c>
      <c r="M1031">
        <v>37.569919609791398</v>
      </c>
      <c r="N1031">
        <v>2.0894749984687602</v>
      </c>
      <c r="O1031">
        <v>20.0173101889695</v>
      </c>
      <c r="P1031">
        <v>73.322776898074807</v>
      </c>
      <c r="Q1031">
        <v>1.378284849493E-2</v>
      </c>
    </row>
    <row r="1032" spans="1:17" hidden="1" x14ac:dyDescent="0.3">
      <c r="A1032" t="s">
        <v>2220</v>
      </c>
      <c r="B1032" t="s">
        <v>2221</v>
      </c>
      <c r="C1032" t="s">
        <v>3144</v>
      </c>
      <c r="D1032" t="s">
        <v>271</v>
      </c>
      <c r="E1032">
        <v>2621.2117835250001</v>
      </c>
      <c r="F1032">
        <v>17728.95</v>
      </c>
      <c r="G1032">
        <v>2.86530083272089</v>
      </c>
      <c r="H1032">
        <v>-2.06871868115421</v>
      </c>
      <c r="I1032">
        <v>16.167118859456899</v>
      </c>
      <c r="J1032">
        <v>1.4040970613693</v>
      </c>
      <c r="K1032">
        <v>17926.7375055546</v>
      </c>
      <c r="L1032">
        <v>16072.0159427866</v>
      </c>
      <c r="M1032">
        <v>52.128064140589103</v>
      </c>
      <c r="N1032">
        <v>0.640564565379656</v>
      </c>
      <c r="O1032">
        <v>17.8862820415196</v>
      </c>
      <c r="P1032">
        <v>40.705952380952297</v>
      </c>
      <c r="Q1032">
        <v>0.14780937740059399</v>
      </c>
    </row>
    <row r="1033" spans="1:17" hidden="1" x14ac:dyDescent="0.3">
      <c r="A1033" t="s">
        <v>2222</v>
      </c>
      <c r="B1033" t="s">
        <v>2223</v>
      </c>
      <c r="C1033" t="s">
        <v>3144</v>
      </c>
      <c r="D1033" t="s">
        <v>1350</v>
      </c>
      <c r="E1033">
        <v>2580.8388</v>
      </c>
      <c r="F1033">
        <v>999.99</v>
      </c>
      <c r="G1033">
        <v>-27.270715139796899</v>
      </c>
      <c r="H1033">
        <v>-0.64683126415525505</v>
      </c>
      <c r="I1033">
        <v>-10.353917489841701</v>
      </c>
      <c r="J1033">
        <v>3.0391557573961001</v>
      </c>
      <c r="K1033">
        <v>999.99602688543598</v>
      </c>
      <c r="L1033">
        <v>999.99647369737602</v>
      </c>
      <c r="M1033">
        <v>55.379180563809697</v>
      </c>
      <c r="N1033">
        <v>1.6859785988729601</v>
      </c>
      <c r="O1033">
        <v>3.0010300103000902</v>
      </c>
      <c r="P1033">
        <v>3.09175257731959</v>
      </c>
      <c r="Q1033">
        <v>-0.101916752053546</v>
      </c>
    </row>
    <row r="1034" spans="1:17" hidden="1" x14ac:dyDescent="0.3">
      <c r="A1034" t="s">
        <v>2224</v>
      </c>
      <c r="B1034" t="s">
        <v>2225</v>
      </c>
      <c r="C1034" t="s">
        <v>3144</v>
      </c>
      <c r="D1034" t="s">
        <v>217</v>
      </c>
      <c r="E1034">
        <v>2568.6106151499998</v>
      </c>
      <c r="F1034">
        <v>1597.45</v>
      </c>
      <c r="G1034">
        <v>36.612331795314503</v>
      </c>
      <c r="H1034">
        <v>-12.900949416325901</v>
      </c>
      <c r="I1034">
        <v>1.7478368961231501</v>
      </c>
      <c r="J1034">
        <v>-8.2315071739523002</v>
      </c>
      <c r="K1034">
        <v>1790.51498904</v>
      </c>
      <c r="L1034">
        <v>1606.1552112105901</v>
      </c>
      <c r="M1034">
        <v>35.377989593856803</v>
      </c>
      <c r="N1034">
        <v>1.1751495628163799</v>
      </c>
      <c r="O1034">
        <v>57.751416319759599</v>
      </c>
      <c r="P1034">
        <v>72.501484801036597</v>
      </c>
    </row>
    <row r="1035" spans="1:17" hidden="1" x14ac:dyDescent="0.3">
      <c r="A1035" t="s">
        <v>2226</v>
      </c>
      <c r="B1035" t="s">
        <v>2227</v>
      </c>
      <c r="C1035" t="s">
        <v>3144</v>
      </c>
      <c r="D1035" t="s">
        <v>48</v>
      </c>
      <c r="E1035">
        <v>2562.3750571649998</v>
      </c>
      <c r="F1035">
        <v>380.2</v>
      </c>
      <c r="G1035">
        <v>111.173938356596</v>
      </c>
      <c r="H1035">
        <v>-12.3307581034236</v>
      </c>
      <c r="I1035">
        <v>1.2726239076919901</v>
      </c>
      <c r="J1035">
        <v>-5.5455352397284496</v>
      </c>
      <c r="K1035">
        <v>413.43410714713502</v>
      </c>
      <c r="L1035">
        <v>357.84890197730903</v>
      </c>
      <c r="M1035">
        <v>34.144456582070802</v>
      </c>
      <c r="N1035">
        <v>0.33770120211110599</v>
      </c>
      <c r="O1035">
        <v>69.9105733824303</v>
      </c>
      <c r="P1035">
        <v>141.01426307448401</v>
      </c>
      <c r="Q1035">
        <v>3.0331587593033001E-2</v>
      </c>
    </row>
    <row r="1036" spans="1:17" hidden="1" x14ac:dyDescent="0.3">
      <c r="A1036" t="s">
        <v>2228</v>
      </c>
      <c r="B1036" t="s">
        <v>2229</v>
      </c>
      <c r="C1036" t="s">
        <v>3144</v>
      </c>
      <c r="D1036" t="s">
        <v>48</v>
      </c>
      <c r="E1036">
        <v>2560.0668627800001</v>
      </c>
      <c r="F1036">
        <v>659.85</v>
      </c>
      <c r="G1036">
        <v>-41.8366502728325</v>
      </c>
      <c r="H1036">
        <v>-7.0122085431781001</v>
      </c>
      <c r="I1036">
        <v>-20.198158506374</v>
      </c>
      <c r="J1036">
        <v>-0.69432444760704204</v>
      </c>
      <c r="K1036">
        <v>671.58468045862696</v>
      </c>
      <c r="L1036">
        <v>688.95178625150299</v>
      </c>
      <c r="M1036">
        <v>32.917722738878801</v>
      </c>
      <c r="N1036">
        <v>0.73933175399806506</v>
      </c>
      <c r="O1036">
        <v>22.300522846101298</v>
      </c>
      <c r="P1036">
        <v>9.9933322220370204</v>
      </c>
      <c r="Q1036">
        <v>2.5669035756200002E-3</v>
      </c>
    </row>
    <row r="1037" spans="1:17" hidden="1" x14ac:dyDescent="0.3">
      <c r="A1037" t="s">
        <v>2230</v>
      </c>
      <c r="B1037" t="s">
        <v>2231</v>
      </c>
      <c r="C1037" t="s">
        <v>3144</v>
      </c>
      <c r="D1037" t="s">
        <v>607</v>
      </c>
      <c r="E1037">
        <v>2553.0575130000002</v>
      </c>
      <c r="F1037">
        <v>600.15</v>
      </c>
      <c r="G1037">
        <v>-19.242634858994101</v>
      </c>
      <c r="H1037">
        <v>-8.3100549153078802</v>
      </c>
      <c r="I1037">
        <v>9.8082609063940893</v>
      </c>
      <c r="J1037">
        <v>-1.94706107257769</v>
      </c>
      <c r="K1037">
        <v>614.30708780855696</v>
      </c>
      <c r="L1037">
        <v>578.88625363250605</v>
      </c>
      <c r="M1037">
        <v>33.635186071626499</v>
      </c>
      <c r="N1037">
        <v>0.43383397283378899</v>
      </c>
      <c r="O1037">
        <v>16.637507289844201</v>
      </c>
      <c r="P1037">
        <v>31.901098901098798</v>
      </c>
      <c r="Q1037">
        <v>1.0936798340739001E-2</v>
      </c>
    </row>
    <row r="1038" spans="1:17" hidden="1" x14ac:dyDescent="0.3">
      <c r="A1038" t="s">
        <v>2232</v>
      </c>
      <c r="B1038" t="s">
        <v>2233</v>
      </c>
      <c r="C1038" t="s">
        <v>3144</v>
      </c>
      <c r="D1038" t="s">
        <v>21</v>
      </c>
      <c r="E1038">
        <v>2540.6891919599998</v>
      </c>
      <c r="F1038">
        <v>382.6</v>
      </c>
      <c r="G1038">
        <v>24.947307537744301</v>
      </c>
      <c r="H1038">
        <v>-10.942127023216701</v>
      </c>
      <c r="I1038">
        <v>-24.6460321851822</v>
      </c>
      <c r="J1038">
        <v>-1.7561887256116999</v>
      </c>
      <c r="K1038">
        <v>380.26466821163598</v>
      </c>
      <c r="L1038">
        <v>374.23401751074402</v>
      </c>
      <c r="M1038">
        <v>45.699376347584597</v>
      </c>
      <c r="N1038">
        <v>1.53891618127149</v>
      </c>
      <c r="O1038">
        <v>80.541035023523193</v>
      </c>
      <c r="P1038">
        <v>60.050198703200103</v>
      </c>
      <c r="Q1038">
        <v>0.116192197644664</v>
      </c>
    </row>
    <row r="1039" spans="1:17" hidden="1" x14ac:dyDescent="0.3">
      <c r="A1039" t="s">
        <v>2234</v>
      </c>
      <c r="B1039" t="s">
        <v>2235</v>
      </c>
      <c r="C1039" t="s">
        <v>3144</v>
      </c>
      <c r="D1039" t="s">
        <v>403</v>
      </c>
      <c r="E1039">
        <v>2516.4977292499998</v>
      </c>
      <c r="F1039">
        <v>1116.25</v>
      </c>
      <c r="G1039">
        <v>3.4913067661363599</v>
      </c>
      <c r="H1039">
        <v>26.7698610801767</v>
      </c>
      <c r="I1039">
        <v>7.3877628012821299</v>
      </c>
      <c r="J1039">
        <v>3.1143498518771602</v>
      </c>
      <c r="K1039">
        <v>915.32319703464896</v>
      </c>
      <c r="L1039">
        <v>920.88675193133497</v>
      </c>
      <c r="M1039">
        <v>80.406780926718298</v>
      </c>
      <c r="N1039">
        <v>3.4906001021285902</v>
      </c>
      <c r="O1039">
        <v>29.899216125419901</v>
      </c>
      <c r="P1039">
        <v>49.491094147582601</v>
      </c>
      <c r="Q1039">
        <v>3.6255439508867997E-2</v>
      </c>
    </row>
    <row r="1040" spans="1:17" hidden="1" x14ac:dyDescent="0.3">
      <c r="A1040" t="s">
        <v>2236</v>
      </c>
      <c r="B1040" t="s">
        <v>2237</v>
      </c>
      <c r="C1040" t="s">
        <v>3144</v>
      </c>
      <c r="D1040" t="s">
        <v>1257</v>
      </c>
      <c r="E1040">
        <v>2513.4472467000001</v>
      </c>
      <c r="F1040">
        <v>473.75</v>
      </c>
      <c r="G1040">
        <v>68.777288170776103</v>
      </c>
      <c r="H1040">
        <v>-20.9088516264415</v>
      </c>
      <c r="I1040">
        <v>53.885985439608703</v>
      </c>
      <c r="J1040">
        <v>-8.3423088027612007</v>
      </c>
      <c r="K1040">
        <v>497.94436849618103</v>
      </c>
      <c r="L1040">
        <v>390.21817311075802</v>
      </c>
      <c r="M1040">
        <v>20.6110176790759</v>
      </c>
      <c r="N1040">
        <v>0.39244837201660199</v>
      </c>
      <c r="O1040">
        <v>29.540897097625301</v>
      </c>
      <c r="P1040">
        <v>123.836522560831</v>
      </c>
      <c r="Q1040">
        <v>8.6598508963787998E-2</v>
      </c>
    </row>
    <row r="1041" spans="1:17" hidden="1" x14ac:dyDescent="0.3">
      <c r="A1041" t="s">
        <v>2238</v>
      </c>
      <c r="B1041" t="s">
        <v>2239</v>
      </c>
      <c r="C1041" t="s">
        <v>3144</v>
      </c>
      <c r="D1041" t="s">
        <v>928</v>
      </c>
      <c r="E1041">
        <v>2510.5699356700002</v>
      </c>
      <c r="F1041">
        <v>1893.65</v>
      </c>
      <c r="G1041">
        <v>289.09911775378202</v>
      </c>
      <c r="H1041">
        <v>-22.702802285535999</v>
      </c>
      <c r="I1041">
        <v>165.70847772846801</v>
      </c>
      <c r="J1041">
        <v>-5.3994388444716099</v>
      </c>
      <c r="K1041">
        <v>1784.9007778586399</v>
      </c>
      <c r="L1041">
        <v>1146.27608415035</v>
      </c>
      <c r="M1041">
        <v>41.469685464419399</v>
      </c>
      <c r="N1041">
        <v>0.27440701995625899</v>
      </c>
      <c r="O1041">
        <v>25.6832043936313</v>
      </c>
      <c r="P1041">
        <v>395.13661916590399</v>
      </c>
    </row>
    <row r="1042" spans="1:17" hidden="1" x14ac:dyDescent="0.3">
      <c r="A1042" t="s">
        <v>2240</v>
      </c>
      <c r="B1042" t="s">
        <v>2241</v>
      </c>
      <c r="C1042" t="s">
        <v>3144</v>
      </c>
      <c r="D1042" t="s">
        <v>276</v>
      </c>
      <c r="E1042">
        <v>2509.2929949999998</v>
      </c>
      <c r="F1042">
        <v>1125.8499999999999</v>
      </c>
      <c r="G1042">
        <v>44.078497248910097</v>
      </c>
      <c r="H1042">
        <v>-11.3535020780674</v>
      </c>
      <c r="I1042">
        <v>64.916573675410802</v>
      </c>
      <c r="J1042">
        <v>-3.6144507355713</v>
      </c>
      <c r="K1042">
        <v>1064.15080208779</v>
      </c>
      <c r="L1042">
        <v>845.11210041709001</v>
      </c>
      <c r="M1042">
        <v>45.371023034348198</v>
      </c>
      <c r="N1042">
        <v>0.92096848839184697</v>
      </c>
      <c r="O1042">
        <v>11.777767908691199</v>
      </c>
      <c r="P1042">
        <v>111.625939849624</v>
      </c>
    </row>
    <row r="1043" spans="1:17" hidden="1" x14ac:dyDescent="0.3">
      <c r="A1043" t="s">
        <v>2242</v>
      </c>
      <c r="B1043" t="s">
        <v>2243</v>
      </c>
      <c r="C1043" t="s">
        <v>3144</v>
      </c>
      <c r="D1043" t="s">
        <v>276</v>
      </c>
      <c r="E1043">
        <v>2506.520863616</v>
      </c>
      <c r="F1043">
        <v>95.88</v>
      </c>
      <c r="G1043">
        <v>-3.79357412241129</v>
      </c>
      <c r="H1043">
        <v>-12.535876814952299</v>
      </c>
      <c r="I1043">
        <v>2.7121202460072902</v>
      </c>
      <c r="J1043">
        <v>-4.8837161542498304</v>
      </c>
      <c r="K1043">
        <v>98.322112987766104</v>
      </c>
      <c r="L1043">
        <v>89.981692324773206</v>
      </c>
      <c r="M1043">
        <v>34.850692397453898</v>
      </c>
      <c r="N1043">
        <v>0.55799091482191998</v>
      </c>
      <c r="O1043">
        <v>17.9078014184397</v>
      </c>
      <c r="P1043">
        <v>34.285714285714199</v>
      </c>
      <c r="Q1043">
        <v>-4.4994166075080999E-2</v>
      </c>
    </row>
    <row r="1044" spans="1:17" hidden="1" x14ac:dyDescent="0.3">
      <c r="A1044" t="s">
        <v>2244</v>
      </c>
      <c r="B1044" t="s">
        <v>2245</v>
      </c>
      <c r="C1044" t="s">
        <v>3144</v>
      </c>
      <c r="D1044" t="s">
        <v>527</v>
      </c>
      <c r="E1044">
        <v>2505.5524057500002</v>
      </c>
      <c r="F1044">
        <v>666.9</v>
      </c>
      <c r="G1044">
        <v>-38.728495277874501</v>
      </c>
      <c r="H1044">
        <v>-1.2979860729169701</v>
      </c>
      <c r="I1044">
        <v>13.2605403414835</v>
      </c>
      <c r="J1044">
        <v>2.4418574433612998</v>
      </c>
      <c r="K1044">
        <v>619.67304162248104</v>
      </c>
      <c r="L1044">
        <v>605.56626147747795</v>
      </c>
      <c r="M1044">
        <v>53.073089110384799</v>
      </c>
      <c r="N1044">
        <v>0.82945260508706498</v>
      </c>
      <c r="O1044">
        <v>15.4445943919628</v>
      </c>
      <c r="P1044">
        <v>44.6480858909011</v>
      </c>
      <c r="Q1044">
        <v>-8.5320864404303004E-2</v>
      </c>
    </row>
    <row r="1045" spans="1:17" hidden="1" x14ac:dyDescent="0.3">
      <c r="A1045" t="s">
        <v>2246</v>
      </c>
      <c r="B1045" t="s">
        <v>2247</v>
      </c>
      <c r="C1045" t="s">
        <v>3144</v>
      </c>
      <c r="D1045" t="s">
        <v>167</v>
      </c>
      <c r="E1045">
        <v>2503.0974891299902</v>
      </c>
      <c r="F1045">
        <v>1665.4</v>
      </c>
      <c r="G1045">
        <v>151.76086733486099</v>
      </c>
      <c r="H1045">
        <v>-17.5189004565452</v>
      </c>
      <c r="I1045">
        <v>23.434642921469301</v>
      </c>
      <c r="J1045">
        <v>-2.45831399967701</v>
      </c>
      <c r="K1045">
        <v>1653.0988688325799</v>
      </c>
      <c r="L1045">
        <v>1315.65757885944</v>
      </c>
      <c r="M1045">
        <v>40.050150768543901</v>
      </c>
      <c r="N1045">
        <v>0.41866423848925099</v>
      </c>
      <c r="O1045">
        <v>16.9088507265521</v>
      </c>
      <c r="P1045">
        <v>210.85394307046101</v>
      </c>
      <c r="Q1045">
        <v>0.103171052454523</v>
      </c>
    </row>
    <row r="1046" spans="1:17" x14ac:dyDescent="0.3">
      <c r="A1046" t="s">
        <v>2248</v>
      </c>
      <c r="B1046" t="s">
        <v>2249</v>
      </c>
      <c r="C1046" t="s">
        <v>3139</v>
      </c>
      <c r="D1046" t="s">
        <v>607</v>
      </c>
      <c r="E1046">
        <v>2497.58194065</v>
      </c>
      <c r="F1046">
        <v>175.16</v>
      </c>
      <c r="G1046">
        <v>-52.718682792488998</v>
      </c>
      <c r="H1046">
        <v>-6.8353663667999198</v>
      </c>
      <c r="I1046">
        <v>-23.4905403512352</v>
      </c>
      <c r="J1046">
        <v>-1.4875585383182699</v>
      </c>
      <c r="K1046">
        <v>174.88872804441101</v>
      </c>
      <c r="L1046">
        <v>202.964743918426</v>
      </c>
      <c r="M1046">
        <v>34.736677369061603</v>
      </c>
      <c r="N1046">
        <v>0.81364541580454397</v>
      </c>
      <c r="O1046">
        <v>78.122859100251205</v>
      </c>
      <c r="P1046">
        <v>21.7065036131184</v>
      </c>
    </row>
    <row r="1047" spans="1:17" hidden="1" x14ac:dyDescent="0.3">
      <c r="A1047" t="s">
        <v>2250</v>
      </c>
      <c r="B1047" t="s">
        <v>2251</v>
      </c>
      <c r="C1047" t="s">
        <v>3144</v>
      </c>
      <c r="D1047" t="s">
        <v>51</v>
      </c>
      <c r="E1047">
        <v>2496.5882550000001</v>
      </c>
      <c r="F1047">
        <v>265.2</v>
      </c>
      <c r="G1047">
        <v>16.6641559592532</v>
      </c>
      <c r="H1047">
        <v>3.9837043372073402</v>
      </c>
      <c r="I1047">
        <v>6.0384459071299297</v>
      </c>
      <c r="J1047">
        <v>-4.5436624344221697</v>
      </c>
      <c r="K1047">
        <v>258.91642913643301</v>
      </c>
      <c r="L1047">
        <v>226.56238744177099</v>
      </c>
      <c r="M1047">
        <v>46.768063565375002</v>
      </c>
      <c r="N1047">
        <v>1.59271480683788</v>
      </c>
      <c r="O1047">
        <v>14.253393665158301</v>
      </c>
      <c r="P1047">
        <v>86.760563380281596</v>
      </c>
      <c r="Q1047">
        <v>0.114457540983327</v>
      </c>
    </row>
    <row r="1048" spans="1:17" hidden="1" x14ac:dyDescent="0.3">
      <c r="A1048" t="s">
        <v>2252</v>
      </c>
      <c r="B1048" t="s">
        <v>2253</v>
      </c>
      <c r="C1048" t="s">
        <v>3144</v>
      </c>
      <c r="D1048" t="s">
        <v>406</v>
      </c>
      <c r="E1048">
        <v>2496.5775509499999</v>
      </c>
      <c r="F1048">
        <v>817.05</v>
      </c>
      <c r="G1048">
        <v>33.108124785612702</v>
      </c>
      <c r="H1048">
        <v>-12.7827811950831</v>
      </c>
      <c r="I1048">
        <v>40.965649136697699</v>
      </c>
      <c r="J1048">
        <v>-3.1104929012526399</v>
      </c>
      <c r="K1048">
        <v>864.93962868241601</v>
      </c>
      <c r="L1048">
        <v>714.81623145090998</v>
      </c>
      <c r="M1048">
        <v>27.1311722371826</v>
      </c>
      <c r="N1048">
        <v>0.485986890501652</v>
      </c>
      <c r="O1048">
        <v>32.7030169512269</v>
      </c>
      <c r="P1048">
        <v>75.671898516447996</v>
      </c>
      <c r="Q1048">
        <v>5.4880640315257002E-2</v>
      </c>
    </row>
    <row r="1049" spans="1:17" hidden="1" x14ac:dyDescent="0.3">
      <c r="A1049" t="s">
        <v>2254</v>
      </c>
      <c r="B1049" t="s">
        <v>2255</v>
      </c>
      <c r="C1049" t="s">
        <v>3144</v>
      </c>
      <c r="D1049" t="s">
        <v>227</v>
      </c>
      <c r="E1049">
        <v>2493.4273707950001</v>
      </c>
      <c r="F1049">
        <v>4709.55</v>
      </c>
      <c r="G1049">
        <v>56.861513033952797</v>
      </c>
      <c r="H1049">
        <v>2.0923652931196401</v>
      </c>
      <c r="I1049">
        <v>22.9534688979188</v>
      </c>
      <c r="J1049">
        <v>-4.0288864383656602</v>
      </c>
      <c r="K1049">
        <v>4578.0398673039499</v>
      </c>
      <c r="L1049">
        <v>3883.9423722952902</v>
      </c>
      <c r="M1049">
        <v>53.166682779278197</v>
      </c>
      <c r="N1049">
        <v>1.84194235303961</v>
      </c>
      <c r="O1049">
        <v>8.8214372923102999</v>
      </c>
      <c r="P1049">
        <v>100.36375239310701</v>
      </c>
      <c r="Q1049">
        <v>0.10626761303884</v>
      </c>
    </row>
    <row r="1050" spans="1:17" hidden="1" x14ac:dyDescent="0.3">
      <c r="A1050" t="s">
        <v>2256</v>
      </c>
      <c r="B1050" t="s">
        <v>2257</v>
      </c>
      <c r="C1050" t="s">
        <v>3144</v>
      </c>
      <c r="D1050" t="s">
        <v>415</v>
      </c>
      <c r="E1050">
        <v>2492.856135</v>
      </c>
      <c r="F1050">
        <v>1475.85</v>
      </c>
      <c r="G1050">
        <v>222.01533354934099</v>
      </c>
      <c r="H1050">
        <v>-13.7180322645427</v>
      </c>
      <c r="I1050">
        <v>69.321027725643901</v>
      </c>
      <c r="J1050">
        <v>1.8560365420979901</v>
      </c>
      <c r="K1050">
        <v>1620.19870256135</v>
      </c>
      <c r="L1050">
        <v>1262.7933639620301</v>
      </c>
      <c r="M1050">
        <v>22.97971502463</v>
      </c>
      <c r="N1050">
        <v>0.94991081533075095</v>
      </c>
      <c r="O1050">
        <v>47.657282244130499</v>
      </c>
      <c r="P1050">
        <v>256.48550724637602</v>
      </c>
      <c r="Q1050">
        <v>0.26595513217414402</v>
      </c>
    </row>
    <row r="1051" spans="1:17" hidden="1" x14ac:dyDescent="0.3">
      <c r="A1051" t="s">
        <v>2258</v>
      </c>
      <c r="B1051" t="s">
        <v>2259</v>
      </c>
      <c r="C1051" t="s">
        <v>3144</v>
      </c>
      <c r="D1051" t="s">
        <v>375</v>
      </c>
      <c r="E1051">
        <v>2488.1810803200001</v>
      </c>
      <c r="F1051">
        <v>728.95</v>
      </c>
      <c r="G1051">
        <v>-44.926744510031298</v>
      </c>
      <c r="H1051">
        <v>-8.7795474810302192</v>
      </c>
      <c r="I1051">
        <v>-27.259018658265799</v>
      </c>
      <c r="J1051">
        <v>-0.42856374547245701</v>
      </c>
      <c r="K1051">
        <v>777.146882689785</v>
      </c>
      <c r="L1051">
        <v>817.01920449981196</v>
      </c>
      <c r="M1051">
        <v>30.645535172756301</v>
      </c>
      <c r="N1051">
        <v>1.2920722947224901</v>
      </c>
      <c r="O1051">
        <v>28.911447973112001</v>
      </c>
      <c r="P1051">
        <v>2.00811642877134</v>
      </c>
      <c r="Q1051">
        <v>-3.8470821034852998E-2</v>
      </c>
    </row>
    <row r="1052" spans="1:17" hidden="1" x14ac:dyDescent="0.3">
      <c r="A1052" t="s">
        <v>2260</v>
      </c>
      <c r="B1052" t="s">
        <v>2261</v>
      </c>
      <c r="C1052" t="s">
        <v>3144</v>
      </c>
      <c r="D1052" t="s">
        <v>485</v>
      </c>
      <c r="E1052">
        <v>2480.77170213</v>
      </c>
      <c r="F1052">
        <v>375.85</v>
      </c>
      <c r="G1052">
        <v>6.2936061110914396</v>
      </c>
      <c r="H1052">
        <v>-3.58184966247337</v>
      </c>
      <c r="I1052">
        <v>7.0992075101582497</v>
      </c>
      <c r="J1052">
        <v>-1.7496426610920599</v>
      </c>
      <c r="K1052">
        <v>357.15485427311802</v>
      </c>
      <c r="L1052">
        <v>327.57489577844802</v>
      </c>
      <c r="M1052">
        <v>45.876530693279101</v>
      </c>
      <c r="N1052">
        <v>0.51099749615566803</v>
      </c>
      <c r="O1052">
        <v>7.7025409072768403</v>
      </c>
      <c r="P1052">
        <v>59.732256693582599</v>
      </c>
    </row>
    <row r="1053" spans="1:17" x14ac:dyDescent="0.3">
      <c r="A1053" t="s">
        <v>2262</v>
      </c>
      <c r="B1053" t="s">
        <v>2263</v>
      </c>
      <c r="C1053" t="s">
        <v>3146</v>
      </c>
      <c r="D1053" t="s">
        <v>1971</v>
      </c>
      <c r="E1053">
        <v>2475.3686254879999</v>
      </c>
      <c r="F1053">
        <v>51.17</v>
      </c>
      <c r="G1053">
        <v>-25.236816834712201</v>
      </c>
      <c r="H1053">
        <v>-1.97063482795595</v>
      </c>
      <c r="I1053">
        <v>-12.979987898975899</v>
      </c>
      <c r="J1053">
        <v>-2.7310750218347599</v>
      </c>
      <c r="K1053">
        <v>52.796669010609399</v>
      </c>
      <c r="L1053">
        <v>52.047285980991497</v>
      </c>
      <c r="M1053">
        <v>41.345080608486398</v>
      </c>
      <c r="N1053">
        <v>0.65489589702333995</v>
      </c>
      <c r="O1053">
        <v>35.626343560679999</v>
      </c>
      <c r="P1053">
        <v>20.541813898704302</v>
      </c>
      <c r="Q1053">
        <v>-1.2632324565310001E-2</v>
      </c>
    </row>
    <row r="1054" spans="1:17" hidden="1" x14ac:dyDescent="0.3">
      <c r="A1054" t="s">
        <v>2264</v>
      </c>
      <c r="B1054" t="s">
        <v>2265</v>
      </c>
      <c r="C1054" t="s">
        <v>3144</v>
      </c>
      <c r="D1054" t="s">
        <v>287</v>
      </c>
      <c r="E1054">
        <v>2471.28325</v>
      </c>
      <c r="F1054">
        <v>3821.75</v>
      </c>
      <c r="G1054">
        <v>1840.16815229907</v>
      </c>
      <c r="H1054">
        <v>-14.2892309602415</v>
      </c>
      <c r="I1054">
        <v>113.10756474959599</v>
      </c>
      <c r="J1054">
        <v>-5.3282415095229201</v>
      </c>
      <c r="K1054">
        <v>3789.13500610039</v>
      </c>
      <c r="L1054">
        <v>2534.69545748267</v>
      </c>
      <c r="M1054">
        <v>46.380349782864997</v>
      </c>
      <c r="N1054">
        <v>0.61019499158665702</v>
      </c>
      <c r="O1054">
        <v>25.568129783476099</v>
      </c>
      <c r="P1054">
        <v>1923.16040232927</v>
      </c>
      <c r="Q1054">
        <v>0.23401149444212699</v>
      </c>
    </row>
    <row r="1055" spans="1:17" hidden="1" x14ac:dyDescent="0.3">
      <c r="A1055" t="s">
        <v>2266</v>
      </c>
      <c r="B1055" t="s">
        <v>2267</v>
      </c>
      <c r="C1055" t="s">
        <v>3144</v>
      </c>
      <c r="D1055" t="s">
        <v>292</v>
      </c>
      <c r="E1055">
        <v>2469.1386328799999</v>
      </c>
      <c r="F1055">
        <v>371.3</v>
      </c>
      <c r="G1055">
        <v>28.003722915613299</v>
      </c>
      <c r="H1055">
        <v>-10.526765898852601</v>
      </c>
      <c r="I1055">
        <v>-14.602515259166699</v>
      </c>
      <c r="J1055">
        <v>-1.8186949683504099</v>
      </c>
      <c r="K1055">
        <v>410.44713684780902</v>
      </c>
      <c r="L1055">
        <v>378.26392859953802</v>
      </c>
      <c r="M1055">
        <v>54.856833636631798</v>
      </c>
      <c r="N1055">
        <v>0.62808881751205103</v>
      </c>
      <c r="O1055">
        <v>46.498788042014503</v>
      </c>
      <c r="P1055">
        <v>79.458675688738495</v>
      </c>
      <c r="Q1055">
        <v>6.5000377910846993E-2</v>
      </c>
    </row>
    <row r="1056" spans="1:17" hidden="1" x14ac:dyDescent="0.3">
      <c r="A1056" t="s">
        <v>2268</v>
      </c>
      <c r="B1056" t="s">
        <v>2269</v>
      </c>
      <c r="C1056" t="s">
        <v>3144</v>
      </c>
      <c r="D1056" t="s">
        <v>117</v>
      </c>
      <c r="E1056">
        <v>2466.6821564490001</v>
      </c>
      <c r="F1056">
        <v>178.25</v>
      </c>
      <c r="G1056">
        <v>37.637497420589497</v>
      </c>
      <c r="H1056">
        <v>0.63992612896613099</v>
      </c>
      <c r="I1056">
        <v>21.977188671999301</v>
      </c>
      <c r="J1056">
        <v>-0.23189242489075099</v>
      </c>
      <c r="K1056">
        <v>174.74893056507</v>
      </c>
      <c r="L1056">
        <v>153.04753582383901</v>
      </c>
      <c r="M1056">
        <v>60.326684220802001</v>
      </c>
      <c r="N1056">
        <v>1.3608752374355999</v>
      </c>
      <c r="O1056">
        <v>14.5133239831697</v>
      </c>
      <c r="P1056">
        <v>89.426142401700304</v>
      </c>
      <c r="Q1056">
        <v>0.179724602429821</v>
      </c>
    </row>
    <row r="1057" spans="1:17" hidden="1" x14ac:dyDescent="0.3">
      <c r="A1057" t="s">
        <v>2270</v>
      </c>
      <c r="B1057" t="s">
        <v>2271</v>
      </c>
      <c r="C1057" t="s">
        <v>3144</v>
      </c>
      <c r="D1057" t="s">
        <v>562</v>
      </c>
      <c r="E1057">
        <v>2459.7759999999998</v>
      </c>
      <c r="F1057">
        <v>131.47999999999999</v>
      </c>
      <c r="G1057">
        <v>121.155298055301</v>
      </c>
      <c r="H1057">
        <v>-22.2434050739054</v>
      </c>
      <c r="I1057">
        <v>41.470562879673203</v>
      </c>
      <c r="J1057">
        <v>-6.2598483819914801</v>
      </c>
      <c r="K1057">
        <v>150.87111077822399</v>
      </c>
      <c r="L1057">
        <v>121.466752358436</v>
      </c>
      <c r="M1057">
        <v>24.504735127308098</v>
      </c>
      <c r="N1057">
        <v>0.61382227679574597</v>
      </c>
      <c r="O1057">
        <v>41.846668694858501</v>
      </c>
      <c r="P1057">
        <v>151.877394636015</v>
      </c>
      <c r="Q1057">
        <v>4.1847754930520002E-2</v>
      </c>
    </row>
    <row r="1058" spans="1:17" x14ac:dyDescent="0.3">
      <c r="A1058" t="s">
        <v>2272</v>
      </c>
      <c r="B1058" t="s">
        <v>2273</v>
      </c>
      <c r="C1058" t="s">
        <v>3140</v>
      </c>
      <c r="D1058" t="s">
        <v>436</v>
      </c>
      <c r="E1058">
        <v>2450.71790035</v>
      </c>
      <c r="F1058">
        <v>459.1</v>
      </c>
      <c r="G1058">
        <v>-37.749667244586497</v>
      </c>
      <c r="H1058">
        <v>-11.0012907715019</v>
      </c>
      <c r="I1058">
        <v>-23.926959658516399</v>
      </c>
      <c r="J1058">
        <v>-0.36063579338949298</v>
      </c>
      <c r="K1058">
        <v>475.18052074162603</v>
      </c>
      <c r="L1058">
        <v>491.08339412087503</v>
      </c>
      <c r="M1058">
        <v>31.162438388314602</v>
      </c>
      <c r="N1058">
        <v>0.64052037448763599</v>
      </c>
      <c r="O1058">
        <v>26.769766935308201</v>
      </c>
      <c r="P1058">
        <v>6.00323250981298</v>
      </c>
      <c r="Q1058">
        <v>-1.3024054940757E-2</v>
      </c>
    </row>
    <row r="1059" spans="1:17" hidden="1" x14ac:dyDescent="0.3">
      <c r="A1059" t="s">
        <v>2274</v>
      </c>
      <c r="B1059" t="s">
        <v>2275</v>
      </c>
      <c r="C1059" t="s">
        <v>3144</v>
      </c>
      <c r="D1059" t="s">
        <v>120</v>
      </c>
      <c r="E1059">
        <v>2444.907631086</v>
      </c>
      <c r="F1059">
        <v>208.63</v>
      </c>
      <c r="G1059">
        <v>-24.648973870736398</v>
      </c>
      <c r="H1059">
        <v>3.7070074355220601</v>
      </c>
      <c r="I1059">
        <v>-15.543647096749201</v>
      </c>
      <c r="J1059">
        <v>3.2188009086863199</v>
      </c>
      <c r="K1059">
        <v>190.72579154931</v>
      </c>
      <c r="L1059">
        <v>193.76643648020499</v>
      </c>
      <c r="M1059">
        <v>70.891857961541902</v>
      </c>
      <c r="N1059">
        <v>2.2540915187447501</v>
      </c>
      <c r="O1059">
        <v>38.882231702056202</v>
      </c>
      <c r="P1059">
        <v>39.272363150867797</v>
      </c>
      <c r="Q1059">
        <v>4.2641986262857E-2</v>
      </c>
    </row>
    <row r="1060" spans="1:17" hidden="1" x14ac:dyDescent="0.3">
      <c r="A1060" t="s">
        <v>2276</v>
      </c>
      <c r="B1060" t="s">
        <v>2277</v>
      </c>
      <c r="C1060" t="s">
        <v>3144</v>
      </c>
      <c r="D1060" t="s">
        <v>766</v>
      </c>
      <c r="E1060">
        <v>2443.3249663830002</v>
      </c>
      <c r="F1060">
        <v>21.69</v>
      </c>
      <c r="G1060">
        <v>-34.202679196279597</v>
      </c>
      <c r="H1060">
        <v>36.923688115545801</v>
      </c>
      <c r="I1060">
        <v>3.8640919888312402</v>
      </c>
      <c r="J1060">
        <v>-5.5381011178342403</v>
      </c>
      <c r="K1060">
        <v>19.726123181389301</v>
      </c>
      <c r="L1060">
        <v>18.483269661861598</v>
      </c>
      <c r="M1060">
        <v>44.529266147174702</v>
      </c>
      <c r="N1060">
        <v>0.92696425686379202</v>
      </c>
      <c r="O1060">
        <v>26.786537574919301</v>
      </c>
      <c r="P1060">
        <v>53.720765414599498</v>
      </c>
      <c r="Q1060">
        <v>9.4184233937167003E-2</v>
      </c>
    </row>
    <row r="1061" spans="1:17" hidden="1" x14ac:dyDescent="0.3">
      <c r="A1061" t="s">
        <v>2278</v>
      </c>
      <c r="B1061" t="s">
        <v>2279</v>
      </c>
      <c r="C1061" t="s">
        <v>3144</v>
      </c>
      <c r="D1061" t="s">
        <v>995</v>
      </c>
      <c r="E1061">
        <v>2437.2991100250001</v>
      </c>
      <c r="F1061">
        <v>392.15</v>
      </c>
      <c r="G1061">
        <v>-5.2955984990504898</v>
      </c>
      <c r="H1061">
        <v>-4.9430135326310101</v>
      </c>
      <c r="I1061">
        <v>1.8171351417371699</v>
      </c>
      <c r="J1061">
        <v>-0.17143435314536901</v>
      </c>
      <c r="K1061">
        <v>393.49747101912999</v>
      </c>
      <c r="M1061">
        <v>29.1535764554861</v>
      </c>
      <c r="N1061">
        <v>0.38918586885357298</v>
      </c>
      <c r="O1061">
        <v>21.101619278337299</v>
      </c>
      <c r="P1061">
        <v>38.961729270021202</v>
      </c>
    </row>
    <row r="1062" spans="1:17" hidden="1" x14ac:dyDescent="0.3">
      <c r="A1062" t="s">
        <v>2280</v>
      </c>
      <c r="B1062" t="s">
        <v>2281</v>
      </c>
      <c r="C1062" t="s">
        <v>3144</v>
      </c>
      <c r="D1062" t="s">
        <v>540</v>
      </c>
      <c r="E1062">
        <v>2429.1111744200002</v>
      </c>
      <c r="F1062">
        <v>79.7</v>
      </c>
      <c r="G1062">
        <v>3.59956400634423</v>
      </c>
      <c r="H1062">
        <v>-16.534230209145299</v>
      </c>
      <c r="I1062">
        <v>-22.723351244652001</v>
      </c>
      <c r="J1062">
        <v>-10.201345339684901</v>
      </c>
      <c r="K1062">
        <v>84.929463283561702</v>
      </c>
      <c r="L1062">
        <v>77.810213969677093</v>
      </c>
      <c r="M1062">
        <v>24.213850116688899</v>
      </c>
      <c r="N1062">
        <v>0.723352719134988</v>
      </c>
      <c r="O1062">
        <v>46.612296110414</v>
      </c>
      <c r="P1062">
        <v>54.757281553398002</v>
      </c>
      <c r="Q1062">
        <v>0.14298993979090999</v>
      </c>
    </row>
    <row r="1063" spans="1:17" hidden="1" x14ac:dyDescent="0.3">
      <c r="A1063" t="s">
        <v>2282</v>
      </c>
      <c r="B1063" t="s">
        <v>2283</v>
      </c>
      <c r="C1063" t="s">
        <v>3144</v>
      </c>
      <c r="D1063" t="s">
        <v>276</v>
      </c>
      <c r="E1063">
        <v>2425.5789249999998</v>
      </c>
      <c r="F1063">
        <v>473.35</v>
      </c>
      <c r="G1063">
        <v>-17.189319790959701</v>
      </c>
      <c r="H1063">
        <v>2.6410475685209498</v>
      </c>
      <c r="I1063">
        <v>-7.8084235556996404</v>
      </c>
      <c r="J1063">
        <v>-6.8780591367833903</v>
      </c>
      <c r="K1063">
        <v>461.56304050688601</v>
      </c>
      <c r="L1063">
        <v>445.41680951028201</v>
      </c>
      <c r="M1063">
        <v>53.555443127039901</v>
      </c>
      <c r="N1063">
        <v>3.7814182433881598</v>
      </c>
      <c r="O1063">
        <v>11.946762437942301</v>
      </c>
      <c r="P1063">
        <v>24.059756257371198</v>
      </c>
      <c r="Q1063">
        <v>1.0048994839362E-2</v>
      </c>
    </row>
    <row r="1064" spans="1:17" hidden="1" x14ac:dyDescent="0.3">
      <c r="A1064" t="s">
        <v>2284</v>
      </c>
      <c r="B1064" t="s">
        <v>2285</v>
      </c>
      <c r="C1064" t="s">
        <v>3144</v>
      </c>
      <c r="D1064" t="s">
        <v>117</v>
      </c>
      <c r="E1064">
        <v>2423.0757726900001</v>
      </c>
      <c r="F1064">
        <v>193.19</v>
      </c>
      <c r="G1064">
        <v>8.15865745045887</v>
      </c>
      <c r="H1064">
        <v>-1.8550962314202999</v>
      </c>
      <c r="I1064">
        <v>18.139597641518399</v>
      </c>
      <c r="J1064">
        <v>4.4585012368393802</v>
      </c>
      <c r="K1064">
        <v>176.423302877357</v>
      </c>
      <c r="L1064">
        <v>160.82267518956201</v>
      </c>
      <c r="M1064">
        <v>55.550144369246503</v>
      </c>
      <c r="N1064">
        <v>1.03806993500691</v>
      </c>
      <c r="O1064">
        <v>8.6495160204979396</v>
      </c>
      <c r="P1064">
        <v>67.991304347826002</v>
      </c>
    </row>
    <row r="1065" spans="1:17" hidden="1" x14ac:dyDescent="0.3">
      <c r="A1065" t="s">
        <v>2286</v>
      </c>
      <c r="B1065" t="s">
        <v>2287</v>
      </c>
      <c r="C1065" t="s">
        <v>3144</v>
      </c>
      <c r="D1065" t="s">
        <v>77</v>
      </c>
      <c r="E1065">
        <v>2412.4754400299998</v>
      </c>
      <c r="F1065">
        <v>827.15</v>
      </c>
      <c r="G1065">
        <v>95.350735539788502</v>
      </c>
      <c r="H1065">
        <v>-21.3312483595824</v>
      </c>
      <c r="I1065">
        <v>-1.711374638328</v>
      </c>
      <c r="J1065">
        <v>-8.8864020339777898</v>
      </c>
      <c r="K1065">
        <v>919.52555763729902</v>
      </c>
      <c r="L1065">
        <v>806.75981912019404</v>
      </c>
      <c r="M1065">
        <v>36.209836730044501</v>
      </c>
      <c r="N1065">
        <v>0.63307620563352995</v>
      </c>
      <c r="O1065">
        <v>32.225110318563701</v>
      </c>
      <c r="P1065">
        <v>135.35353535353499</v>
      </c>
      <c r="Q1065">
        <v>7.5079503181507995E-2</v>
      </c>
    </row>
    <row r="1066" spans="1:17" x14ac:dyDescent="0.3">
      <c r="A1066" t="s">
        <v>2288</v>
      </c>
      <c r="B1066" t="s">
        <v>2289</v>
      </c>
      <c r="C1066" t="s">
        <v>3129</v>
      </c>
      <c r="D1066" t="s">
        <v>24</v>
      </c>
      <c r="E1066">
        <v>2410.6395810720001</v>
      </c>
      <c r="F1066">
        <v>45.12</v>
      </c>
      <c r="G1066">
        <v>-61.926761483026503</v>
      </c>
      <c r="H1066">
        <v>-9.7571430150460401</v>
      </c>
      <c r="I1066">
        <v>-37.988239863538602</v>
      </c>
      <c r="J1066">
        <v>1.48147957988887</v>
      </c>
      <c r="K1066">
        <v>49.245403970356698</v>
      </c>
      <c r="L1066">
        <v>57.557528820554303</v>
      </c>
      <c r="M1066">
        <v>46.218616051220501</v>
      </c>
      <c r="N1066">
        <v>1.8273214977786101</v>
      </c>
      <c r="O1066">
        <v>82.624113475177296</v>
      </c>
      <c r="P1066">
        <v>2.5454545454545299</v>
      </c>
    </row>
    <row r="1067" spans="1:17" hidden="1" x14ac:dyDescent="0.3">
      <c r="A1067" t="s">
        <v>2290</v>
      </c>
      <c r="B1067" t="s">
        <v>2291</v>
      </c>
      <c r="C1067" t="s">
        <v>3144</v>
      </c>
      <c r="D1067" t="s">
        <v>375</v>
      </c>
      <c r="E1067">
        <v>2406.7336632249999</v>
      </c>
      <c r="F1067">
        <v>1096.2</v>
      </c>
      <c r="G1067">
        <v>-22.671478498575599</v>
      </c>
      <c r="H1067">
        <v>-10.129701011223499</v>
      </c>
      <c r="I1067">
        <v>-8.9478120319324095</v>
      </c>
      <c r="J1067">
        <v>-3.98302695339834</v>
      </c>
      <c r="K1067">
        <v>1116.51007929254</v>
      </c>
      <c r="L1067">
        <v>1060.77118454119</v>
      </c>
      <c r="M1067">
        <v>31.6784778789965</v>
      </c>
      <c r="N1067">
        <v>0.56564051638530199</v>
      </c>
      <c r="O1067">
        <v>18.390804597701099</v>
      </c>
      <c r="P1067">
        <v>27.465116279069701</v>
      </c>
      <c r="Q1067">
        <v>8.5679102303117996E-2</v>
      </c>
    </row>
    <row r="1068" spans="1:17" hidden="1" x14ac:dyDescent="0.3">
      <c r="A1068" t="s">
        <v>2292</v>
      </c>
      <c r="B1068" t="s">
        <v>2293</v>
      </c>
      <c r="C1068" t="s">
        <v>3144</v>
      </c>
      <c r="D1068" t="s">
        <v>140</v>
      </c>
      <c r="E1068">
        <v>2397.1295170899998</v>
      </c>
      <c r="F1068">
        <v>1851.65</v>
      </c>
      <c r="G1068">
        <v>1.66529210203855</v>
      </c>
      <c r="H1068">
        <v>-3.9439577039503502</v>
      </c>
      <c r="I1068">
        <v>-4.5634815645717897</v>
      </c>
      <c r="J1068">
        <v>-1.74693674444295</v>
      </c>
      <c r="K1068">
        <v>1745.07387018443</v>
      </c>
      <c r="L1068">
        <v>1641.8782296971201</v>
      </c>
      <c r="M1068">
        <v>59.019701231228701</v>
      </c>
      <c r="N1068">
        <v>1.19393010163463</v>
      </c>
      <c r="O1068">
        <v>13.3583560608106</v>
      </c>
      <c r="P1068">
        <v>45.455616653574197</v>
      </c>
      <c r="Q1068">
        <v>0.12761050116134101</v>
      </c>
    </row>
    <row r="1069" spans="1:17" hidden="1" x14ac:dyDescent="0.3">
      <c r="A1069" t="s">
        <v>2294</v>
      </c>
      <c r="B1069" t="s">
        <v>2295</v>
      </c>
      <c r="C1069" t="s">
        <v>3144</v>
      </c>
      <c r="D1069" t="s">
        <v>146</v>
      </c>
      <c r="E1069">
        <v>2395.1672885399998</v>
      </c>
      <c r="F1069">
        <v>1299.9000000000001</v>
      </c>
      <c r="G1069">
        <v>367.92928486020298</v>
      </c>
      <c r="H1069">
        <v>1.56295007048426</v>
      </c>
      <c r="I1069">
        <v>112.28888459973599</v>
      </c>
      <c r="J1069">
        <v>-1.1492111795025</v>
      </c>
      <c r="K1069">
        <v>1323.9879808098699</v>
      </c>
      <c r="M1069">
        <v>41.837982475108802</v>
      </c>
      <c r="N1069">
        <v>0.88486122792262401</v>
      </c>
      <c r="O1069">
        <v>20.701592430186899</v>
      </c>
      <c r="P1069">
        <v>461.87594553706498</v>
      </c>
    </row>
    <row r="1070" spans="1:17" hidden="1" x14ac:dyDescent="0.3">
      <c r="A1070" t="s">
        <v>2296</v>
      </c>
      <c r="B1070" t="s">
        <v>2297</v>
      </c>
      <c r="C1070" t="s">
        <v>3144</v>
      </c>
      <c r="D1070" t="s">
        <v>2298</v>
      </c>
      <c r="E1070">
        <v>2394.7938840000002</v>
      </c>
      <c r="F1070">
        <v>966.6</v>
      </c>
      <c r="G1070">
        <v>1302.30883271568</v>
      </c>
      <c r="H1070">
        <v>43.195918725844599</v>
      </c>
      <c r="I1070">
        <v>138.70560325223499</v>
      </c>
      <c r="J1070">
        <v>-14.024907315667001</v>
      </c>
      <c r="K1070">
        <v>809.37062048984205</v>
      </c>
      <c r="L1070">
        <v>586.18225076676299</v>
      </c>
      <c r="M1070">
        <v>55.328492732734503</v>
      </c>
      <c r="N1070">
        <v>1.63078717201166</v>
      </c>
      <c r="O1070">
        <v>18.275398303331201</v>
      </c>
      <c r="P1070">
        <v>1404.77037695985</v>
      </c>
    </row>
    <row r="1071" spans="1:17" hidden="1" x14ac:dyDescent="0.3">
      <c r="A1071" t="s">
        <v>2299</v>
      </c>
      <c r="B1071" t="s">
        <v>2300</v>
      </c>
      <c r="C1071" t="s">
        <v>3144</v>
      </c>
      <c r="D1071" t="s">
        <v>403</v>
      </c>
      <c r="E1071">
        <v>2391.6764215200001</v>
      </c>
      <c r="F1071">
        <v>47.16</v>
      </c>
      <c r="G1071">
        <v>-60.974236613052</v>
      </c>
      <c r="H1071">
        <v>-10.7368520456686</v>
      </c>
      <c r="I1071">
        <v>-38.188653526567002</v>
      </c>
      <c r="J1071">
        <v>-2.4318941694093099</v>
      </c>
      <c r="K1071">
        <v>50.019653206648698</v>
      </c>
      <c r="L1071">
        <v>56.897585046435303</v>
      </c>
      <c r="M1071">
        <v>41.530918594953903</v>
      </c>
      <c r="N1071">
        <v>0.72223639308802301</v>
      </c>
      <c r="O1071">
        <v>78.223070398642903</v>
      </c>
      <c r="P1071">
        <v>5.6925145674585398</v>
      </c>
    </row>
    <row r="1072" spans="1:17" hidden="1" x14ac:dyDescent="0.3">
      <c r="A1072" t="s">
        <v>2301</v>
      </c>
      <c r="B1072" t="s">
        <v>2302</v>
      </c>
      <c r="C1072" t="s">
        <v>3144</v>
      </c>
      <c r="D1072" t="s">
        <v>227</v>
      </c>
      <c r="E1072">
        <v>2387.9392770599902</v>
      </c>
      <c r="F1072">
        <v>616.20000000000005</v>
      </c>
      <c r="G1072">
        <v>-2.7103755400395402</v>
      </c>
      <c r="H1072">
        <v>3.0869639973882301</v>
      </c>
      <c r="I1072">
        <v>1.6518991056322101</v>
      </c>
      <c r="J1072">
        <v>0.29941990288553</v>
      </c>
      <c r="K1072">
        <v>612.21376602325597</v>
      </c>
      <c r="L1072">
        <v>576.14353238138301</v>
      </c>
      <c r="M1072">
        <v>58.051764980201703</v>
      </c>
      <c r="N1072">
        <v>2.3300095652272099</v>
      </c>
      <c r="O1072">
        <v>18.1434599156118</v>
      </c>
      <c r="P1072">
        <v>37.852348993288601</v>
      </c>
      <c r="Q1072">
        <v>5.2818239833140997E-2</v>
      </c>
    </row>
    <row r="1073" spans="1:17" x14ac:dyDescent="0.3">
      <c r="A1073" t="s">
        <v>2303</v>
      </c>
      <c r="B1073" t="s">
        <v>2304</v>
      </c>
      <c r="C1073" t="s">
        <v>3129</v>
      </c>
      <c r="D1073" t="s">
        <v>54</v>
      </c>
      <c r="E1073">
        <v>2381.50520388</v>
      </c>
      <c r="F1073">
        <v>228.03</v>
      </c>
      <c r="G1073">
        <v>-88.994592605176706</v>
      </c>
      <c r="H1073">
        <v>-28.0125333778971</v>
      </c>
      <c r="I1073">
        <v>-64.729667789961795</v>
      </c>
      <c r="J1073">
        <v>-5.6065624913436398</v>
      </c>
      <c r="K1073">
        <v>310.523189028942</v>
      </c>
      <c r="L1073">
        <v>422.66756834331699</v>
      </c>
      <c r="M1073">
        <v>13.180271993880099</v>
      </c>
      <c r="N1073">
        <v>1.6601901335985001</v>
      </c>
      <c r="O1073">
        <v>195.947901591895</v>
      </c>
      <c r="P1073">
        <v>1.45037149085731</v>
      </c>
    </row>
    <row r="1074" spans="1:17" hidden="1" x14ac:dyDescent="0.3">
      <c r="A1074" t="s">
        <v>2305</v>
      </c>
      <c r="B1074" t="s">
        <v>2306</v>
      </c>
      <c r="C1074" t="s">
        <v>3144</v>
      </c>
      <c r="D1074" t="s">
        <v>117</v>
      </c>
      <c r="E1074">
        <v>2372.5244890200001</v>
      </c>
      <c r="F1074">
        <v>288.5</v>
      </c>
      <c r="G1074">
        <v>13.5296752945612</v>
      </c>
      <c r="H1074">
        <v>-0.78652752935645598</v>
      </c>
      <c r="I1074">
        <v>18.4119829788036</v>
      </c>
      <c r="J1074">
        <v>-6.09577704957512</v>
      </c>
      <c r="K1074">
        <v>287.25446903163601</v>
      </c>
      <c r="L1074">
        <v>263.98476829165799</v>
      </c>
      <c r="M1074">
        <v>46.623858246433301</v>
      </c>
      <c r="N1074">
        <v>1.8009761184336699</v>
      </c>
      <c r="O1074">
        <v>17.9202772963604</v>
      </c>
      <c r="P1074">
        <v>55.609492988133702</v>
      </c>
      <c r="Q1074">
        <v>9.6496461281326995E-2</v>
      </c>
    </row>
    <row r="1075" spans="1:17" hidden="1" x14ac:dyDescent="0.3">
      <c r="A1075" t="s">
        <v>2307</v>
      </c>
      <c r="B1075" t="s">
        <v>2308</v>
      </c>
      <c r="C1075" t="s">
        <v>3144</v>
      </c>
      <c r="D1075" t="s">
        <v>446</v>
      </c>
      <c r="E1075">
        <v>2368.4317995599999</v>
      </c>
      <c r="F1075">
        <v>551.25</v>
      </c>
      <c r="G1075">
        <v>-46.436343118387697</v>
      </c>
      <c r="H1075">
        <v>-13.2301971354669</v>
      </c>
      <c r="I1075">
        <v>-27.825285107178299</v>
      </c>
      <c r="J1075">
        <v>-1.1736372730612701</v>
      </c>
      <c r="K1075">
        <v>601.88853485346397</v>
      </c>
      <c r="L1075">
        <v>633.15553347580703</v>
      </c>
      <c r="M1075">
        <v>31.337673129290302</v>
      </c>
      <c r="N1075">
        <v>0.395496578814718</v>
      </c>
      <c r="O1075">
        <v>44.8798185941043</v>
      </c>
      <c r="P1075">
        <v>2.3296825691479301</v>
      </c>
      <c r="Q1075">
        <v>-3.8704707758646997E-2</v>
      </c>
    </row>
    <row r="1076" spans="1:17" hidden="1" x14ac:dyDescent="0.3">
      <c r="A1076" t="s">
        <v>2309</v>
      </c>
      <c r="B1076" t="s">
        <v>2310</v>
      </c>
      <c r="C1076" t="s">
        <v>3144</v>
      </c>
      <c r="D1076" t="s">
        <v>103</v>
      </c>
      <c r="E1076">
        <v>2367.1779080419901</v>
      </c>
      <c r="F1076">
        <v>19.87</v>
      </c>
      <c r="G1076">
        <v>33.543351451797299</v>
      </c>
      <c r="H1076">
        <v>-5.9321795378694997</v>
      </c>
      <c r="I1076">
        <v>-12.323424841541</v>
      </c>
      <c r="J1076">
        <v>-5.6026209516331198</v>
      </c>
      <c r="K1076">
        <v>20.332181409105701</v>
      </c>
      <c r="L1076">
        <v>19.239763366063499</v>
      </c>
      <c r="M1076">
        <v>46.1448394164631</v>
      </c>
      <c r="N1076">
        <v>1.1217736868808601</v>
      </c>
      <c r="O1076">
        <v>60.466332284402903</v>
      </c>
      <c r="P1076">
        <v>78.163301991517301</v>
      </c>
      <c r="Q1076">
        <v>0.142328179785567</v>
      </c>
    </row>
    <row r="1077" spans="1:17" hidden="1" x14ac:dyDescent="0.3">
      <c r="A1077" t="s">
        <v>2311</v>
      </c>
      <c r="B1077" t="s">
        <v>2312</v>
      </c>
      <c r="C1077" t="s">
        <v>3144</v>
      </c>
      <c r="D1077" t="s">
        <v>482</v>
      </c>
      <c r="E1077">
        <v>2363.4848738599999</v>
      </c>
      <c r="F1077">
        <v>396.65</v>
      </c>
      <c r="G1077">
        <v>3.59368604792982</v>
      </c>
      <c r="H1077">
        <v>-8.1284326320602904</v>
      </c>
      <c r="I1077">
        <v>6.9287554847294999</v>
      </c>
      <c r="J1077">
        <v>1.11038296754765</v>
      </c>
      <c r="K1077">
        <v>401.664179535318</v>
      </c>
      <c r="L1077">
        <v>372.74071233085999</v>
      </c>
      <c r="M1077">
        <v>38.141221097439598</v>
      </c>
      <c r="N1077">
        <v>0.43139262500602898</v>
      </c>
      <c r="O1077">
        <v>14.080423547207801</v>
      </c>
      <c r="P1077">
        <v>36.305841924398599</v>
      </c>
      <c r="Q1077">
        <v>2.2582233774343999E-2</v>
      </c>
    </row>
    <row r="1078" spans="1:17" hidden="1" x14ac:dyDescent="0.3">
      <c r="A1078" t="s">
        <v>2313</v>
      </c>
      <c r="B1078" t="s">
        <v>2314</v>
      </c>
      <c r="C1078" t="s">
        <v>3144</v>
      </c>
      <c r="D1078" t="s">
        <v>482</v>
      </c>
      <c r="E1078">
        <v>2360.0244289500001</v>
      </c>
      <c r="F1078">
        <v>1012.2</v>
      </c>
      <c r="G1078">
        <v>-63.712271134899098</v>
      </c>
      <c r="H1078">
        <v>0.121002575173855</v>
      </c>
      <c r="I1078">
        <v>-30.884654712107501</v>
      </c>
      <c r="J1078">
        <v>-4.3634563910582296</v>
      </c>
      <c r="K1078">
        <v>1014.94021422345</v>
      </c>
      <c r="L1078">
        <v>1177.3150291177201</v>
      </c>
      <c r="M1078">
        <v>46.301412316504901</v>
      </c>
      <c r="N1078">
        <v>2.4913210447503999</v>
      </c>
      <c r="O1078">
        <v>63.095238095238003</v>
      </c>
      <c r="P1078">
        <v>8.57602574416733</v>
      </c>
      <c r="Q1078">
        <v>-0.153734793965869</v>
      </c>
    </row>
    <row r="1079" spans="1:17" hidden="1" x14ac:dyDescent="0.3">
      <c r="A1079" t="s">
        <v>2315</v>
      </c>
      <c r="B1079" t="s">
        <v>2316</v>
      </c>
      <c r="C1079" t="s">
        <v>3144</v>
      </c>
      <c r="D1079" t="s">
        <v>2317</v>
      </c>
      <c r="E1079">
        <v>2357.9217105600001</v>
      </c>
      <c r="F1079">
        <v>448.35</v>
      </c>
      <c r="G1079">
        <v>55.5800189548196</v>
      </c>
      <c r="H1079">
        <v>-11.6953751684145</v>
      </c>
      <c r="I1079">
        <v>-0.46421160748881002</v>
      </c>
      <c r="J1079">
        <v>-1.82522646591763</v>
      </c>
      <c r="K1079">
        <v>492.65883797607501</v>
      </c>
      <c r="L1079">
        <v>437.10470557277898</v>
      </c>
      <c r="M1079">
        <v>43.227747287036699</v>
      </c>
      <c r="N1079">
        <v>1.0085459468582101</v>
      </c>
      <c r="O1079">
        <v>37.838742054198697</v>
      </c>
      <c r="P1079">
        <v>100.828667413213</v>
      </c>
    </row>
    <row r="1080" spans="1:17" hidden="1" x14ac:dyDescent="0.3">
      <c r="A1080" t="s">
        <v>2318</v>
      </c>
      <c r="B1080" t="s">
        <v>2319</v>
      </c>
      <c r="C1080" t="s">
        <v>3144</v>
      </c>
      <c r="D1080" t="s">
        <v>1000</v>
      </c>
      <c r="E1080">
        <v>2355.8714197499999</v>
      </c>
      <c r="F1080">
        <v>127.89</v>
      </c>
      <c r="G1080">
        <v>-16.129670558237901</v>
      </c>
      <c r="H1080">
        <v>-9.9231292236704896</v>
      </c>
      <c r="I1080">
        <v>0.7871270917173</v>
      </c>
      <c r="J1080">
        <v>-7.5867986754144603</v>
      </c>
      <c r="K1080">
        <v>130.589035294117</v>
      </c>
      <c r="M1080">
        <v>26.261029615264501</v>
      </c>
      <c r="O1080">
        <v>24.169207913050201</v>
      </c>
      <c r="P1080">
        <v>19.411764705882302</v>
      </c>
    </row>
    <row r="1081" spans="1:17" hidden="1" x14ac:dyDescent="0.3">
      <c r="A1081" t="s">
        <v>2320</v>
      </c>
      <c r="B1081" t="s">
        <v>2321</v>
      </c>
      <c r="C1081" t="s">
        <v>3144</v>
      </c>
      <c r="D1081" t="s">
        <v>48</v>
      </c>
      <c r="E1081">
        <v>2349.974832075</v>
      </c>
      <c r="F1081">
        <v>522.15</v>
      </c>
      <c r="G1081">
        <v>-36.643274369164303</v>
      </c>
      <c r="H1081">
        <v>-7.6132261277489599</v>
      </c>
      <c r="I1081">
        <v>-27.446645339952902</v>
      </c>
      <c r="J1081">
        <v>-8.7339748483629993</v>
      </c>
      <c r="K1081">
        <v>566.55644014342704</v>
      </c>
      <c r="L1081">
        <v>569.97577651554502</v>
      </c>
      <c r="M1081">
        <v>39.794839397413597</v>
      </c>
      <c r="N1081">
        <v>0.63280301108763803</v>
      </c>
      <c r="O1081">
        <v>62.7884707459542</v>
      </c>
      <c r="P1081">
        <v>20.714368281123502</v>
      </c>
      <c r="Q1081">
        <v>0.167414003154049</v>
      </c>
    </row>
    <row r="1082" spans="1:17" hidden="1" x14ac:dyDescent="0.3">
      <c r="A1082" t="s">
        <v>2322</v>
      </c>
      <c r="B1082" t="s">
        <v>2323</v>
      </c>
      <c r="C1082" t="s">
        <v>3144</v>
      </c>
      <c r="D1082" t="s">
        <v>766</v>
      </c>
      <c r="E1082">
        <v>2345.5295999999998</v>
      </c>
      <c r="F1082">
        <v>24.83</v>
      </c>
      <c r="G1082">
        <v>40.726578500257098</v>
      </c>
      <c r="H1082">
        <v>-26.8685481807317</v>
      </c>
      <c r="I1082">
        <v>-45.805922429076098</v>
      </c>
      <c r="J1082">
        <v>-11.2569262198171</v>
      </c>
      <c r="K1082">
        <v>33.005826454820003</v>
      </c>
      <c r="L1082">
        <v>32.188148073311702</v>
      </c>
      <c r="M1082">
        <v>23.873838529709001</v>
      </c>
      <c r="N1082">
        <v>3.1299358105361899</v>
      </c>
      <c r="O1082">
        <v>82.239226741844504</v>
      </c>
      <c r="P1082">
        <v>74.215049991229506</v>
      </c>
      <c r="Q1082">
        <v>0.13413398593179099</v>
      </c>
    </row>
    <row r="1083" spans="1:17" x14ac:dyDescent="0.3">
      <c r="A1083" t="s">
        <v>2324</v>
      </c>
      <c r="B1083" t="s">
        <v>2325</v>
      </c>
      <c r="C1083" t="s">
        <v>3143</v>
      </c>
      <c r="D1083" t="s">
        <v>406</v>
      </c>
      <c r="E1083">
        <v>2342.4257527200002</v>
      </c>
      <c r="F1083">
        <v>200.33</v>
      </c>
      <c r="G1083">
        <v>-58.302419466299</v>
      </c>
      <c r="H1083">
        <v>-10.592481564626899</v>
      </c>
      <c r="I1083">
        <v>-27.504455124250299</v>
      </c>
      <c r="J1083">
        <v>-2.31280579106553</v>
      </c>
      <c r="K1083">
        <v>213.520101937975</v>
      </c>
      <c r="L1083">
        <v>243.35237964281899</v>
      </c>
      <c r="M1083">
        <v>25.655648062778599</v>
      </c>
      <c r="N1083">
        <v>0.43880317180511302</v>
      </c>
      <c r="O1083">
        <v>115.519393001547</v>
      </c>
      <c r="P1083">
        <v>4.6109660574412601</v>
      </c>
      <c r="Q1083">
        <v>-4.0495528022564002E-2</v>
      </c>
    </row>
    <row r="1084" spans="1:17" hidden="1" x14ac:dyDescent="0.3">
      <c r="A1084" t="s">
        <v>2326</v>
      </c>
      <c r="B1084" t="s">
        <v>2327</v>
      </c>
      <c r="C1084" t="s">
        <v>3144</v>
      </c>
      <c r="D1084" t="s">
        <v>731</v>
      </c>
      <c r="E1084">
        <v>2337.3519243299902</v>
      </c>
      <c r="F1084">
        <v>427.35</v>
      </c>
      <c r="G1084">
        <v>-43.6651199133468</v>
      </c>
      <c r="H1084">
        <v>-6.8234995774832301</v>
      </c>
      <c r="I1084">
        <v>-12.8522063330997</v>
      </c>
      <c r="J1084">
        <v>-0.19164393750159101</v>
      </c>
      <c r="K1084">
        <v>459.27279953835603</v>
      </c>
      <c r="L1084">
        <v>476.82092533343098</v>
      </c>
      <c r="M1084">
        <v>37.200550849310602</v>
      </c>
      <c r="N1084">
        <v>0.54219320981017605</v>
      </c>
      <c r="O1084">
        <v>34.409734409734398</v>
      </c>
      <c r="P1084">
        <v>9.83037779491133</v>
      </c>
      <c r="Q1084">
        <v>-0.105032775481899</v>
      </c>
    </row>
    <row r="1085" spans="1:17" hidden="1" x14ac:dyDescent="0.3">
      <c r="A1085" t="s">
        <v>2328</v>
      </c>
      <c r="B1085" t="s">
        <v>2329</v>
      </c>
      <c r="C1085" t="s">
        <v>3144</v>
      </c>
      <c r="D1085" t="s">
        <v>117</v>
      </c>
      <c r="E1085">
        <v>2322.7661752250001</v>
      </c>
      <c r="F1085">
        <v>154.04</v>
      </c>
      <c r="G1085">
        <v>-31.771645084000301</v>
      </c>
      <c r="H1085">
        <v>0.520991366858501</v>
      </c>
      <c r="I1085">
        <v>-15.879829786683199</v>
      </c>
      <c r="J1085">
        <v>-4.1206270184973297</v>
      </c>
      <c r="K1085">
        <v>161.77933785905299</v>
      </c>
      <c r="L1085">
        <v>163.202795637143</v>
      </c>
      <c r="M1085">
        <v>39.023350890349398</v>
      </c>
      <c r="N1085">
        <v>0.69068050133425896</v>
      </c>
      <c r="O1085">
        <v>38.145936120488201</v>
      </c>
      <c r="P1085">
        <v>14.103703703703699</v>
      </c>
      <c r="Q1085">
        <v>3.678406695698E-3</v>
      </c>
    </row>
    <row r="1086" spans="1:17" hidden="1" x14ac:dyDescent="0.3">
      <c r="A1086" t="s">
        <v>2330</v>
      </c>
      <c r="B1086" t="s">
        <v>2331</v>
      </c>
      <c r="C1086" t="s">
        <v>3144</v>
      </c>
      <c r="D1086" t="s">
        <v>190</v>
      </c>
      <c r="E1086">
        <v>2316.46146692</v>
      </c>
      <c r="F1086">
        <v>2480.25</v>
      </c>
      <c r="G1086">
        <v>-19.758632086414799</v>
      </c>
      <c r="H1086">
        <v>-16.701579506121401</v>
      </c>
      <c r="I1086">
        <v>-11.1716885139549</v>
      </c>
      <c r="J1086">
        <v>-4.1124690737429797</v>
      </c>
      <c r="K1086">
        <v>2728.0658958573599</v>
      </c>
      <c r="L1086">
        <v>2614.59163989733</v>
      </c>
      <c r="M1086">
        <v>15.281527465082</v>
      </c>
      <c r="N1086">
        <v>0.739318389718159</v>
      </c>
      <c r="O1086">
        <v>22.318314686019502</v>
      </c>
      <c r="P1086">
        <v>18.1634111481658</v>
      </c>
      <c r="Q1086">
        <v>5.0781746761409001E-2</v>
      </c>
    </row>
    <row r="1087" spans="1:17" hidden="1" x14ac:dyDescent="0.3">
      <c r="A1087" t="s">
        <v>2332</v>
      </c>
      <c r="B1087" t="s">
        <v>2333</v>
      </c>
      <c r="C1087" t="s">
        <v>3144</v>
      </c>
      <c r="D1087" t="s">
        <v>612</v>
      </c>
      <c r="E1087">
        <v>2312.37345856</v>
      </c>
      <c r="F1087">
        <v>948.1</v>
      </c>
      <c r="G1087">
        <v>61040.471220343999</v>
      </c>
      <c r="H1087">
        <v>47.8524428271838</v>
      </c>
      <c r="I1087">
        <v>1693.8325715681899</v>
      </c>
      <c r="J1087">
        <v>11.2687493547019</v>
      </c>
      <c r="K1087">
        <v>640.40783746964803</v>
      </c>
      <c r="L1087">
        <v>314.01373653187301</v>
      </c>
      <c r="M1087">
        <v>99.999995931506902</v>
      </c>
      <c r="N1087">
        <v>3.8128675597761501</v>
      </c>
      <c r="O1087">
        <v>0</v>
      </c>
      <c r="P1087">
        <v>63106.666666666599</v>
      </c>
      <c r="Q1087">
        <v>0.31220230184319703</v>
      </c>
    </row>
    <row r="1088" spans="1:17" hidden="1" x14ac:dyDescent="0.3">
      <c r="A1088" t="s">
        <v>2334</v>
      </c>
      <c r="B1088" t="s">
        <v>2335</v>
      </c>
      <c r="C1088" t="s">
        <v>3144</v>
      </c>
      <c r="D1088" t="s">
        <v>469</v>
      </c>
      <c r="E1088">
        <v>2287.566879</v>
      </c>
      <c r="F1088">
        <v>895.25</v>
      </c>
      <c r="G1088">
        <v>48.062226497492397</v>
      </c>
      <c r="H1088">
        <v>-22.064871632899699</v>
      </c>
      <c r="I1088">
        <v>36.927484171752297</v>
      </c>
      <c r="J1088">
        <v>-6.97981601126894</v>
      </c>
      <c r="K1088">
        <v>907.50409750271103</v>
      </c>
      <c r="L1088">
        <v>739.60199905135801</v>
      </c>
      <c r="M1088">
        <v>36.912020987574202</v>
      </c>
      <c r="N1088">
        <v>0.61213962676877298</v>
      </c>
      <c r="O1088">
        <v>26.567997765987101</v>
      </c>
      <c r="P1088">
        <v>79.642821310323995</v>
      </c>
      <c r="Q1088">
        <v>0.10615738610686699</v>
      </c>
    </row>
    <row r="1089" spans="1:17" hidden="1" x14ac:dyDescent="0.3">
      <c r="A1089" t="s">
        <v>2336</v>
      </c>
      <c r="B1089" t="s">
        <v>2337</v>
      </c>
      <c r="C1089" t="s">
        <v>3144</v>
      </c>
      <c r="D1089" t="s">
        <v>143</v>
      </c>
      <c r="E1089">
        <v>2286.3629154</v>
      </c>
      <c r="F1089">
        <v>22139.45</v>
      </c>
      <c r="G1089">
        <v>679.40858031930202</v>
      </c>
      <c r="H1089">
        <v>29.7943198248052</v>
      </c>
      <c r="I1089">
        <v>277.37386072575998</v>
      </c>
      <c r="J1089">
        <v>-10.8830687423999</v>
      </c>
      <c r="K1089">
        <v>17670.713265114198</v>
      </c>
      <c r="L1089">
        <v>10086.4627774072</v>
      </c>
      <c r="M1089">
        <v>46.488079666431197</v>
      </c>
      <c r="N1089">
        <v>1.45625999831607</v>
      </c>
      <c r="O1089">
        <v>25.454787720562098</v>
      </c>
      <c r="P1089">
        <v>738.20277893461503</v>
      </c>
      <c r="Q1089">
        <v>0.18208401255287701</v>
      </c>
    </row>
    <row r="1090" spans="1:17" hidden="1" x14ac:dyDescent="0.3">
      <c r="A1090" t="s">
        <v>2338</v>
      </c>
      <c r="B1090" t="s">
        <v>2339</v>
      </c>
      <c r="C1090" t="s">
        <v>3144</v>
      </c>
      <c r="D1090" t="s">
        <v>135</v>
      </c>
      <c r="E1090">
        <v>2277.5967018749998</v>
      </c>
      <c r="F1090">
        <v>633</v>
      </c>
      <c r="G1090">
        <v>56.663307248613698</v>
      </c>
      <c r="H1090">
        <v>-11.305115081468101</v>
      </c>
      <c r="I1090">
        <v>-23.2002203977721</v>
      </c>
      <c r="J1090">
        <v>-6.18342762279417</v>
      </c>
      <c r="K1090">
        <v>677.35796799335799</v>
      </c>
      <c r="L1090">
        <v>622.30886072432099</v>
      </c>
      <c r="M1090">
        <v>22.920471026563501</v>
      </c>
      <c r="N1090">
        <v>0.87270121885076302</v>
      </c>
      <c r="O1090">
        <v>29.351953989407701</v>
      </c>
      <c r="P1090">
        <v>93.260254509513203</v>
      </c>
      <c r="Q1090">
        <v>7.0022788423504997E-2</v>
      </c>
    </row>
    <row r="1091" spans="1:17" hidden="1" x14ac:dyDescent="0.3">
      <c r="A1091" t="s">
        <v>2340</v>
      </c>
      <c r="B1091" t="s">
        <v>2341</v>
      </c>
      <c r="C1091" t="s">
        <v>3144</v>
      </c>
      <c r="D1091" t="s">
        <v>51</v>
      </c>
      <c r="E1091">
        <v>2277.1738146150001</v>
      </c>
      <c r="F1091">
        <v>1603.45</v>
      </c>
      <c r="G1091">
        <v>15.575610027240799</v>
      </c>
      <c r="H1091">
        <v>-6.4107242998968603</v>
      </c>
      <c r="I1091">
        <v>-14.6826764397224</v>
      </c>
      <c r="J1091">
        <v>-0.95748866747347605</v>
      </c>
      <c r="K1091">
        <v>1632.1898509673199</v>
      </c>
      <c r="L1091">
        <v>1508.14958358904</v>
      </c>
      <c r="M1091">
        <v>28.1504091313628</v>
      </c>
      <c r="N1091">
        <v>0.78790208483489399</v>
      </c>
      <c r="O1091">
        <v>18.117184820231302</v>
      </c>
      <c r="P1091">
        <v>45.609335270613798</v>
      </c>
      <c r="Q1091">
        <v>9.1101345812778997E-2</v>
      </c>
    </row>
    <row r="1092" spans="1:17" hidden="1" x14ac:dyDescent="0.3">
      <c r="A1092" t="s">
        <v>2342</v>
      </c>
      <c r="B1092" t="s">
        <v>2343</v>
      </c>
      <c r="C1092" t="s">
        <v>3144</v>
      </c>
      <c r="D1092" t="s">
        <v>469</v>
      </c>
      <c r="E1092">
        <v>2274.4024159999999</v>
      </c>
      <c r="F1092">
        <v>280.05</v>
      </c>
      <c r="G1092">
        <v>-20.7270590621861</v>
      </c>
      <c r="H1092">
        <v>-13.095496330515999</v>
      </c>
      <c r="I1092">
        <v>-1.4062419403377699</v>
      </c>
      <c r="J1092">
        <v>-2.6677062019622899</v>
      </c>
      <c r="K1092">
        <v>301.968758688165</v>
      </c>
      <c r="L1092">
        <v>285.529392326807</v>
      </c>
      <c r="M1092">
        <v>36.392152117672801</v>
      </c>
      <c r="N1092">
        <v>0.34648484945505698</v>
      </c>
      <c r="O1092">
        <v>29.2626316729155</v>
      </c>
      <c r="P1092">
        <v>23.451620013224598</v>
      </c>
      <c r="Q1092">
        <v>-7.6073060606523996E-2</v>
      </c>
    </row>
    <row r="1093" spans="1:17" hidden="1" x14ac:dyDescent="0.3">
      <c r="A1093" t="s">
        <v>2344</v>
      </c>
      <c r="B1093" t="s">
        <v>2345</v>
      </c>
      <c r="C1093" t="s">
        <v>3144</v>
      </c>
      <c r="D1093" t="s">
        <v>190</v>
      </c>
      <c r="E1093">
        <v>2257.8299960499999</v>
      </c>
      <c r="F1093">
        <v>407.2</v>
      </c>
      <c r="G1093">
        <v>-12.1611745037545</v>
      </c>
      <c r="H1093">
        <v>-10.59450412368</v>
      </c>
      <c r="I1093">
        <v>4.9838533641449203</v>
      </c>
      <c r="J1093">
        <v>-9.5631043786165897</v>
      </c>
      <c r="K1093">
        <v>435.02847249223498</v>
      </c>
      <c r="L1093">
        <v>404.60001897623999</v>
      </c>
      <c r="M1093">
        <v>17.714349681086599</v>
      </c>
      <c r="N1093">
        <v>0.64413265739160597</v>
      </c>
      <c r="O1093">
        <v>20.088408644400701</v>
      </c>
      <c r="P1093">
        <v>30.075067880530199</v>
      </c>
      <c r="Q1093">
        <v>2.3782596512609E-2</v>
      </c>
    </row>
    <row r="1094" spans="1:17" hidden="1" x14ac:dyDescent="0.3">
      <c r="A1094" t="s">
        <v>2346</v>
      </c>
      <c r="B1094" t="s">
        <v>2347</v>
      </c>
      <c r="C1094" t="s">
        <v>3144</v>
      </c>
      <c r="D1094" t="s">
        <v>562</v>
      </c>
      <c r="E1094">
        <v>2250.7734289700002</v>
      </c>
      <c r="F1094">
        <v>238.2</v>
      </c>
      <c r="G1094">
        <v>-38.638157000262098</v>
      </c>
      <c r="H1094">
        <v>-3.5926674417206699</v>
      </c>
      <c r="I1094">
        <v>-18.2603547602844</v>
      </c>
      <c r="J1094">
        <v>-4.7450954841310802</v>
      </c>
      <c r="K1094">
        <v>250.85500889580899</v>
      </c>
      <c r="L1094">
        <v>256.46580903625102</v>
      </c>
      <c r="M1094">
        <v>35.375757873637397</v>
      </c>
      <c r="N1094">
        <v>0.75295068181505498</v>
      </c>
      <c r="O1094">
        <v>33.0814441645676</v>
      </c>
      <c r="P1094">
        <v>11.830985915492899</v>
      </c>
      <c r="Q1094">
        <v>6.438962821567E-2</v>
      </c>
    </row>
    <row r="1095" spans="1:17" hidden="1" x14ac:dyDescent="0.3">
      <c r="A1095" t="s">
        <v>2348</v>
      </c>
      <c r="B1095" t="s">
        <v>2349</v>
      </c>
      <c r="C1095" t="s">
        <v>3144</v>
      </c>
      <c r="D1095" t="s">
        <v>322</v>
      </c>
      <c r="E1095">
        <v>2239.1783481900002</v>
      </c>
      <c r="F1095">
        <v>831.95</v>
      </c>
      <c r="G1095">
        <v>39.152569517134403</v>
      </c>
      <c r="H1095">
        <v>-18.821291280284601</v>
      </c>
      <c r="I1095">
        <v>30.559022889562002</v>
      </c>
      <c r="J1095">
        <v>-8.9495379126413503</v>
      </c>
      <c r="K1095">
        <v>923.21277460979104</v>
      </c>
      <c r="L1095">
        <v>773.65723387243895</v>
      </c>
      <c r="M1095">
        <v>30.386188111593501</v>
      </c>
      <c r="N1095">
        <v>0.46316242715718697</v>
      </c>
      <c r="O1095">
        <v>46.0424304345213</v>
      </c>
      <c r="P1095">
        <v>92.136258660508005</v>
      </c>
      <c r="Q1095">
        <v>0.103836868153455</v>
      </c>
    </row>
    <row r="1096" spans="1:17" hidden="1" x14ac:dyDescent="0.3">
      <c r="A1096" t="s">
        <v>2350</v>
      </c>
      <c r="B1096" t="s">
        <v>2351</v>
      </c>
      <c r="C1096" t="s">
        <v>3144</v>
      </c>
      <c r="D1096" t="s">
        <v>482</v>
      </c>
      <c r="E1096">
        <v>2234.9271520000002</v>
      </c>
      <c r="F1096">
        <v>1983.5</v>
      </c>
      <c r="G1096">
        <v>-16.852366822375501</v>
      </c>
      <c r="H1096">
        <v>-8.49987845707156</v>
      </c>
      <c r="I1096">
        <v>-7.98306493458458E-2</v>
      </c>
      <c r="J1096">
        <v>3.3920019012421601</v>
      </c>
      <c r="K1096">
        <v>1960.5367892188401</v>
      </c>
      <c r="L1096">
        <v>1854.7166729933499</v>
      </c>
      <c r="M1096">
        <v>37.647452138659403</v>
      </c>
      <c r="N1096">
        <v>0.91405551368578197</v>
      </c>
      <c r="O1096">
        <v>22.3418200151247</v>
      </c>
      <c r="P1096">
        <v>30.924092409240899</v>
      </c>
    </row>
    <row r="1097" spans="1:17" hidden="1" x14ac:dyDescent="0.3">
      <c r="A1097" t="s">
        <v>2352</v>
      </c>
      <c r="B1097" t="s">
        <v>2353</v>
      </c>
      <c r="C1097" t="s">
        <v>3144</v>
      </c>
      <c r="D1097" t="s">
        <v>217</v>
      </c>
      <c r="E1097">
        <v>2232.7898815499998</v>
      </c>
      <c r="F1097">
        <v>130.65</v>
      </c>
      <c r="G1097">
        <v>58.338036103277297</v>
      </c>
      <c r="H1097">
        <v>52.435427853182098</v>
      </c>
      <c r="I1097">
        <v>54.921224825148698</v>
      </c>
      <c r="J1097">
        <v>7.7670622353643299</v>
      </c>
      <c r="K1097">
        <v>107.14684973410699</v>
      </c>
      <c r="L1097">
        <v>81.789020175114501</v>
      </c>
      <c r="M1097">
        <v>62.373371041015503</v>
      </c>
      <c r="N1097">
        <v>3.31899497603183</v>
      </c>
      <c r="O1097">
        <v>27.355530042097101</v>
      </c>
      <c r="P1097">
        <v>152.90360046457599</v>
      </c>
    </row>
    <row r="1098" spans="1:17" hidden="1" x14ac:dyDescent="0.3">
      <c r="A1098" t="s">
        <v>2354</v>
      </c>
      <c r="B1098" t="s">
        <v>2355</v>
      </c>
      <c r="C1098" t="s">
        <v>3144</v>
      </c>
      <c r="D1098" t="s">
        <v>86</v>
      </c>
      <c r="E1098">
        <v>2231.1529780599999</v>
      </c>
      <c r="F1098">
        <v>29.16</v>
      </c>
      <c r="G1098">
        <v>62.347492643577397</v>
      </c>
      <c r="H1098">
        <v>-1.9075570985347501</v>
      </c>
      <c r="I1098">
        <v>15.065437348867899</v>
      </c>
      <c r="J1098">
        <v>3.9851254443656998</v>
      </c>
      <c r="K1098">
        <v>27.175186191202901</v>
      </c>
      <c r="L1098">
        <v>24.387084153219199</v>
      </c>
      <c r="M1098">
        <v>33.611683183187203</v>
      </c>
      <c r="N1098">
        <v>1.7574400270963799</v>
      </c>
      <c r="O1098">
        <v>15.0548696844992</v>
      </c>
      <c r="P1098">
        <v>171.36472402776201</v>
      </c>
      <c r="Q1098">
        <v>6.3787111265702995E-2</v>
      </c>
    </row>
    <row r="1099" spans="1:17" hidden="1" x14ac:dyDescent="0.3">
      <c r="A1099" t="s">
        <v>2356</v>
      </c>
      <c r="B1099" t="s">
        <v>2357</v>
      </c>
      <c r="C1099" t="s">
        <v>3144</v>
      </c>
      <c r="D1099" t="s">
        <v>2358</v>
      </c>
      <c r="E1099">
        <v>2229.9841583099901</v>
      </c>
      <c r="F1099">
        <v>1351.15</v>
      </c>
      <c r="G1099">
        <v>-14.269962442632099</v>
      </c>
      <c r="H1099">
        <v>4.1331592783782796</v>
      </c>
      <c r="I1099">
        <v>2.6468352073230799</v>
      </c>
      <c r="J1099">
        <v>-7.8890771559868202</v>
      </c>
      <c r="M1099">
        <v>51.128233715060603</v>
      </c>
      <c r="O1099">
        <v>8.6333863745698007</v>
      </c>
      <c r="P1099">
        <v>21.708778093050402</v>
      </c>
    </row>
    <row r="1100" spans="1:17" hidden="1" x14ac:dyDescent="0.3">
      <c r="A1100" t="s">
        <v>2359</v>
      </c>
      <c r="B1100" t="s">
        <v>2360</v>
      </c>
      <c r="C1100" t="s">
        <v>3144</v>
      </c>
      <c r="D1100" t="s">
        <v>406</v>
      </c>
      <c r="E1100">
        <v>2226.6750633400002</v>
      </c>
      <c r="F1100">
        <v>1096.4000000000001</v>
      </c>
      <c r="G1100">
        <v>-43.830836905398201</v>
      </c>
      <c r="H1100">
        <v>-9.7769979408220102</v>
      </c>
      <c r="I1100">
        <v>-23.675128652779499</v>
      </c>
      <c r="J1100">
        <v>-5.5808000893592</v>
      </c>
      <c r="K1100">
        <v>1207.6227755821101</v>
      </c>
      <c r="L1100">
        <v>1212.2917129974101</v>
      </c>
      <c r="M1100">
        <v>28.319722634906899</v>
      </c>
      <c r="N1100">
        <v>1.1581309694334401</v>
      </c>
      <c r="O1100">
        <v>34.476468442174301</v>
      </c>
      <c r="P1100">
        <v>32.888915823283398</v>
      </c>
      <c r="Q1100">
        <v>-3.6305390128939997E-2</v>
      </c>
    </row>
    <row r="1101" spans="1:17" hidden="1" x14ac:dyDescent="0.3">
      <c r="A1101" t="s">
        <v>2361</v>
      </c>
      <c r="B1101" t="s">
        <v>2362</v>
      </c>
      <c r="C1101" t="s">
        <v>3144</v>
      </c>
      <c r="D1101" t="s">
        <v>287</v>
      </c>
      <c r="E1101">
        <v>2226.2214731700001</v>
      </c>
      <c r="F1101">
        <v>1467.5</v>
      </c>
      <c r="G1101">
        <v>-15.3929991986519</v>
      </c>
      <c r="H1101">
        <v>-3.8218046921279698</v>
      </c>
      <c r="I1101">
        <v>-21.4145235504478</v>
      </c>
      <c r="J1101">
        <v>1.6442163534566001</v>
      </c>
      <c r="K1101">
        <v>1535.6763230919501</v>
      </c>
      <c r="L1101">
        <v>1499.4243869856</v>
      </c>
      <c r="M1101">
        <v>48.120831234578297</v>
      </c>
      <c r="N1101">
        <v>0.59120077830953499</v>
      </c>
      <c r="O1101">
        <v>33.233390119250402</v>
      </c>
      <c r="P1101">
        <v>35.2285293033542</v>
      </c>
      <c r="Q1101">
        <v>-2.0887340996760002E-3</v>
      </c>
    </row>
    <row r="1102" spans="1:17" hidden="1" x14ac:dyDescent="0.3">
      <c r="A1102" t="s">
        <v>2363</v>
      </c>
      <c r="B1102" t="s">
        <v>2364</v>
      </c>
      <c r="C1102" t="s">
        <v>3144</v>
      </c>
      <c r="D1102" t="s">
        <v>540</v>
      </c>
      <c r="E1102">
        <v>2222.4126299549998</v>
      </c>
      <c r="F1102">
        <v>633.1</v>
      </c>
      <c r="G1102">
        <v>-1.64317272487486</v>
      </c>
      <c r="H1102">
        <v>-9.0552386815627592</v>
      </c>
      <c r="I1102">
        <v>14.8636458012974</v>
      </c>
      <c r="J1102">
        <v>-6.1962272813054504</v>
      </c>
      <c r="K1102">
        <v>695.60485139882405</v>
      </c>
      <c r="L1102">
        <v>626.86373687047296</v>
      </c>
      <c r="M1102">
        <v>25.616501575503101</v>
      </c>
      <c r="N1102">
        <v>0.41583436847098398</v>
      </c>
      <c r="O1102">
        <v>48.159848365187102</v>
      </c>
      <c r="P1102">
        <v>64.441558441558399</v>
      </c>
      <c r="Q1102">
        <v>0.142258433377323</v>
      </c>
    </row>
    <row r="1103" spans="1:17" hidden="1" x14ac:dyDescent="0.3">
      <c r="A1103" t="s">
        <v>2365</v>
      </c>
      <c r="B1103" t="s">
        <v>2366</v>
      </c>
      <c r="C1103" t="s">
        <v>3144</v>
      </c>
      <c r="D1103" t="s">
        <v>77</v>
      </c>
      <c r="E1103">
        <v>2222.1521173199999</v>
      </c>
      <c r="F1103">
        <v>2878.25</v>
      </c>
      <c r="G1103">
        <v>-27.5876092313672</v>
      </c>
      <c r="H1103">
        <v>0.88485897236126099</v>
      </c>
      <c r="I1103">
        <v>-11.4109817731006</v>
      </c>
      <c r="J1103">
        <v>-4.5122671543606598</v>
      </c>
      <c r="K1103">
        <v>2892.02715888594</v>
      </c>
      <c r="L1103">
        <v>2834.7138600552798</v>
      </c>
      <c r="M1103">
        <v>50.9504657253473</v>
      </c>
      <c r="N1103">
        <v>1.3804362556846601</v>
      </c>
      <c r="O1103">
        <v>10.176322418135999</v>
      </c>
      <c r="P1103">
        <v>22.705859783002499</v>
      </c>
      <c r="Q1103">
        <v>-0.13332613796808501</v>
      </c>
    </row>
    <row r="1104" spans="1:17" hidden="1" x14ac:dyDescent="0.3">
      <c r="A1104" t="s">
        <v>2367</v>
      </c>
      <c r="B1104" t="s">
        <v>2368</v>
      </c>
      <c r="C1104" t="s">
        <v>3144</v>
      </c>
      <c r="D1104" t="s">
        <v>1964</v>
      </c>
      <c r="E1104">
        <v>2221.0542816000002</v>
      </c>
      <c r="F1104">
        <v>505.75</v>
      </c>
      <c r="G1104">
        <v>1062.30943304319</v>
      </c>
      <c r="H1104">
        <v>-16.393863020187101</v>
      </c>
      <c r="I1104">
        <v>50.150684223899802</v>
      </c>
      <c r="J1104">
        <v>-9.1691866437390607E-2</v>
      </c>
      <c r="K1104">
        <v>611.50455139483495</v>
      </c>
      <c r="L1104">
        <v>464.56203198333901</v>
      </c>
      <c r="M1104">
        <v>44.742078489977501</v>
      </c>
      <c r="N1104">
        <v>1.24963877809281</v>
      </c>
      <c r="O1104">
        <v>87.582797825012307</v>
      </c>
    </row>
    <row r="1105" spans="1:17" hidden="1" x14ac:dyDescent="0.3">
      <c r="A1105" t="s">
        <v>2369</v>
      </c>
      <c r="B1105" t="s">
        <v>2370</v>
      </c>
      <c r="C1105" t="s">
        <v>3144</v>
      </c>
      <c r="D1105" t="s">
        <v>1025</v>
      </c>
      <c r="E1105">
        <v>2221.0289640000001</v>
      </c>
      <c r="F1105">
        <v>1001.65</v>
      </c>
      <c r="G1105">
        <v>5.38937359604832</v>
      </c>
      <c r="H1105">
        <v>-23.407241139699501</v>
      </c>
      <c r="I1105">
        <v>22.6408378709761</v>
      </c>
      <c r="J1105">
        <v>-6.0964596372193798</v>
      </c>
      <c r="K1105">
        <v>1040.0874982717501</v>
      </c>
      <c r="L1105">
        <v>884.47812047365903</v>
      </c>
      <c r="M1105">
        <v>24.256337486246199</v>
      </c>
      <c r="N1105">
        <v>0.53093823082937397</v>
      </c>
      <c r="O1105">
        <v>33.280087855039199</v>
      </c>
      <c r="P1105">
        <v>55.886701424013701</v>
      </c>
      <c r="Q1105">
        <v>1.4324885382568001E-2</v>
      </c>
    </row>
    <row r="1106" spans="1:17" hidden="1" x14ac:dyDescent="0.3">
      <c r="A1106" t="s">
        <v>2371</v>
      </c>
      <c r="B1106" t="s">
        <v>2372</v>
      </c>
      <c r="C1106" t="s">
        <v>3144</v>
      </c>
      <c r="D1106" t="s">
        <v>51</v>
      </c>
      <c r="E1106">
        <v>2220.4571547599999</v>
      </c>
      <c r="F1106">
        <v>758.8</v>
      </c>
      <c r="G1106">
        <v>-0.476496742270061</v>
      </c>
      <c r="H1106">
        <v>-8.1260379989374094</v>
      </c>
      <c r="I1106">
        <v>2.57115133968423</v>
      </c>
      <c r="J1106">
        <v>-5.1432692047142199</v>
      </c>
      <c r="K1106">
        <v>776.22091676592504</v>
      </c>
      <c r="L1106">
        <v>721.48999376312895</v>
      </c>
      <c r="M1106">
        <v>43.378426398301301</v>
      </c>
      <c r="N1106">
        <v>2.0768991137605401</v>
      </c>
      <c r="O1106">
        <v>13.679493937796501</v>
      </c>
      <c r="P1106">
        <v>34.562865756339697</v>
      </c>
      <c r="Q1106">
        <v>-5.1545328012043E-2</v>
      </c>
    </row>
    <row r="1107" spans="1:17" hidden="1" x14ac:dyDescent="0.3">
      <c r="A1107" t="s">
        <v>2373</v>
      </c>
      <c r="B1107" t="s">
        <v>2374</v>
      </c>
      <c r="C1107" t="s">
        <v>3144</v>
      </c>
      <c r="D1107" t="s">
        <v>446</v>
      </c>
      <c r="E1107">
        <v>2219.4419751</v>
      </c>
      <c r="F1107">
        <v>14.31</v>
      </c>
      <c r="G1107">
        <v>-7.5217611649015801</v>
      </c>
      <c r="H1107">
        <v>-16.733458185470301</v>
      </c>
      <c r="I1107">
        <v>-2.75993252743574</v>
      </c>
      <c r="J1107">
        <v>-3.8817899785198602</v>
      </c>
      <c r="K1107">
        <v>13.3722984339826</v>
      </c>
      <c r="L1107">
        <v>12.5459837025023</v>
      </c>
      <c r="M1107">
        <v>43.258494255208397</v>
      </c>
      <c r="N1107">
        <v>0.55829678509294101</v>
      </c>
      <c r="O1107">
        <v>22.641509433962199</v>
      </c>
      <c r="P1107">
        <v>44.545454545454497</v>
      </c>
      <c r="Q1107">
        <v>0.11512724391233101</v>
      </c>
    </row>
    <row r="1108" spans="1:17" hidden="1" x14ac:dyDescent="0.3">
      <c r="A1108" t="s">
        <v>2375</v>
      </c>
      <c r="B1108" t="s">
        <v>2376</v>
      </c>
      <c r="C1108" t="s">
        <v>3144</v>
      </c>
      <c r="D1108" t="s">
        <v>284</v>
      </c>
      <c r="E1108">
        <v>2217.7890000000002</v>
      </c>
      <c r="F1108">
        <v>4895.45</v>
      </c>
      <c r="G1108">
        <v>73.042309124698207</v>
      </c>
      <c r="H1108">
        <v>16.302875162265298</v>
      </c>
      <c r="I1108">
        <v>35.409071939963198</v>
      </c>
      <c r="J1108">
        <v>-5.6657658212314299</v>
      </c>
      <c r="K1108">
        <v>4148.3678220465999</v>
      </c>
      <c r="L1108">
        <v>3451.5609686190701</v>
      </c>
      <c r="M1108">
        <v>66.9841487277223</v>
      </c>
      <c r="N1108">
        <v>1.3251205152054499</v>
      </c>
      <c r="O1108">
        <v>5.1997262764403596</v>
      </c>
      <c r="P1108">
        <v>104.830543933054</v>
      </c>
      <c r="Q1108">
        <v>0.21833909528637699</v>
      </c>
    </row>
    <row r="1109" spans="1:17" hidden="1" x14ac:dyDescent="0.3">
      <c r="A1109" t="s">
        <v>2377</v>
      </c>
      <c r="B1109" t="s">
        <v>2378</v>
      </c>
      <c r="C1109" t="s">
        <v>3144</v>
      </c>
      <c r="D1109" t="s">
        <v>135</v>
      </c>
      <c r="E1109">
        <v>2216.7870204000001</v>
      </c>
      <c r="F1109">
        <v>125.35</v>
      </c>
      <c r="G1109">
        <v>38.887821445568797</v>
      </c>
      <c r="H1109">
        <v>10.823029040368199</v>
      </c>
      <c r="I1109">
        <v>27.121406046021299</v>
      </c>
      <c r="J1109">
        <v>-10.2400018632553</v>
      </c>
      <c r="K1109">
        <v>113.38723395099601</v>
      </c>
      <c r="L1109">
        <v>98.205591488385906</v>
      </c>
      <c r="M1109">
        <v>58.892515662433603</v>
      </c>
      <c r="N1109">
        <v>2.0403108163676902</v>
      </c>
      <c r="O1109">
        <v>17.830075787794101</v>
      </c>
      <c r="P1109">
        <v>79.045850592772396</v>
      </c>
      <c r="Q1109">
        <v>6.9865522291273005E-2</v>
      </c>
    </row>
    <row r="1110" spans="1:17" hidden="1" x14ac:dyDescent="0.3">
      <c r="A1110" t="s">
        <v>2379</v>
      </c>
      <c r="B1110" t="s">
        <v>2380</v>
      </c>
      <c r="C1110" t="s">
        <v>3144</v>
      </c>
      <c r="D1110" t="s">
        <v>1500</v>
      </c>
      <c r="E1110">
        <v>2211.5255120369902</v>
      </c>
      <c r="F1110">
        <v>161.52000000000001</v>
      </c>
      <c r="G1110">
        <v>6.9936240123227202</v>
      </c>
      <c r="H1110">
        <v>-17.2837005524405</v>
      </c>
      <c r="I1110">
        <v>35.422255795356797</v>
      </c>
      <c r="J1110">
        <v>-5.67961509316358</v>
      </c>
      <c r="K1110">
        <v>156.31250587683701</v>
      </c>
      <c r="L1110">
        <v>127.363520418908</v>
      </c>
      <c r="M1110">
        <v>33.866210399531496</v>
      </c>
      <c r="N1110">
        <v>0.34523861458111699</v>
      </c>
      <c r="O1110">
        <v>26.238236750866701</v>
      </c>
      <c r="P1110">
        <v>78.376587520706806</v>
      </c>
      <c r="Q1110">
        <v>6.8487721512979993E-2</v>
      </c>
    </row>
    <row r="1111" spans="1:17" hidden="1" x14ac:dyDescent="0.3">
      <c r="A1111" t="s">
        <v>2381</v>
      </c>
      <c r="B1111" t="s">
        <v>2382</v>
      </c>
      <c r="C1111" t="s">
        <v>3144</v>
      </c>
      <c r="D1111" t="s">
        <v>120</v>
      </c>
      <c r="E1111">
        <v>2210.0087381449998</v>
      </c>
      <c r="F1111">
        <v>1896.9</v>
      </c>
      <c r="G1111">
        <v>480.90498219909301</v>
      </c>
      <c r="H1111">
        <v>1.6482532081639401</v>
      </c>
      <c r="I1111">
        <v>439.47216946667999</v>
      </c>
      <c r="J1111">
        <v>5.0224059379178803</v>
      </c>
      <c r="K1111">
        <v>1546.0465207238699</v>
      </c>
      <c r="L1111">
        <v>921.13915520608396</v>
      </c>
      <c r="M1111">
        <v>63.345994539181198</v>
      </c>
      <c r="N1111">
        <v>0.84291778815031804</v>
      </c>
      <c r="O1111">
        <v>37.521746006642402</v>
      </c>
      <c r="P1111">
        <v>790.56338028169</v>
      </c>
      <c r="Q1111">
        <v>0.23071229834260401</v>
      </c>
    </row>
    <row r="1112" spans="1:17" hidden="1" x14ac:dyDescent="0.3">
      <c r="A1112" t="s">
        <v>2383</v>
      </c>
      <c r="B1112" t="s">
        <v>2384</v>
      </c>
      <c r="C1112" t="s">
        <v>3144</v>
      </c>
      <c r="D1112" t="s">
        <v>446</v>
      </c>
      <c r="E1112">
        <v>2209.8257430399999</v>
      </c>
      <c r="F1112">
        <v>731.15</v>
      </c>
      <c r="G1112">
        <v>-5.0661354974770703</v>
      </c>
      <c r="H1112">
        <v>-12.7709508058479</v>
      </c>
      <c r="I1112">
        <v>20.782303476887598</v>
      </c>
      <c r="J1112">
        <v>-0.67908563191434601</v>
      </c>
      <c r="K1112">
        <v>729.70621954251897</v>
      </c>
      <c r="L1112">
        <v>645.03489335444704</v>
      </c>
      <c r="M1112">
        <v>35.070860303317701</v>
      </c>
      <c r="N1112">
        <v>0.44484076433121</v>
      </c>
      <c r="O1112">
        <v>21.555084455993899</v>
      </c>
      <c r="P1112">
        <v>66.151573684808497</v>
      </c>
      <c r="Q1112">
        <v>0.13963788784240999</v>
      </c>
    </row>
    <row r="1113" spans="1:17" hidden="1" x14ac:dyDescent="0.3">
      <c r="A1113" t="s">
        <v>2385</v>
      </c>
      <c r="B1113" t="s">
        <v>2386</v>
      </c>
      <c r="C1113" t="s">
        <v>3144</v>
      </c>
      <c r="D1113" t="s">
        <v>217</v>
      </c>
      <c r="E1113">
        <v>2202.1135749949999</v>
      </c>
      <c r="F1113">
        <v>285.10000000000002</v>
      </c>
      <c r="G1113">
        <v>-44.740681849885199</v>
      </c>
      <c r="H1113">
        <v>-2.5352893796413101</v>
      </c>
      <c r="I1113">
        <v>-17.6987338694322</v>
      </c>
      <c r="J1113">
        <v>-1.6894907068691301</v>
      </c>
      <c r="K1113">
        <v>294.30180968536803</v>
      </c>
      <c r="L1113">
        <v>310.65916783979702</v>
      </c>
      <c r="M1113">
        <v>33.275185792969197</v>
      </c>
      <c r="N1113">
        <v>0.41042801939610801</v>
      </c>
      <c r="O1113">
        <v>31.532795510347199</v>
      </c>
      <c r="P1113">
        <v>16.1540028519046</v>
      </c>
    </row>
    <row r="1114" spans="1:17" hidden="1" x14ac:dyDescent="0.3">
      <c r="A1114" t="s">
        <v>2387</v>
      </c>
      <c r="B1114" t="s">
        <v>2388</v>
      </c>
      <c r="C1114" t="s">
        <v>3144</v>
      </c>
      <c r="D1114" t="s">
        <v>398</v>
      </c>
      <c r="E1114">
        <v>2197.10337037</v>
      </c>
      <c r="F1114">
        <v>1638.35</v>
      </c>
      <c r="G1114">
        <v>319.14617859317298</v>
      </c>
      <c r="H1114">
        <v>5.7762492548865803</v>
      </c>
      <c r="I1114">
        <v>103.753505406133</v>
      </c>
      <c r="J1114">
        <v>-6.2095802379365104</v>
      </c>
      <c r="K1114">
        <v>1531.6383724504799</v>
      </c>
      <c r="L1114">
        <v>1100.3991610294099</v>
      </c>
      <c r="M1114">
        <v>47.396057065247703</v>
      </c>
      <c r="N1114">
        <v>0.405025066352108</v>
      </c>
      <c r="O1114">
        <v>14.139225440229399</v>
      </c>
      <c r="P1114">
        <v>356.36490250696301</v>
      </c>
      <c r="Q1114">
        <v>0.14293141503548101</v>
      </c>
    </row>
    <row r="1115" spans="1:17" hidden="1" x14ac:dyDescent="0.3">
      <c r="A1115" t="s">
        <v>2389</v>
      </c>
      <c r="B1115" t="s">
        <v>2390</v>
      </c>
      <c r="C1115" t="s">
        <v>3144</v>
      </c>
      <c r="D1115" t="s">
        <v>607</v>
      </c>
      <c r="E1115">
        <v>2190.3746104799998</v>
      </c>
      <c r="F1115">
        <v>425.9</v>
      </c>
      <c r="G1115">
        <v>-3.2281929321371701</v>
      </c>
      <c r="H1115">
        <v>1.51239585829742</v>
      </c>
      <c r="I1115">
        <v>-16.821469922036702</v>
      </c>
      <c r="J1115">
        <v>-7.7327337404746102</v>
      </c>
      <c r="K1115">
        <v>427.62187434839001</v>
      </c>
      <c r="L1115">
        <v>408.98055352907397</v>
      </c>
      <c r="M1115">
        <v>45.286682838757898</v>
      </c>
      <c r="N1115">
        <v>1.99028296192271</v>
      </c>
      <c r="O1115">
        <v>47.910307583939897</v>
      </c>
      <c r="P1115">
        <v>55.579908675798997</v>
      </c>
      <c r="Q1115">
        <v>9.1106301524932001E-2</v>
      </c>
    </row>
    <row r="1116" spans="1:17" hidden="1" x14ac:dyDescent="0.3">
      <c r="A1116" t="s">
        <v>2391</v>
      </c>
      <c r="B1116" t="s">
        <v>2392</v>
      </c>
      <c r="C1116" t="s">
        <v>3144</v>
      </c>
      <c r="D1116" t="s">
        <v>190</v>
      </c>
      <c r="E1116">
        <v>2188.6636100699998</v>
      </c>
      <c r="F1116">
        <v>231.26</v>
      </c>
      <c r="G1116">
        <v>-39.355870053311499</v>
      </c>
      <c r="H1116">
        <v>-18.582067250944501</v>
      </c>
      <c r="I1116">
        <v>-2.5403976763219398</v>
      </c>
      <c r="J1116">
        <v>-7.3756956039553501</v>
      </c>
      <c r="K1116">
        <v>231.34876492141899</v>
      </c>
      <c r="L1116">
        <v>216.604376048489</v>
      </c>
      <c r="M1116">
        <v>38.094677720403602</v>
      </c>
      <c r="N1116">
        <v>0.58858368938030503</v>
      </c>
      <c r="O1116">
        <v>26.5242584104471</v>
      </c>
      <c r="P1116">
        <v>33.947292209672703</v>
      </c>
      <c r="Q1116">
        <v>8.2946182019043996E-2</v>
      </c>
    </row>
    <row r="1117" spans="1:17" hidden="1" x14ac:dyDescent="0.3">
      <c r="A1117" t="s">
        <v>2393</v>
      </c>
      <c r="B1117" t="s">
        <v>2394</v>
      </c>
      <c r="C1117" t="s">
        <v>3144</v>
      </c>
      <c r="D1117" t="s">
        <v>945</v>
      </c>
      <c r="E1117">
        <v>2186.8785087599999</v>
      </c>
      <c r="F1117">
        <v>307.35000000000002</v>
      </c>
      <c r="G1117">
        <v>267.08614743432202</v>
      </c>
      <c r="H1117">
        <v>-20.1889501192185</v>
      </c>
      <c r="I1117">
        <v>56.729529098905203</v>
      </c>
      <c r="J1117">
        <v>-7.2521575610259399</v>
      </c>
      <c r="K1117">
        <v>346.64346528210802</v>
      </c>
      <c r="L1117">
        <v>257.79550611437799</v>
      </c>
      <c r="M1117">
        <v>40.318290779053797</v>
      </c>
      <c r="N1117">
        <v>0.72526029314925899</v>
      </c>
      <c r="O1117">
        <v>41.581259150805202</v>
      </c>
      <c r="Q1117">
        <v>0.15745188672569499</v>
      </c>
    </row>
    <row r="1118" spans="1:17" hidden="1" x14ac:dyDescent="0.3">
      <c r="A1118" t="s">
        <v>2395</v>
      </c>
      <c r="B1118" t="s">
        <v>2396</v>
      </c>
      <c r="C1118" t="s">
        <v>3144</v>
      </c>
      <c r="D1118" t="s">
        <v>607</v>
      </c>
      <c r="E1118">
        <v>2185.47713896</v>
      </c>
      <c r="F1118">
        <v>505.2</v>
      </c>
      <c r="G1118">
        <v>-35.549582242193402</v>
      </c>
      <c r="H1118">
        <v>0.54598166054826802</v>
      </c>
      <c r="I1118">
        <v>-4.16369153082967</v>
      </c>
      <c r="J1118">
        <v>4.1165464566452696</v>
      </c>
      <c r="K1118">
        <v>488.62254052625201</v>
      </c>
      <c r="L1118">
        <v>495.05416460793799</v>
      </c>
      <c r="M1118">
        <v>49.160656678470303</v>
      </c>
      <c r="N1118">
        <v>0.98515576116652104</v>
      </c>
      <c r="O1118">
        <v>13.262074425969899</v>
      </c>
      <c r="P1118">
        <v>23.33984375</v>
      </c>
      <c r="Q1118">
        <v>5.889648607438E-3</v>
      </c>
    </row>
    <row r="1119" spans="1:17" x14ac:dyDescent="0.3">
      <c r="A1119" t="s">
        <v>2397</v>
      </c>
      <c r="B1119" t="s">
        <v>2398</v>
      </c>
      <c r="C1119" t="s">
        <v>3138</v>
      </c>
      <c r="D1119" t="s">
        <v>1221</v>
      </c>
      <c r="E1119">
        <v>2184.0740929499998</v>
      </c>
      <c r="F1119">
        <v>295.2</v>
      </c>
      <c r="G1119">
        <v>-70.697315369770095</v>
      </c>
      <c r="H1119">
        <v>-21.8154136917377</v>
      </c>
      <c r="I1119">
        <v>-37.689302105226297</v>
      </c>
      <c r="J1119">
        <v>-9.2095506746223403</v>
      </c>
      <c r="K1119">
        <v>358.63122692450099</v>
      </c>
      <c r="L1119">
        <v>405.338262944186</v>
      </c>
      <c r="M1119">
        <v>9.3305393582837297</v>
      </c>
      <c r="N1119">
        <v>0.90255038037355795</v>
      </c>
      <c r="O1119">
        <v>87.804878048780395</v>
      </c>
      <c r="P1119">
        <v>5.0346913360611802</v>
      </c>
      <c r="Q1119">
        <v>-5.0405481007717003E-2</v>
      </c>
    </row>
    <row r="1120" spans="1:17" hidden="1" x14ac:dyDescent="0.3">
      <c r="A1120" t="s">
        <v>2399</v>
      </c>
      <c r="B1120" t="s">
        <v>2400</v>
      </c>
      <c r="C1120" t="s">
        <v>3144</v>
      </c>
      <c r="D1120" t="s">
        <v>745</v>
      </c>
      <c r="E1120">
        <v>2180.653534008</v>
      </c>
      <c r="F1120">
        <v>277.83999999999997</v>
      </c>
      <c r="G1120">
        <v>2.39140918351828</v>
      </c>
      <c r="H1120">
        <v>-0.74204099949776703</v>
      </c>
      <c r="I1120">
        <v>1.1254389279249499</v>
      </c>
      <c r="J1120">
        <v>-1.0892478480001999</v>
      </c>
      <c r="K1120">
        <v>277.95131372614298</v>
      </c>
      <c r="L1120">
        <v>257.18794622403198</v>
      </c>
      <c r="M1120">
        <v>58.290846172297002</v>
      </c>
      <c r="N1120">
        <v>1.15441432547898</v>
      </c>
      <c r="O1120">
        <v>6.2841923409156397</v>
      </c>
      <c r="P1120">
        <v>34.092664092664002</v>
      </c>
      <c r="Q1120">
        <v>3.2968413234804997E-2</v>
      </c>
    </row>
    <row r="1121" spans="1:17" hidden="1" x14ac:dyDescent="0.3">
      <c r="A1121" t="s">
        <v>2401</v>
      </c>
      <c r="B1121" t="s">
        <v>2402</v>
      </c>
      <c r="C1121" t="s">
        <v>3144</v>
      </c>
      <c r="D1121" t="s">
        <v>233</v>
      </c>
      <c r="E1121">
        <v>2180.1656581919901</v>
      </c>
      <c r="F1121">
        <v>112.15</v>
      </c>
      <c r="G1121">
        <v>-50.539735391575803</v>
      </c>
      <c r="H1121">
        <v>-2.4150019792017998</v>
      </c>
      <c r="I1121">
        <v>-21.416566181356401</v>
      </c>
      <c r="J1121">
        <v>-3.9963270112246798</v>
      </c>
      <c r="K1121">
        <v>114.218700134312</v>
      </c>
      <c r="L1121">
        <v>113.65668948001201</v>
      </c>
      <c r="M1121">
        <v>34.197120510319401</v>
      </c>
      <c r="N1121">
        <v>0.62043105116555897</v>
      </c>
      <c r="O1121">
        <v>35.336602764155103</v>
      </c>
      <c r="P1121">
        <v>29.713162155910201</v>
      </c>
      <c r="Q1121">
        <v>0.18373150678688399</v>
      </c>
    </row>
    <row r="1122" spans="1:17" hidden="1" x14ac:dyDescent="0.3">
      <c r="A1122" t="s">
        <v>2403</v>
      </c>
      <c r="B1122" t="s">
        <v>2404</v>
      </c>
      <c r="C1122" t="s">
        <v>3144</v>
      </c>
      <c r="D1122" t="s">
        <v>446</v>
      </c>
      <c r="E1122">
        <v>2178.6627521400001</v>
      </c>
      <c r="F1122">
        <v>347.25</v>
      </c>
      <c r="G1122">
        <v>54.869332067126599</v>
      </c>
      <c r="H1122">
        <v>-18.400440080467298</v>
      </c>
      <c r="I1122">
        <v>-19.569603764351498</v>
      </c>
      <c r="J1122">
        <v>-7.0355885130743001</v>
      </c>
      <c r="K1122">
        <v>391.25346101679099</v>
      </c>
      <c r="L1122">
        <v>368.86449863459001</v>
      </c>
      <c r="M1122">
        <v>14.7385276436064</v>
      </c>
      <c r="N1122">
        <v>1.1220020404829301</v>
      </c>
      <c r="O1122">
        <v>47.933765298776102</v>
      </c>
      <c r="P1122">
        <v>85.150626499600094</v>
      </c>
      <c r="Q1122">
        <v>0.113658325051954</v>
      </c>
    </row>
    <row r="1123" spans="1:17" hidden="1" x14ac:dyDescent="0.3">
      <c r="A1123" t="s">
        <v>2405</v>
      </c>
      <c r="B1123" t="s">
        <v>2406</v>
      </c>
      <c r="C1123" t="s">
        <v>3144</v>
      </c>
      <c r="D1123" t="s">
        <v>1221</v>
      </c>
      <c r="E1123">
        <v>2176.9195756599902</v>
      </c>
      <c r="F1123">
        <v>773.4</v>
      </c>
      <c r="G1123">
        <v>-8.4506198870699905</v>
      </c>
      <c r="H1123">
        <v>-14.1090374258747</v>
      </c>
      <c r="I1123">
        <v>-31.564186438497</v>
      </c>
      <c r="J1123">
        <v>-3.2375772532278102</v>
      </c>
      <c r="K1123">
        <v>829.31821762802497</v>
      </c>
      <c r="L1123">
        <v>836.30596673160903</v>
      </c>
      <c r="M1123">
        <v>18.656155432156499</v>
      </c>
      <c r="N1123">
        <v>0.55464838859163901</v>
      </c>
      <c r="O1123">
        <v>48.816912335143499</v>
      </c>
      <c r="P1123">
        <v>30.410589326363699</v>
      </c>
      <c r="Q1123">
        <v>-1.1621892549525999E-2</v>
      </c>
    </row>
    <row r="1124" spans="1:17" hidden="1" x14ac:dyDescent="0.3">
      <c r="A1124" t="s">
        <v>2407</v>
      </c>
      <c r="B1124" t="s">
        <v>2408</v>
      </c>
      <c r="C1124" t="s">
        <v>3144</v>
      </c>
      <c r="D1124" t="s">
        <v>72</v>
      </c>
      <c r="E1124">
        <v>2171.5212390400002</v>
      </c>
      <c r="F1124">
        <v>120.5</v>
      </c>
      <c r="G1124">
        <v>117.349666508599</v>
      </c>
      <c r="H1124">
        <v>64.892233505453106</v>
      </c>
      <c r="I1124">
        <v>22.428451656163698</v>
      </c>
      <c r="J1124">
        <v>-6.3994405546070796</v>
      </c>
      <c r="K1124">
        <v>94.286978149716603</v>
      </c>
      <c r="L1124">
        <v>78.963981551669804</v>
      </c>
      <c r="M1124">
        <v>68.807425728352698</v>
      </c>
      <c r="N1124">
        <v>2.1989535496107599</v>
      </c>
      <c r="O1124">
        <v>19.3360995850622</v>
      </c>
      <c r="P1124">
        <v>173.73920945024901</v>
      </c>
      <c r="Q1124">
        <v>0.35903866594077399</v>
      </c>
    </row>
    <row r="1125" spans="1:17" hidden="1" x14ac:dyDescent="0.3">
      <c r="A1125" t="s">
        <v>2409</v>
      </c>
      <c r="B1125" t="s">
        <v>2410</v>
      </c>
      <c r="C1125" t="s">
        <v>3144</v>
      </c>
      <c r="D1125" t="s">
        <v>287</v>
      </c>
      <c r="E1125">
        <v>2165.4280171999999</v>
      </c>
      <c r="F1125">
        <v>3149.15</v>
      </c>
      <c r="G1125">
        <v>1326.63048522954</v>
      </c>
      <c r="H1125">
        <v>-7.0956573611118703</v>
      </c>
      <c r="I1125">
        <v>238.00338339511299</v>
      </c>
      <c r="J1125">
        <v>-6.0449428441532804</v>
      </c>
      <c r="K1125">
        <v>3475.2706970229601</v>
      </c>
      <c r="L1125">
        <v>2204.2392971368899</v>
      </c>
      <c r="M1125">
        <v>34.968300669994001</v>
      </c>
      <c r="N1125">
        <v>0.77615772581384601</v>
      </c>
      <c r="O1125">
        <v>32.575456869313903</v>
      </c>
      <c r="P1125">
        <v>1417.29703685858</v>
      </c>
    </row>
    <row r="1126" spans="1:17" hidden="1" x14ac:dyDescent="0.3">
      <c r="A1126" t="s">
        <v>2411</v>
      </c>
      <c r="B1126" t="s">
        <v>2412</v>
      </c>
      <c r="C1126" t="s">
        <v>3144</v>
      </c>
      <c r="D1126" t="s">
        <v>482</v>
      </c>
      <c r="E1126">
        <v>2164.2678552000002</v>
      </c>
      <c r="F1126">
        <v>427.3</v>
      </c>
      <c r="G1126">
        <v>-42.681979120792697</v>
      </c>
      <c r="H1126">
        <v>-3.8213472558905002</v>
      </c>
      <c r="I1126">
        <v>-17.067158402405799</v>
      </c>
      <c r="J1126">
        <v>3.2982030287198798</v>
      </c>
      <c r="K1126">
        <v>435.430188506219</v>
      </c>
      <c r="L1126">
        <v>450.753105529263</v>
      </c>
      <c r="M1126">
        <v>32.540978608249802</v>
      </c>
      <c r="N1126">
        <v>0.56658718154985899</v>
      </c>
      <c r="O1126">
        <v>31.839457055932598</v>
      </c>
      <c r="P1126">
        <v>11.5665796344647</v>
      </c>
      <c r="Q1126">
        <v>-2.4558605953418002E-2</v>
      </c>
    </row>
    <row r="1127" spans="1:17" x14ac:dyDescent="0.3">
      <c r="A1127" t="s">
        <v>2413</v>
      </c>
      <c r="B1127" t="s">
        <v>2414</v>
      </c>
      <c r="C1127" t="s">
        <v>3137</v>
      </c>
      <c r="D1127" t="s">
        <v>77</v>
      </c>
      <c r="E1127">
        <v>2160.6386640000001</v>
      </c>
      <c r="F1127">
        <v>82.37</v>
      </c>
      <c r="G1127">
        <v>-64.727055306843297</v>
      </c>
      <c r="H1127">
        <v>-7.3428732619616399</v>
      </c>
      <c r="I1127">
        <v>-28.799462044297201</v>
      </c>
      <c r="J1127">
        <v>-1.49338850872451</v>
      </c>
      <c r="K1127">
        <v>88.323053319847205</v>
      </c>
      <c r="L1127">
        <v>95.6361532272077</v>
      </c>
      <c r="M1127">
        <v>32.306078193088297</v>
      </c>
      <c r="N1127">
        <v>0.55789439851802203</v>
      </c>
      <c r="O1127">
        <v>89.389340779409906</v>
      </c>
      <c r="P1127">
        <v>2.9624999999999999</v>
      </c>
      <c r="Q1127">
        <v>1.9048466453502999E-2</v>
      </c>
    </row>
    <row r="1128" spans="1:17" hidden="1" x14ac:dyDescent="0.3">
      <c r="A1128" t="s">
        <v>2415</v>
      </c>
      <c r="B1128" t="s">
        <v>2416</v>
      </c>
      <c r="C1128" t="s">
        <v>3144</v>
      </c>
      <c r="D1128" t="s">
        <v>217</v>
      </c>
      <c r="E1128">
        <v>2157.3302735060001</v>
      </c>
      <c r="F1128">
        <v>97.16</v>
      </c>
      <c r="G1128">
        <v>171.22390851611701</v>
      </c>
      <c r="H1128">
        <v>14.9982572037251</v>
      </c>
      <c r="I1128">
        <v>110.967267020408</v>
      </c>
      <c r="J1128">
        <v>-2.4947148120159799</v>
      </c>
      <c r="K1128">
        <v>89.188056004752497</v>
      </c>
      <c r="L1128">
        <v>65.196871478196996</v>
      </c>
      <c r="M1128">
        <v>47.603278107299403</v>
      </c>
      <c r="N1128">
        <v>0.78117127184609603</v>
      </c>
      <c r="O1128">
        <v>18.145327295183201</v>
      </c>
      <c r="P1128">
        <v>219.605263157894</v>
      </c>
      <c r="Q1128">
        <v>0.14453486566415499</v>
      </c>
    </row>
    <row r="1129" spans="1:17" hidden="1" x14ac:dyDescent="0.3">
      <c r="A1129" t="s">
        <v>2417</v>
      </c>
      <c r="B1129" t="s">
        <v>2418</v>
      </c>
      <c r="C1129" t="s">
        <v>3144</v>
      </c>
      <c r="D1129" t="s">
        <v>562</v>
      </c>
      <c r="E1129">
        <v>2151.8411418360001</v>
      </c>
      <c r="F1129">
        <v>118.81</v>
      </c>
      <c r="G1129">
        <v>13.2496869891208</v>
      </c>
      <c r="H1129">
        <v>-6.3872565243975199</v>
      </c>
      <c r="I1129">
        <v>-6.1803094232043101</v>
      </c>
      <c r="J1129">
        <v>-2.4112369651546</v>
      </c>
      <c r="K1129">
        <v>123.25401638566601</v>
      </c>
      <c r="L1129">
        <v>112.90082889511601</v>
      </c>
      <c r="M1129">
        <v>30.048695433534899</v>
      </c>
      <c r="N1129">
        <v>0.51718742466327094</v>
      </c>
      <c r="O1129">
        <v>25.4103189967174</v>
      </c>
      <c r="P1129">
        <v>49.258793969849201</v>
      </c>
      <c r="Q1129">
        <v>5.9934581442597001E-2</v>
      </c>
    </row>
    <row r="1130" spans="1:17" hidden="1" x14ac:dyDescent="0.3">
      <c r="A1130" t="s">
        <v>2419</v>
      </c>
      <c r="B1130" t="s">
        <v>2420</v>
      </c>
      <c r="C1130" t="s">
        <v>3144</v>
      </c>
      <c r="D1130" t="s">
        <v>271</v>
      </c>
      <c r="E1130">
        <v>2140.0143465599999</v>
      </c>
      <c r="F1130">
        <v>562.95000000000005</v>
      </c>
      <c r="G1130">
        <v>-6.32324494965839</v>
      </c>
      <c r="H1130">
        <v>-9.1275060709033191</v>
      </c>
      <c r="I1130">
        <v>-25.782445995813301</v>
      </c>
      <c r="J1130">
        <v>-3.1456929066585002</v>
      </c>
      <c r="K1130">
        <v>613.21193955227795</v>
      </c>
      <c r="L1130">
        <v>610.14800641138004</v>
      </c>
      <c r="M1130">
        <v>37.599998163664303</v>
      </c>
      <c r="N1130">
        <v>0.50343050971955094</v>
      </c>
      <c r="O1130">
        <v>66.089350741628905</v>
      </c>
      <c r="P1130">
        <v>29.518002990912201</v>
      </c>
      <c r="Q1130">
        <v>6.2974485220197995E-2</v>
      </c>
    </row>
    <row r="1131" spans="1:17" hidden="1" x14ac:dyDescent="0.3">
      <c r="A1131" t="s">
        <v>2421</v>
      </c>
      <c r="B1131" t="s">
        <v>2422</v>
      </c>
      <c r="C1131" t="s">
        <v>3144</v>
      </c>
      <c r="D1131" t="s">
        <v>195</v>
      </c>
      <c r="E1131">
        <v>2136.6423507599902</v>
      </c>
      <c r="F1131">
        <v>79.900000000000006</v>
      </c>
      <c r="G1131">
        <v>259.09292122383903</v>
      </c>
      <c r="H1131">
        <v>-7.3852132534070103</v>
      </c>
      <c r="I1131">
        <v>-47.588795730218798</v>
      </c>
      <c r="J1131">
        <v>0.84989168871630705</v>
      </c>
      <c r="K1131">
        <v>86.524120908366299</v>
      </c>
      <c r="L1131">
        <v>83.508185567887907</v>
      </c>
      <c r="M1131">
        <v>14.924656244767601</v>
      </c>
      <c r="N1131">
        <v>0.50067319027160395</v>
      </c>
      <c r="O1131">
        <v>75.219023779724594</v>
      </c>
      <c r="P1131">
        <v>304.55696202531601</v>
      </c>
      <c r="Q1131">
        <v>0.17841371209221299</v>
      </c>
    </row>
    <row r="1132" spans="1:17" hidden="1" x14ac:dyDescent="0.3">
      <c r="A1132" t="s">
        <v>2423</v>
      </c>
      <c r="B1132" t="s">
        <v>2424</v>
      </c>
      <c r="C1132" t="s">
        <v>3144</v>
      </c>
      <c r="D1132" t="s">
        <v>190</v>
      </c>
      <c r="E1132">
        <v>2131.5206779999999</v>
      </c>
      <c r="F1132">
        <v>1284.1500000000001</v>
      </c>
      <c r="G1132">
        <v>26.519704021879601</v>
      </c>
      <c r="H1132">
        <v>-12.436050067984199</v>
      </c>
      <c r="I1132">
        <v>34.821595482856203</v>
      </c>
      <c r="J1132">
        <v>-3.1132226239249001</v>
      </c>
      <c r="K1132">
        <v>1352.6740369173301</v>
      </c>
      <c r="L1132">
        <v>1147.3781988799899</v>
      </c>
      <c r="M1132">
        <v>35.235639078360002</v>
      </c>
      <c r="N1132">
        <v>1.38978043112349</v>
      </c>
      <c r="O1132">
        <v>20.071642720865899</v>
      </c>
      <c r="P1132">
        <v>65.579266327122696</v>
      </c>
      <c r="Q1132">
        <v>5.2938893521454998E-2</v>
      </c>
    </row>
    <row r="1133" spans="1:17" hidden="1" x14ac:dyDescent="0.3">
      <c r="A1133" t="s">
        <v>2425</v>
      </c>
      <c r="B1133" t="s">
        <v>2426</v>
      </c>
      <c r="C1133" t="s">
        <v>3144</v>
      </c>
      <c r="D1133" t="s">
        <v>1500</v>
      </c>
      <c r="E1133">
        <v>2130.4135477750001</v>
      </c>
      <c r="F1133">
        <v>273.5</v>
      </c>
      <c r="G1133">
        <v>18.053408133316701</v>
      </c>
      <c r="H1133">
        <v>-19.167946216684001</v>
      </c>
      <c r="I1133">
        <v>25.851261793026701</v>
      </c>
      <c r="J1133">
        <v>-4.7504621387828498</v>
      </c>
      <c r="K1133">
        <v>298.71211669668799</v>
      </c>
      <c r="L1133">
        <v>253.92447911896801</v>
      </c>
      <c r="M1133">
        <v>37.888300490573997</v>
      </c>
      <c r="N1133">
        <v>0.55581395419510404</v>
      </c>
      <c r="O1133">
        <v>31.718464351005402</v>
      </c>
      <c r="P1133">
        <v>102.592592592592</v>
      </c>
      <c r="Q1133">
        <v>7.4465170302071004E-2</v>
      </c>
    </row>
    <row r="1134" spans="1:17" hidden="1" x14ac:dyDescent="0.3">
      <c r="A1134" t="s">
        <v>2427</v>
      </c>
      <c r="B1134" t="s">
        <v>2428</v>
      </c>
      <c r="C1134" t="s">
        <v>3144</v>
      </c>
      <c r="D1134" t="s">
        <v>271</v>
      </c>
      <c r="E1134">
        <v>2126.89372</v>
      </c>
      <c r="F1134">
        <v>1510.25</v>
      </c>
      <c r="G1134">
        <v>-1.5213396193973201</v>
      </c>
      <c r="H1134">
        <v>-1.51739649154665</v>
      </c>
      <c r="I1134">
        <v>-7.2018103933319502</v>
      </c>
      <c r="J1134">
        <v>-6.3196424177416102</v>
      </c>
      <c r="K1134">
        <v>1524.51016444168</v>
      </c>
      <c r="L1134">
        <v>1397.1754126373901</v>
      </c>
      <c r="M1134">
        <v>46.3107251816012</v>
      </c>
      <c r="N1134">
        <v>1.21736131650986</v>
      </c>
      <c r="O1134">
        <v>14.610163880152299</v>
      </c>
      <c r="P1134">
        <v>46.890045226863698</v>
      </c>
      <c r="Q1134">
        <v>3.1131809717713E-2</v>
      </c>
    </row>
    <row r="1135" spans="1:17" hidden="1" x14ac:dyDescent="0.3">
      <c r="A1135" t="s">
        <v>2429</v>
      </c>
      <c r="B1135" t="s">
        <v>2430</v>
      </c>
      <c r="C1135" t="s">
        <v>3144</v>
      </c>
      <c r="D1135" t="s">
        <v>230</v>
      </c>
      <c r="E1135">
        <v>2125.4699013660002</v>
      </c>
      <c r="F1135">
        <v>43.81</v>
      </c>
      <c r="G1135">
        <v>7.5292848602030098</v>
      </c>
      <c r="H1135">
        <v>-15.1027600033262</v>
      </c>
      <c r="I1135">
        <v>-18.2580587553452</v>
      </c>
      <c r="J1135">
        <v>-2.3990391039133598</v>
      </c>
      <c r="K1135">
        <v>48.593502887318998</v>
      </c>
      <c r="L1135">
        <v>44.6698534068206</v>
      </c>
      <c r="M1135">
        <v>34.231074392250299</v>
      </c>
      <c r="N1135">
        <v>0.55478540969210099</v>
      </c>
      <c r="O1135">
        <v>57.224377995891302</v>
      </c>
      <c r="P1135">
        <v>50.137080191912197</v>
      </c>
      <c r="Q1135">
        <v>5.1884148311068003E-2</v>
      </c>
    </row>
    <row r="1136" spans="1:17" hidden="1" x14ac:dyDescent="0.3">
      <c r="A1136" t="s">
        <v>2431</v>
      </c>
      <c r="B1136" t="s">
        <v>2432</v>
      </c>
      <c r="C1136" t="s">
        <v>3144</v>
      </c>
      <c r="D1136" t="s">
        <v>117</v>
      </c>
      <c r="E1136">
        <v>2120.944962349</v>
      </c>
      <c r="F1136">
        <v>53.78</v>
      </c>
      <c r="G1136">
        <v>164.21979976535201</v>
      </c>
      <c r="H1136">
        <v>8.9073932416990704</v>
      </c>
      <c r="I1136">
        <v>74.140079079626503</v>
      </c>
      <c r="J1136">
        <v>1.9430548828426899</v>
      </c>
      <c r="K1136">
        <v>45.848941143954697</v>
      </c>
      <c r="L1136">
        <v>32.635353073620699</v>
      </c>
      <c r="M1136">
        <v>48.0486556586416</v>
      </c>
      <c r="N1136">
        <v>0.882247721017689</v>
      </c>
      <c r="O1136">
        <v>19.970249163257701</v>
      </c>
      <c r="P1136">
        <v>218.22485207100499</v>
      </c>
      <c r="Q1136">
        <v>0.137248556123653</v>
      </c>
    </row>
    <row r="1137" spans="1:17" hidden="1" x14ac:dyDescent="0.3">
      <c r="A1137" t="s">
        <v>2433</v>
      </c>
      <c r="B1137" t="s">
        <v>2434</v>
      </c>
      <c r="C1137" t="s">
        <v>3144</v>
      </c>
      <c r="D1137" t="s">
        <v>176</v>
      </c>
      <c r="E1137">
        <v>2118.3688284780001</v>
      </c>
      <c r="F1137">
        <v>194.43</v>
      </c>
      <c r="G1137">
        <v>44.791231762857798</v>
      </c>
      <c r="H1137">
        <v>-3.8133455351752401</v>
      </c>
      <c r="I1137">
        <v>19.136592000667701</v>
      </c>
      <c r="J1137">
        <v>-5.4559739105927703</v>
      </c>
      <c r="K1137">
        <v>182.99570095562399</v>
      </c>
      <c r="L1137">
        <v>155.52460198479599</v>
      </c>
      <c r="M1137">
        <v>39.6398930727376</v>
      </c>
      <c r="N1137">
        <v>0.56365428055831901</v>
      </c>
      <c r="O1137">
        <v>11.829450187728201</v>
      </c>
      <c r="P1137">
        <v>79.446239040147603</v>
      </c>
      <c r="Q1137">
        <v>4.7702127823345E-2</v>
      </c>
    </row>
    <row r="1138" spans="1:17" hidden="1" x14ac:dyDescent="0.3">
      <c r="A1138" t="s">
        <v>2435</v>
      </c>
      <c r="B1138" t="s">
        <v>2436</v>
      </c>
      <c r="C1138" t="s">
        <v>3144</v>
      </c>
      <c r="D1138" t="s">
        <v>264</v>
      </c>
      <c r="E1138">
        <v>2117.1938340000002</v>
      </c>
      <c r="F1138">
        <v>865.9</v>
      </c>
      <c r="G1138">
        <v>123.387846157062</v>
      </c>
      <c r="H1138">
        <v>-7.3310542322127397</v>
      </c>
      <c r="I1138">
        <v>137.04608251015799</v>
      </c>
      <c r="J1138">
        <v>6.1921332974204102</v>
      </c>
      <c r="K1138">
        <v>832.20308598206304</v>
      </c>
      <c r="M1138">
        <v>64.670035496138098</v>
      </c>
      <c r="N1138">
        <v>0.58339045610334805</v>
      </c>
      <c r="O1138">
        <v>30.696385263887201</v>
      </c>
      <c r="P1138">
        <v>268.468085106383</v>
      </c>
    </row>
    <row r="1139" spans="1:17" hidden="1" x14ac:dyDescent="0.3">
      <c r="A1139" t="s">
        <v>2437</v>
      </c>
      <c r="B1139" t="s">
        <v>2438</v>
      </c>
      <c r="C1139" t="s">
        <v>3144</v>
      </c>
      <c r="D1139" t="s">
        <v>634</v>
      </c>
      <c r="E1139">
        <v>2115.3054155999998</v>
      </c>
      <c r="F1139">
        <v>331.25</v>
      </c>
      <c r="G1139">
        <v>-37.244896414426599</v>
      </c>
      <c r="H1139">
        <v>-6.4176238537638799</v>
      </c>
      <c r="I1139">
        <v>-9.5474658769385297</v>
      </c>
      <c r="J1139">
        <v>-2.6489787555279598</v>
      </c>
      <c r="K1139">
        <v>344.47116704330602</v>
      </c>
      <c r="L1139">
        <v>336.97560786717497</v>
      </c>
      <c r="M1139">
        <v>30.6610201579837</v>
      </c>
      <c r="N1139">
        <v>0.46359712436477202</v>
      </c>
      <c r="O1139">
        <v>16.920754716981101</v>
      </c>
      <c r="P1139">
        <v>18.303571428571399</v>
      </c>
      <c r="Q1139">
        <v>6.3464970123787004E-2</v>
      </c>
    </row>
    <row r="1140" spans="1:17" hidden="1" x14ac:dyDescent="0.3">
      <c r="A1140" t="s">
        <v>2439</v>
      </c>
      <c r="B1140" t="s">
        <v>2440</v>
      </c>
      <c r="C1140" t="s">
        <v>3144</v>
      </c>
      <c r="D1140" t="s">
        <v>51</v>
      </c>
      <c r="E1140">
        <v>2110.1869261536599</v>
      </c>
      <c r="F1140">
        <v>21.51</v>
      </c>
      <c r="G1140">
        <v>107.81125207331699</v>
      </c>
      <c r="H1140">
        <v>-17.4845659680329</v>
      </c>
      <c r="I1140">
        <v>45.515647727549499</v>
      </c>
      <c r="J1140">
        <v>-7.6467757594533099</v>
      </c>
      <c r="K1140">
        <v>20.188481396618101</v>
      </c>
      <c r="L1140">
        <v>15.6096174594639</v>
      </c>
      <c r="M1140">
        <v>50.867776541346799</v>
      </c>
      <c r="N1140">
        <v>0.46334731622276798</v>
      </c>
      <c r="O1140">
        <v>29.707112970711201</v>
      </c>
      <c r="P1140">
        <v>196.68965517241301</v>
      </c>
    </row>
    <row r="1141" spans="1:17" hidden="1" x14ac:dyDescent="0.3">
      <c r="A1141" t="s">
        <v>2441</v>
      </c>
      <c r="B1141" t="s">
        <v>2442</v>
      </c>
      <c r="C1141" t="s">
        <v>3144</v>
      </c>
      <c r="D1141" t="s">
        <v>287</v>
      </c>
      <c r="E1141">
        <v>2104.712384256</v>
      </c>
      <c r="F1141">
        <v>206.35</v>
      </c>
      <c r="G1141">
        <v>-29.0462292296675</v>
      </c>
      <c r="H1141">
        <v>-0.76999354637362205</v>
      </c>
      <c r="I1141">
        <v>-12.1294315797122</v>
      </c>
      <c r="J1141">
        <v>-5.18018935761358</v>
      </c>
      <c r="M1141">
        <v>35.674943302619397</v>
      </c>
      <c r="O1141">
        <v>27.933123334141001</v>
      </c>
      <c r="P1141">
        <v>10.2886157135221</v>
      </c>
    </row>
    <row r="1142" spans="1:17" hidden="1" x14ac:dyDescent="0.3">
      <c r="A1142" t="s">
        <v>2443</v>
      </c>
      <c r="B1142" t="s">
        <v>2444</v>
      </c>
      <c r="C1142" t="s">
        <v>3144</v>
      </c>
      <c r="D1142" t="s">
        <v>607</v>
      </c>
      <c r="E1142">
        <v>2102.9090999999999</v>
      </c>
      <c r="F1142">
        <v>386.2</v>
      </c>
      <c r="G1142">
        <v>10.3629270554987</v>
      </c>
      <c r="H1142">
        <v>-13.1701500457301</v>
      </c>
      <c r="I1142">
        <v>-3.1654634237856998</v>
      </c>
      <c r="J1142">
        <v>-1.47068001143975</v>
      </c>
      <c r="K1142">
        <v>399.851287110496</v>
      </c>
      <c r="L1142">
        <v>366.90581739353303</v>
      </c>
      <c r="M1142">
        <v>18.855472243734798</v>
      </c>
      <c r="N1142">
        <v>0.29776896481563903</v>
      </c>
      <c r="O1142">
        <v>22.734334541688199</v>
      </c>
      <c r="P1142">
        <v>48.2533589251439</v>
      </c>
      <c r="Q1142">
        <v>5.2063508862507997E-2</v>
      </c>
    </row>
    <row r="1143" spans="1:17" hidden="1" x14ac:dyDescent="0.3">
      <c r="A1143" t="s">
        <v>2445</v>
      </c>
      <c r="B1143" t="s">
        <v>2446</v>
      </c>
      <c r="C1143" t="s">
        <v>3144</v>
      </c>
      <c r="D1143" t="s">
        <v>18</v>
      </c>
      <c r="E1143">
        <v>2099.0140724339999</v>
      </c>
      <c r="F1143">
        <v>221.3</v>
      </c>
      <c r="G1143">
        <v>-53.846693905556698</v>
      </c>
      <c r="H1143">
        <v>-2.3746831260071999</v>
      </c>
      <c r="I1143">
        <v>-11.4046664279146</v>
      </c>
      <c r="J1143">
        <v>4.6708283510539497</v>
      </c>
      <c r="K1143">
        <v>213.04697145149899</v>
      </c>
      <c r="L1143">
        <v>228.32959490794701</v>
      </c>
      <c r="M1143">
        <v>60.203272582872998</v>
      </c>
      <c r="N1143">
        <v>0.88658100917001204</v>
      </c>
      <c r="O1143">
        <v>55.467690917306797</v>
      </c>
      <c r="P1143">
        <v>21.293505069882102</v>
      </c>
    </row>
    <row r="1144" spans="1:17" hidden="1" x14ac:dyDescent="0.3">
      <c r="A1144" t="s">
        <v>1827</v>
      </c>
      <c r="B1144" t="s">
        <v>2447</v>
      </c>
      <c r="C1144" t="s">
        <v>3144</v>
      </c>
      <c r="D1144" t="s">
        <v>1829</v>
      </c>
      <c r="E1144">
        <v>2091.9342556299998</v>
      </c>
      <c r="F1144">
        <v>32.65</v>
      </c>
      <c r="G1144">
        <v>-28.181185549508601</v>
      </c>
      <c r="H1144">
        <v>-18.171440927880401</v>
      </c>
      <c r="I1144">
        <v>-15.025450336557</v>
      </c>
      <c r="J1144">
        <v>-4.9513086950974099</v>
      </c>
      <c r="K1144">
        <v>36.833904115913498</v>
      </c>
      <c r="L1144">
        <v>35.5175296171697</v>
      </c>
      <c r="M1144">
        <v>49.333103027404697</v>
      </c>
      <c r="N1144">
        <v>0.44643029247062399</v>
      </c>
      <c r="O1144">
        <v>40.735068912710503</v>
      </c>
      <c r="P1144">
        <v>20.2578268876611</v>
      </c>
      <c r="Q1144">
        <v>7.0291434656782004E-2</v>
      </c>
    </row>
    <row r="1145" spans="1:17" hidden="1" x14ac:dyDescent="0.3">
      <c r="A1145" t="s">
        <v>2448</v>
      </c>
      <c r="B1145" t="s">
        <v>2449</v>
      </c>
      <c r="C1145" t="s">
        <v>3144</v>
      </c>
      <c r="D1145" t="s">
        <v>403</v>
      </c>
      <c r="E1145">
        <v>2090.8828512</v>
      </c>
      <c r="F1145">
        <v>871.35</v>
      </c>
      <c r="G1145">
        <v>-22.948655876103398</v>
      </c>
      <c r="H1145">
        <v>1.82524171459245</v>
      </c>
      <c r="I1145">
        <v>10.624909306409499</v>
      </c>
      <c r="J1145">
        <v>2.3210800172030299</v>
      </c>
      <c r="K1145">
        <v>832.23556168415598</v>
      </c>
      <c r="L1145">
        <v>809.49780284571898</v>
      </c>
      <c r="M1145">
        <v>62.248789894626</v>
      </c>
      <c r="N1145">
        <v>0.66078801486883398</v>
      </c>
      <c r="O1145">
        <v>25.093246112354301</v>
      </c>
      <c r="P1145">
        <v>35.208317169679503</v>
      </c>
      <c r="Q1145">
        <v>-6.2543539055262998E-2</v>
      </c>
    </row>
    <row r="1146" spans="1:17" hidden="1" x14ac:dyDescent="0.3">
      <c r="A1146" t="s">
        <v>2450</v>
      </c>
      <c r="B1146" t="s">
        <v>2451</v>
      </c>
      <c r="C1146" t="s">
        <v>3144</v>
      </c>
      <c r="D1146" t="s">
        <v>276</v>
      </c>
      <c r="E1146">
        <v>2087.69442273</v>
      </c>
      <c r="F1146">
        <v>382.6</v>
      </c>
      <c r="G1146">
        <v>45.694926813186697</v>
      </c>
      <c r="H1146">
        <v>-15.115967643267499</v>
      </c>
      <c r="I1146">
        <v>80.373899060507199</v>
      </c>
      <c r="J1146">
        <v>-5.6904726110048101</v>
      </c>
      <c r="K1146">
        <v>364.48541796979998</v>
      </c>
      <c r="M1146">
        <v>40.334886771735398</v>
      </c>
      <c r="N1146">
        <v>0.335770173143012</v>
      </c>
      <c r="O1146">
        <v>14.7935180345007</v>
      </c>
      <c r="P1146">
        <v>129.445277361319</v>
      </c>
    </row>
    <row r="1147" spans="1:17" hidden="1" x14ac:dyDescent="0.3">
      <c r="A1147" t="s">
        <v>2452</v>
      </c>
      <c r="B1147" t="s">
        <v>2453</v>
      </c>
      <c r="C1147" t="s">
        <v>3144</v>
      </c>
      <c r="D1147" t="s">
        <v>271</v>
      </c>
      <c r="E1147">
        <v>2082.7038315599998</v>
      </c>
      <c r="F1147">
        <v>457.15</v>
      </c>
      <c r="G1147">
        <v>-46.273195650073298</v>
      </c>
      <c r="H1147">
        <v>-8.5062966105059097</v>
      </c>
      <c r="I1147">
        <v>-29.024972462266501</v>
      </c>
      <c r="J1147">
        <v>-3.0132338698037899</v>
      </c>
      <c r="K1147">
        <v>486.950542131384</v>
      </c>
      <c r="L1147">
        <v>519.711644146602</v>
      </c>
      <c r="M1147">
        <v>22.015613356408199</v>
      </c>
      <c r="N1147">
        <v>0.62723388610355402</v>
      </c>
      <c r="O1147">
        <v>39.593131357322498</v>
      </c>
      <c r="P1147">
        <v>2.3508339863427699</v>
      </c>
    </row>
    <row r="1148" spans="1:17" hidden="1" x14ac:dyDescent="0.3">
      <c r="A1148" t="s">
        <v>2454</v>
      </c>
      <c r="B1148" t="s">
        <v>2455</v>
      </c>
      <c r="C1148" t="s">
        <v>3144</v>
      </c>
      <c r="D1148" t="s">
        <v>995</v>
      </c>
      <c r="E1148">
        <v>2081.82687975</v>
      </c>
      <c r="F1148">
        <v>548.70000000000005</v>
      </c>
      <c r="G1148">
        <v>41.5860320520787</v>
      </c>
      <c r="H1148">
        <v>-13.352908639834499</v>
      </c>
      <c r="I1148">
        <v>65.061683533176094</v>
      </c>
      <c r="J1148">
        <v>-6.9297672678405604</v>
      </c>
      <c r="K1148">
        <v>607.39401144414796</v>
      </c>
      <c r="L1148">
        <v>474.10707688908701</v>
      </c>
      <c r="M1148">
        <v>25.0181771138969</v>
      </c>
      <c r="N1148">
        <v>0.41879448602167602</v>
      </c>
      <c r="O1148">
        <v>32.823036267541397</v>
      </c>
      <c r="P1148">
        <v>115.092120736965</v>
      </c>
      <c r="Q1148">
        <v>0.14477565850825799</v>
      </c>
    </row>
    <row r="1149" spans="1:17" hidden="1" x14ac:dyDescent="0.3">
      <c r="A1149" t="s">
        <v>2456</v>
      </c>
      <c r="B1149" t="s">
        <v>2457</v>
      </c>
      <c r="C1149" t="s">
        <v>3144</v>
      </c>
      <c r="D1149" t="s">
        <v>634</v>
      </c>
      <c r="E1149">
        <v>2074.40523424</v>
      </c>
      <c r="F1149">
        <v>101.63</v>
      </c>
      <c r="G1149">
        <v>-38.176299430145001</v>
      </c>
      <c r="H1149">
        <v>-12.123676257344099</v>
      </c>
      <c r="I1149">
        <v>-11.530502476228399</v>
      </c>
      <c r="J1149">
        <v>-1.7667919214907599</v>
      </c>
      <c r="K1149">
        <v>108.36142323793401</v>
      </c>
      <c r="L1149">
        <v>107.806506438337</v>
      </c>
      <c r="M1149">
        <v>38.203245487263899</v>
      </c>
      <c r="N1149">
        <v>0.45440855008310799</v>
      </c>
      <c r="O1149">
        <v>32.815113647544997</v>
      </c>
      <c r="P1149">
        <v>9.2678206644446703</v>
      </c>
      <c r="Q1149">
        <v>8.7309570461270997E-2</v>
      </c>
    </row>
    <row r="1150" spans="1:17" hidden="1" x14ac:dyDescent="0.3">
      <c r="A1150" t="s">
        <v>2458</v>
      </c>
      <c r="B1150" t="s">
        <v>2459</v>
      </c>
      <c r="C1150" t="s">
        <v>3144</v>
      </c>
      <c r="D1150" t="s">
        <v>48</v>
      </c>
      <c r="E1150">
        <v>2072.46992</v>
      </c>
      <c r="F1150">
        <v>91.71</v>
      </c>
      <c r="G1150">
        <v>10.5354456415704</v>
      </c>
      <c r="H1150">
        <v>-16.982378122210498</v>
      </c>
      <c r="I1150">
        <v>18.361871983842398</v>
      </c>
      <c r="J1150">
        <v>-3.0485202392692199</v>
      </c>
      <c r="K1150">
        <v>100.098245562306</v>
      </c>
      <c r="L1150">
        <v>85.303150014100197</v>
      </c>
      <c r="M1150">
        <v>26.862050195053801</v>
      </c>
      <c r="N1150">
        <v>0.49271158513916802</v>
      </c>
      <c r="O1150">
        <v>31.5668956493294</v>
      </c>
      <c r="P1150">
        <v>55.704584040747001</v>
      </c>
      <c r="Q1150">
        <v>0.108404932835793</v>
      </c>
    </row>
    <row r="1151" spans="1:17" hidden="1" x14ac:dyDescent="0.3">
      <c r="A1151" t="s">
        <v>2460</v>
      </c>
      <c r="B1151" t="s">
        <v>2461</v>
      </c>
      <c r="C1151" t="s">
        <v>3144</v>
      </c>
      <c r="D1151" t="s">
        <v>135</v>
      </c>
      <c r="E1151">
        <v>2067.4028793520001</v>
      </c>
      <c r="F1151">
        <v>122.11</v>
      </c>
      <c r="G1151">
        <v>11.411851583655601</v>
      </c>
      <c r="H1151">
        <v>-16.623816044985599</v>
      </c>
      <c r="I1151">
        <v>-16.387007139706999</v>
      </c>
      <c r="J1151">
        <v>-8.1176853921874699</v>
      </c>
      <c r="K1151">
        <v>124.2810462022</v>
      </c>
      <c r="L1151">
        <v>115.236117650278</v>
      </c>
      <c r="M1151">
        <v>30.846213501055502</v>
      </c>
      <c r="N1151">
        <v>0.67183579530190995</v>
      </c>
      <c r="O1151">
        <v>20.874621243141402</v>
      </c>
      <c r="P1151">
        <v>48.552311435523102</v>
      </c>
      <c r="Q1151">
        <v>2.9092668387051001E-2</v>
      </c>
    </row>
    <row r="1152" spans="1:17" hidden="1" x14ac:dyDescent="0.3">
      <c r="A1152" t="s">
        <v>2462</v>
      </c>
      <c r="B1152" t="s">
        <v>2463</v>
      </c>
      <c r="C1152" t="s">
        <v>3144</v>
      </c>
      <c r="D1152" t="s">
        <v>77</v>
      </c>
      <c r="E1152">
        <v>2067.1841457800001</v>
      </c>
      <c r="F1152">
        <v>226.22</v>
      </c>
      <c r="G1152">
        <v>1.44621231397257</v>
      </c>
      <c r="H1152">
        <v>-10.079282887058501</v>
      </c>
      <c r="I1152">
        <v>-7.6200391973803496</v>
      </c>
      <c r="J1152">
        <v>-5.0667456518348102</v>
      </c>
      <c r="K1152">
        <v>241.26162702843499</v>
      </c>
      <c r="L1152">
        <v>230.45940429463701</v>
      </c>
      <c r="M1152">
        <v>37.8663349794505</v>
      </c>
      <c r="N1152">
        <v>1.38531969961742</v>
      </c>
      <c r="O1152">
        <v>21.342056405269201</v>
      </c>
      <c r="P1152">
        <v>30.3110599078341</v>
      </c>
      <c r="Q1152">
        <v>-7.1867661111803996E-2</v>
      </c>
    </row>
    <row r="1153" spans="1:17" hidden="1" x14ac:dyDescent="0.3">
      <c r="A1153" t="s">
        <v>2464</v>
      </c>
      <c r="B1153" t="s">
        <v>2465</v>
      </c>
      <c r="C1153" t="s">
        <v>3144</v>
      </c>
      <c r="D1153" t="s">
        <v>1629</v>
      </c>
      <c r="E1153">
        <v>2065.974349824</v>
      </c>
      <c r="F1153">
        <v>92.46</v>
      </c>
      <c r="G1153">
        <v>-34.018067636014798</v>
      </c>
      <c r="H1153">
        <v>-15.9750202142475</v>
      </c>
      <c r="I1153">
        <v>-24.7031532471368</v>
      </c>
      <c r="J1153">
        <v>0.43028974506377299</v>
      </c>
      <c r="K1153">
        <v>95.539547467555593</v>
      </c>
      <c r="L1153">
        <v>96.407803229204006</v>
      </c>
      <c r="M1153">
        <v>50.741775503337799</v>
      </c>
      <c r="N1153">
        <v>0.43628989961423598</v>
      </c>
      <c r="O1153">
        <v>40.060566731559597</v>
      </c>
      <c r="P1153">
        <v>11.397590361445699</v>
      </c>
      <c r="Q1153">
        <v>3.9773231969521997E-2</v>
      </c>
    </row>
    <row r="1154" spans="1:17" hidden="1" x14ac:dyDescent="0.3">
      <c r="A1154" t="s">
        <v>2466</v>
      </c>
      <c r="B1154" t="s">
        <v>2467</v>
      </c>
      <c r="C1154" t="s">
        <v>3144</v>
      </c>
      <c r="D1154" t="s">
        <v>135</v>
      </c>
      <c r="E1154">
        <v>2057.6310749999998</v>
      </c>
      <c r="F1154">
        <v>114.71</v>
      </c>
      <c r="G1154">
        <v>39.458936022993697</v>
      </c>
      <c r="H1154">
        <v>-6.4667967913967299</v>
      </c>
      <c r="I1154">
        <v>2.10686682388372</v>
      </c>
      <c r="J1154">
        <v>-1.7465749480894299</v>
      </c>
      <c r="K1154">
        <v>118.01935958209</v>
      </c>
      <c r="L1154">
        <v>105.772953000998</v>
      </c>
      <c r="M1154">
        <v>45.385597008983403</v>
      </c>
      <c r="N1154">
        <v>0.429898844733128</v>
      </c>
      <c r="O1154">
        <v>41.617993200244001</v>
      </c>
      <c r="P1154">
        <v>67.459854014598506</v>
      </c>
      <c r="Q1154">
        <v>3.8864487714490997E-2</v>
      </c>
    </row>
    <row r="1155" spans="1:17" hidden="1" x14ac:dyDescent="0.3">
      <c r="A1155" t="s">
        <v>2468</v>
      </c>
      <c r="B1155" t="s">
        <v>2469</v>
      </c>
      <c r="C1155" t="s">
        <v>3144</v>
      </c>
      <c r="D1155" t="s">
        <v>276</v>
      </c>
      <c r="E1155">
        <v>2034.70285205</v>
      </c>
      <c r="F1155">
        <v>410.1</v>
      </c>
      <c r="G1155">
        <v>-46.597950312414198</v>
      </c>
      <c r="H1155">
        <v>-14.9121597600407</v>
      </c>
      <c r="I1155">
        <v>-20.8222069778889</v>
      </c>
      <c r="J1155">
        <v>-2.04057042757736</v>
      </c>
      <c r="K1155">
        <v>439.04470435160601</v>
      </c>
      <c r="L1155">
        <v>443.302484567688</v>
      </c>
      <c r="M1155">
        <v>24.033831604594301</v>
      </c>
      <c r="N1155">
        <v>0.45196430462265302</v>
      </c>
      <c r="O1155">
        <v>56.266764203852702</v>
      </c>
      <c r="P1155">
        <v>24.272727272727199</v>
      </c>
      <c r="Q1155">
        <v>4.2863414718126998E-2</v>
      </c>
    </row>
    <row r="1156" spans="1:17" hidden="1" x14ac:dyDescent="0.3">
      <c r="A1156" t="s">
        <v>2470</v>
      </c>
      <c r="B1156" t="s">
        <v>2471</v>
      </c>
      <c r="C1156" t="s">
        <v>3144</v>
      </c>
      <c r="D1156" t="s">
        <v>130</v>
      </c>
      <c r="E1156">
        <v>2028.2069866899999</v>
      </c>
      <c r="F1156">
        <v>134.25</v>
      </c>
      <c r="G1156">
        <v>13.2757672722633</v>
      </c>
      <c r="H1156">
        <v>-9.3526399789640404</v>
      </c>
      <c r="I1156">
        <v>-2.30562775141117</v>
      </c>
      <c r="J1156">
        <v>-5.15104298186625</v>
      </c>
      <c r="K1156">
        <v>140.61044129092099</v>
      </c>
      <c r="L1156">
        <v>124.119560626775</v>
      </c>
      <c r="M1156">
        <v>32.528238938827201</v>
      </c>
      <c r="N1156">
        <v>0.63492090342442797</v>
      </c>
      <c r="O1156">
        <v>33.109869646182403</v>
      </c>
      <c r="P1156">
        <v>51.694915254237202</v>
      </c>
      <c r="Q1156">
        <v>0.15314624903076399</v>
      </c>
    </row>
    <row r="1157" spans="1:17" hidden="1" x14ac:dyDescent="0.3">
      <c r="A1157" t="s">
        <v>2472</v>
      </c>
      <c r="B1157" t="s">
        <v>2473</v>
      </c>
      <c r="C1157" t="s">
        <v>3144</v>
      </c>
      <c r="D1157" t="s">
        <v>190</v>
      </c>
      <c r="E1157">
        <v>2022.74395972</v>
      </c>
      <c r="F1157">
        <v>631</v>
      </c>
      <c r="G1157">
        <v>-24.752437316888699</v>
      </c>
      <c r="H1157">
        <v>-14.960848899978201</v>
      </c>
      <c r="I1157">
        <v>27.178776494465101</v>
      </c>
      <c r="J1157">
        <v>-2.7595096222538</v>
      </c>
      <c r="K1157">
        <v>641.91739679392401</v>
      </c>
      <c r="L1157">
        <v>565.05583288684204</v>
      </c>
      <c r="M1157">
        <v>38.487423682995399</v>
      </c>
      <c r="N1157">
        <v>0.31774719357863102</v>
      </c>
      <c r="O1157">
        <v>25.538827258320101</v>
      </c>
      <c r="P1157">
        <v>56.965174129353201</v>
      </c>
      <c r="Q1157">
        <v>1.6254496434295999E-2</v>
      </c>
    </row>
    <row r="1158" spans="1:17" hidden="1" x14ac:dyDescent="0.3">
      <c r="A1158" t="s">
        <v>2474</v>
      </c>
      <c r="B1158" t="s">
        <v>2475</v>
      </c>
      <c r="C1158" t="s">
        <v>3144</v>
      </c>
      <c r="D1158" t="s">
        <v>271</v>
      </c>
      <c r="E1158">
        <v>2016.8154528349901</v>
      </c>
      <c r="F1158">
        <v>576.85</v>
      </c>
      <c r="G1158">
        <v>31.444376344588701</v>
      </c>
      <c r="H1158">
        <v>8.1952198848357707</v>
      </c>
      <c r="I1158">
        <v>50.328533763640102</v>
      </c>
      <c r="J1158">
        <v>-4.5961596772140396</v>
      </c>
      <c r="K1158">
        <v>510.744574426219</v>
      </c>
      <c r="L1158">
        <v>419.36661234565202</v>
      </c>
      <c r="M1158">
        <v>46.597854366805699</v>
      </c>
      <c r="N1158">
        <v>0.87484024489693502</v>
      </c>
      <c r="O1158">
        <v>10.921383375227499</v>
      </c>
      <c r="P1158">
        <v>89.535074749466006</v>
      </c>
      <c r="Q1158">
        <v>9.5743932130596995E-2</v>
      </c>
    </row>
    <row r="1159" spans="1:17" hidden="1" x14ac:dyDescent="0.3">
      <c r="A1159" t="s">
        <v>2476</v>
      </c>
      <c r="B1159" t="s">
        <v>2477</v>
      </c>
      <c r="C1159" t="s">
        <v>3144</v>
      </c>
      <c r="D1159" t="s">
        <v>54</v>
      </c>
      <c r="E1159">
        <v>2015.7504242130001</v>
      </c>
      <c r="F1159">
        <v>181.86</v>
      </c>
      <c r="G1159">
        <v>-48.577508735642901</v>
      </c>
      <c r="H1159">
        <v>-16.024758744172399</v>
      </c>
      <c r="I1159">
        <v>-36.034342500058301</v>
      </c>
      <c r="J1159">
        <v>-5.7725524940522703</v>
      </c>
      <c r="K1159">
        <v>205.951342604833</v>
      </c>
      <c r="L1159">
        <v>218.91551267192801</v>
      </c>
      <c r="M1159">
        <v>4.41121154357492</v>
      </c>
      <c r="N1159">
        <v>0.96816252674044101</v>
      </c>
      <c r="O1159">
        <v>55.916639172990202</v>
      </c>
      <c r="P1159">
        <v>3.2708688245315298</v>
      </c>
      <c r="Q1159">
        <v>8.7003909919515995E-2</v>
      </c>
    </row>
    <row r="1160" spans="1:17" hidden="1" x14ac:dyDescent="0.3">
      <c r="A1160" t="s">
        <v>2478</v>
      </c>
      <c r="B1160" t="s">
        <v>2479</v>
      </c>
      <c r="C1160" t="s">
        <v>3144</v>
      </c>
      <c r="D1160" t="s">
        <v>125</v>
      </c>
      <c r="E1160">
        <v>2015.7454152779901</v>
      </c>
      <c r="F1160">
        <v>123.25</v>
      </c>
      <c r="G1160">
        <v>-37.666934696321803</v>
      </c>
      <c r="H1160">
        <v>-15.841433967758</v>
      </c>
      <c r="I1160">
        <v>-29.054445194327201</v>
      </c>
      <c r="J1160">
        <v>-4.8335199365177202</v>
      </c>
      <c r="K1160">
        <v>134.36704579630799</v>
      </c>
      <c r="L1160">
        <v>140.94895168627801</v>
      </c>
      <c r="M1160">
        <v>31.187624618389901</v>
      </c>
      <c r="N1160">
        <v>0.43057283917538902</v>
      </c>
      <c r="O1160">
        <v>57.403651115618601</v>
      </c>
      <c r="P1160">
        <v>3.4757786919654001</v>
      </c>
    </row>
    <row r="1161" spans="1:17" hidden="1" x14ac:dyDescent="0.3">
      <c r="A1161" t="s">
        <v>2480</v>
      </c>
      <c r="B1161" t="s">
        <v>2481</v>
      </c>
      <c r="C1161" t="s">
        <v>3144</v>
      </c>
      <c r="D1161" t="s">
        <v>233</v>
      </c>
      <c r="E1161">
        <v>2009.27264323499</v>
      </c>
      <c r="F1161">
        <v>865.6</v>
      </c>
      <c r="G1161">
        <v>9.1989827854095303</v>
      </c>
      <c r="H1161">
        <v>-3.9706443510326199</v>
      </c>
      <c r="I1161">
        <v>32.503225367301098</v>
      </c>
      <c r="J1161">
        <v>-9.7612856533989198</v>
      </c>
      <c r="K1161">
        <v>862.80735541372701</v>
      </c>
      <c r="L1161">
        <v>710.73476999681202</v>
      </c>
      <c r="M1161">
        <v>35.625546402803501</v>
      </c>
      <c r="N1161">
        <v>0.98305217001768197</v>
      </c>
      <c r="O1161">
        <v>21.187615526802201</v>
      </c>
      <c r="P1161">
        <v>86.535643479010403</v>
      </c>
      <c r="Q1161">
        <v>3.0999608060416E-2</v>
      </c>
    </row>
    <row r="1162" spans="1:17" hidden="1" x14ac:dyDescent="0.3">
      <c r="A1162" t="s">
        <v>2482</v>
      </c>
      <c r="B1162" t="s">
        <v>2483</v>
      </c>
      <c r="C1162" t="s">
        <v>3144</v>
      </c>
      <c r="D1162" t="s">
        <v>766</v>
      </c>
      <c r="E1162">
        <v>2008.4305571349901</v>
      </c>
      <c r="F1162">
        <v>9.4499999999999993</v>
      </c>
      <c r="G1162">
        <v>-71.518502750416403</v>
      </c>
      <c r="H1162">
        <v>7.5995914062569998</v>
      </c>
      <c r="I1162">
        <v>-51.658265315928702</v>
      </c>
      <c r="J1162">
        <v>-2.0823261803148498</v>
      </c>
      <c r="K1162">
        <v>10.5503603448312</v>
      </c>
      <c r="L1162">
        <v>15.7597469456979</v>
      </c>
      <c r="M1162">
        <v>99.612058987503104</v>
      </c>
      <c r="N1162">
        <v>1.3372172731172101</v>
      </c>
      <c r="O1162">
        <v>142.85714285714201</v>
      </c>
      <c r="P1162">
        <v>38.970588235294102</v>
      </c>
      <c r="Q1162">
        <v>-4.0783642206639999E-2</v>
      </c>
    </row>
    <row r="1163" spans="1:17" hidden="1" x14ac:dyDescent="0.3">
      <c r="A1163" t="s">
        <v>2484</v>
      </c>
      <c r="B1163" t="s">
        <v>2485</v>
      </c>
      <c r="C1163" t="s">
        <v>3144</v>
      </c>
      <c r="D1163" t="s">
        <v>469</v>
      </c>
      <c r="E1163">
        <v>1996.0218245999999</v>
      </c>
      <c r="F1163">
        <v>233.56</v>
      </c>
      <c r="G1163">
        <v>-27.815767090061001</v>
      </c>
      <c r="H1163">
        <v>-6.0142575696442</v>
      </c>
      <c r="I1163">
        <v>-2.2743247087218998</v>
      </c>
      <c r="J1163">
        <v>-5.5661281737280097</v>
      </c>
      <c r="K1163">
        <v>247.89108253041999</v>
      </c>
      <c r="L1163">
        <v>239.38791361475299</v>
      </c>
      <c r="M1163">
        <v>33.669864245981003</v>
      </c>
      <c r="N1163">
        <v>0.484652613303236</v>
      </c>
      <c r="O1163">
        <v>32.514129131700599</v>
      </c>
      <c r="P1163">
        <v>29.360288008861801</v>
      </c>
      <c r="Q1163">
        <v>6.6445405830622001E-2</v>
      </c>
    </row>
    <row r="1164" spans="1:17" hidden="1" x14ac:dyDescent="0.3">
      <c r="A1164" t="s">
        <v>2486</v>
      </c>
      <c r="B1164" t="s">
        <v>2487</v>
      </c>
      <c r="C1164" t="s">
        <v>3144</v>
      </c>
      <c r="D1164" t="s">
        <v>562</v>
      </c>
      <c r="E1164">
        <v>1995.05634255</v>
      </c>
      <c r="F1164">
        <v>98.85</v>
      </c>
      <c r="G1164">
        <v>86.486919061424402</v>
      </c>
      <c r="H1164">
        <v>7.1630112248675797</v>
      </c>
      <c r="I1164">
        <v>10.704192852452</v>
      </c>
      <c r="J1164">
        <v>-6.1339985329426598</v>
      </c>
      <c r="K1164">
        <v>96.679508762711293</v>
      </c>
      <c r="L1164">
        <v>80.652805294901995</v>
      </c>
      <c r="M1164">
        <v>39.599674616553202</v>
      </c>
      <c r="N1164">
        <v>1.1880863332577201</v>
      </c>
      <c r="O1164">
        <v>31.512392513909901</v>
      </c>
      <c r="P1164">
        <v>147.125</v>
      </c>
      <c r="Q1164">
        <v>0.18746433668541601</v>
      </c>
    </row>
    <row r="1165" spans="1:17" hidden="1" x14ac:dyDescent="0.3">
      <c r="A1165" t="s">
        <v>2488</v>
      </c>
      <c r="B1165" t="s">
        <v>2489</v>
      </c>
      <c r="C1165" t="s">
        <v>3144</v>
      </c>
      <c r="D1165" t="s">
        <v>524</v>
      </c>
      <c r="E1165">
        <v>1993.030866525</v>
      </c>
      <c r="F1165">
        <v>2268.35</v>
      </c>
      <c r="G1165">
        <v>8.6644439660938097</v>
      </c>
      <c r="H1165">
        <v>-8.7411717285327395</v>
      </c>
      <c r="I1165">
        <v>28.821466747971499</v>
      </c>
      <c r="J1165">
        <v>-4.9379857581572599</v>
      </c>
      <c r="K1165">
        <v>2444.63403741296</v>
      </c>
      <c r="L1165">
        <v>2118.53229532874</v>
      </c>
      <c r="M1165">
        <v>33.889503720096997</v>
      </c>
      <c r="N1165">
        <v>0.40226108920160197</v>
      </c>
      <c r="O1165">
        <v>48.962902550311902</v>
      </c>
      <c r="P1165">
        <v>75.453455543953197</v>
      </c>
      <c r="Q1165">
        <v>-2.6803239783925001E-2</v>
      </c>
    </row>
    <row r="1166" spans="1:17" hidden="1" x14ac:dyDescent="0.3">
      <c r="A1166" t="s">
        <v>2490</v>
      </c>
      <c r="B1166" t="s">
        <v>2491</v>
      </c>
      <c r="C1166" t="s">
        <v>3144</v>
      </c>
      <c r="D1166" t="s">
        <v>1684</v>
      </c>
      <c r="E1166">
        <v>1984.1380216</v>
      </c>
      <c r="F1166">
        <v>63.88</v>
      </c>
      <c r="G1166">
        <v>2.7516744388718402</v>
      </c>
      <c r="H1166">
        <v>4.676737337184</v>
      </c>
      <c r="I1166">
        <v>-4.7147575758347999</v>
      </c>
      <c r="J1166">
        <v>3.2727506801454598</v>
      </c>
      <c r="K1166">
        <v>62.037189717742699</v>
      </c>
      <c r="L1166">
        <v>58.924533012740298</v>
      </c>
      <c r="M1166">
        <v>58.880462682991599</v>
      </c>
      <c r="N1166">
        <v>2.02515861666769</v>
      </c>
      <c r="O1166">
        <v>1.8159048215403899</v>
      </c>
      <c r="P1166">
        <v>30.9016393442623</v>
      </c>
      <c r="Q1166">
        <v>-2.8254867209200001E-2</v>
      </c>
    </row>
    <row r="1167" spans="1:17" hidden="1" x14ac:dyDescent="0.3">
      <c r="A1167" t="s">
        <v>2492</v>
      </c>
      <c r="B1167" t="s">
        <v>2493</v>
      </c>
      <c r="C1167" t="s">
        <v>3144</v>
      </c>
      <c r="D1167" t="s">
        <v>287</v>
      </c>
      <c r="E1167">
        <v>1983.5778415899999</v>
      </c>
      <c r="F1167">
        <v>1283.05</v>
      </c>
      <c r="G1167">
        <v>-33.641350378969399</v>
      </c>
      <c r="H1167">
        <v>-3.0280512233978398</v>
      </c>
      <c r="I1167">
        <v>-11.9114423296775</v>
      </c>
      <c r="J1167">
        <v>0.95916168737902896</v>
      </c>
      <c r="K1167">
        <v>1305.75246544472</v>
      </c>
      <c r="L1167">
        <v>1313.63239963053</v>
      </c>
      <c r="M1167">
        <v>28.848129255629399</v>
      </c>
      <c r="N1167">
        <v>0.540407957834104</v>
      </c>
      <c r="O1167">
        <v>18.752192042398899</v>
      </c>
      <c r="P1167">
        <v>11.9687581813421</v>
      </c>
      <c r="Q1167">
        <v>2.5668004907470001E-3</v>
      </c>
    </row>
    <row r="1168" spans="1:17" hidden="1" x14ac:dyDescent="0.3">
      <c r="A1168" t="s">
        <v>2494</v>
      </c>
      <c r="B1168" t="s">
        <v>2495</v>
      </c>
      <c r="C1168" t="s">
        <v>3144</v>
      </c>
      <c r="D1168" t="s">
        <v>1386</v>
      </c>
      <c r="E1168">
        <v>1982.5688769000001</v>
      </c>
      <c r="F1168">
        <v>750.6</v>
      </c>
      <c r="G1168">
        <v>74.612017512166403</v>
      </c>
      <c r="H1168">
        <v>2.0566445969628901</v>
      </c>
      <c r="I1168">
        <v>37.387446549130701</v>
      </c>
      <c r="J1168">
        <v>0.36476530804813101</v>
      </c>
      <c r="K1168">
        <v>702.83726567302199</v>
      </c>
      <c r="L1168">
        <v>580.88947159417</v>
      </c>
      <c r="M1168">
        <v>42.341117879574497</v>
      </c>
      <c r="N1168">
        <v>0.37487243420593502</v>
      </c>
      <c r="O1168">
        <v>20.170530242472601</v>
      </c>
      <c r="P1168">
        <v>111.46640371883301</v>
      </c>
      <c r="Q1168">
        <v>6.5405268524032001E-2</v>
      </c>
    </row>
    <row r="1169" spans="1:17" hidden="1" x14ac:dyDescent="0.3">
      <c r="A1169" t="s">
        <v>2496</v>
      </c>
      <c r="B1169" t="s">
        <v>2497</v>
      </c>
      <c r="C1169" t="s">
        <v>3144</v>
      </c>
      <c r="D1169" t="s">
        <v>167</v>
      </c>
      <c r="E1169">
        <v>1981.4838749999999</v>
      </c>
      <c r="F1169">
        <v>1931.65</v>
      </c>
      <c r="G1169">
        <v>-28.485300390896501</v>
      </c>
      <c r="H1169">
        <v>-9.0016738559988596</v>
      </c>
      <c r="I1169">
        <v>-16.1615488442242</v>
      </c>
      <c r="J1169">
        <v>1.3299033443878701</v>
      </c>
      <c r="K1169">
        <v>2105.2481376023002</v>
      </c>
      <c r="L1169">
        <v>2086.7528265938199</v>
      </c>
      <c r="M1169">
        <v>23.107782003116998</v>
      </c>
      <c r="N1169">
        <v>0.69778364234115298</v>
      </c>
      <c r="O1169">
        <v>43.851111743845898</v>
      </c>
      <c r="P1169">
        <v>14.2988165680473</v>
      </c>
      <c r="Q1169">
        <v>9.0770388991429002E-2</v>
      </c>
    </row>
    <row r="1170" spans="1:17" hidden="1" x14ac:dyDescent="0.3">
      <c r="A1170" t="s">
        <v>2498</v>
      </c>
      <c r="B1170" t="s">
        <v>2499</v>
      </c>
      <c r="C1170" t="s">
        <v>3144</v>
      </c>
      <c r="D1170" t="s">
        <v>21</v>
      </c>
      <c r="E1170">
        <v>1978.9450997849999</v>
      </c>
      <c r="F1170">
        <v>221.04</v>
      </c>
      <c r="G1170">
        <v>-66.877272516846105</v>
      </c>
      <c r="H1170">
        <v>-11.236870614636301</v>
      </c>
      <c r="I1170">
        <v>-43.995466574200798</v>
      </c>
      <c r="J1170">
        <v>-5.8977182628711198</v>
      </c>
      <c r="K1170">
        <v>235.08784652970101</v>
      </c>
      <c r="M1170">
        <v>27.0549545052416</v>
      </c>
      <c r="N1170">
        <v>0.71237793459312704</v>
      </c>
      <c r="O1170">
        <v>91.684762938834595</v>
      </c>
      <c r="P1170">
        <v>7.8243902439024398</v>
      </c>
    </row>
    <row r="1171" spans="1:17" hidden="1" x14ac:dyDescent="0.3">
      <c r="A1171" t="s">
        <v>2500</v>
      </c>
      <c r="B1171" t="s">
        <v>2501</v>
      </c>
      <c r="C1171" t="s">
        <v>3144</v>
      </c>
      <c r="D1171" t="s">
        <v>271</v>
      </c>
      <c r="E1171">
        <v>1969.28</v>
      </c>
      <c r="F1171">
        <v>633.04999999999995</v>
      </c>
      <c r="G1171">
        <v>75.760073827489705</v>
      </c>
      <c r="H1171">
        <v>9.9784090629387506E-2</v>
      </c>
      <c r="I1171">
        <v>7.8406306804345496</v>
      </c>
      <c r="J1171">
        <v>7.5860423177544796</v>
      </c>
      <c r="K1171">
        <v>577.32837562893803</v>
      </c>
      <c r="L1171">
        <v>510.01353240204799</v>
      </c>
      <c r="M1171">
        <v>65.479290929059502</v>
      </c>
      <c r="N1171">
        <v>3.71338046182911</v>
      </c>
      <c r="O1171">
        <v>3.6253060579733098</v>
      </c>
      <c r="P1171">
        <v>121.42357467646001</v>
      </c>
      <c r="Q1171">
        <v>0.14939475905927299</v>
      </c>
    </row>
    <row r="1172" spans="1:17" hidden="1" x14ac:dyDescent="0.3">
      <c r="A1172" t="s">
        <v>2502</v>
      </c>
      <c r="B1172" t="s">
        <v>2503</v>
      </c>
      <c r="C1172" t="s">
        <v>3144</v>
      </c>
      <c r="D1172" t="s">
        <v>1361</v>
      </c>
      <c r="E1172">
        <v>1964.4920622249999</v>
      </c>
      <c r="F1172">
        <v>741.85</v>
      </c>
      <c r="G1172">
        <v>-17.635009826858202</v>
      </c>
      <c r="H1172">
        <v>-8.3757673188225699</v>
      </c>
      <c r="I1172">
        <v>20.391588326160999</v>
      </c>
      <c r="J1172">
        <v>-4.8825736435119396</v>
      </c>
      <c r="K1172">
        <v>792.21311806208598</v>
      </c>
      <c r="L1172">
        <v>721.87772358207098</v>
      </c>
      <c r="M1172">
        <v>41.394760788691997</v>
      </c>
      <c r="N1172">
        <v>0.43379811693652298</v>
      </c>
      <c r="O1172">
        <v>34.595942575992403</v>
      </c>
      <c r="P1172">
        <v>64.307862679955704</v>
      </c>
      <c r="Q1172">
        <v>-3.4608623694817001E-2</v>
      </c>
    </row>
    <row r="1173" spans="1:17" hidden="1" x14ac:dyDescent="0.3">
      <c r="A1173" t="s">
        <v>2504</v>
      </c>
      <c r="B1173" t="s">
        <v>2505</v>
      </c>
      <c r="C1173" t="s">
        <v>3144</v>
      </c>
      <c r="D1173" t="s">
        <v>436</v>
      </c>
      <c r="E1173">
        <v>1963.3721969639901</v>
      </c>
      <c r="F1173">
        <v>128.53</v>
      </c>
      <c r="G1173">
        <v>94.715467934468904</v>
      </c>
      <c r="H1173">
        <v>-16.184011419699701</v>
      </c>
      <c r="I1173">
        <v>19.5399683110677</v>
      </c>
      <c r="J1173">
        <v>-3.69370688621781</v>
      </c>
      <c r="K1173">
        <v>135.39610804263</v>
      </c>
      <c r="L1173">
        <v>115.210708677518</v>
      </c>
      <c r="M1173">
        <v>33.050817667168999</v>
      </c>
      <c r="N1173">
        <v>0.30531216694793101</v>
      </c>
      <c r="O1173">
        <v>27.9078814284602</v>
      </c>
      <c r="P1173">
        <v>130.961365678346</v>
      </c>
      <c r="Q1173">
        <v>0.102297669918158</v>
      </c>
    </row>
    <row r="1174" spans="1:17" hidden="1" x14ac:dyDescent="0.3">
      <c r="A1174" t="s">
        <v>2506</v>
      </c>
      <c r="B1174" t="s">
        <v>2507</v>
      </c>
      <c r="C1174" t="s">
        <v>3144</v>
      </c>
      <c r="D1174" t="s">
        <v>766</v>
      </c>
      <c r="E1174">
        <v>1962.102771075</v>
      </c>
      <c r="F1174">
        <v>752.3</v>
      </c>
      <c r="G1174">
        <v>11.753004981093101</v>
      </c>
      <c r="H1174">
        <v>-11.180757884598499</v>
      </c>
      <c r="I1174">
        <v>-34.9391513127077</v>
      </c>
      <c r="J1174">
        <v>-1.07722886798861</v>
      </c>
      <c r="K1174">
        <v>814.27737814853901</v>
      </c>
      <c r="L1174">
        <v>806.06096528746104</v>
      </c>
      <c r="M1174">
        <v>25.952468629623599</v>
      </c>
      <c r="N1174">
        <v>0.62794766688896198</v>
      </c>
      <c r="O1174">
        <v>72.803402897780103</v>
      </c>
      <c r="P1174">
        <v>49.265873015872998</v>
      </c>
      <c r="Q1174">
        <v>0.17967270009575101</v>
      </c>
    </row>
    <row r="1175" spans="1:17" hidden="1" x14ac:dyDescent="0.3">
      <c r="A1175" t="s">
        <v>2508</v>
      </c>
      <c r="B1175" t="s">
        <v>2509</v>
      </c>
      <c r="C1175" t="s">
        <v>3144</v>
      </c>
      <c r="D1175" t="s">
        <v>190</v>
      </c>
      <c r="E1175">
        <v>1958.94284025</v>
      </c>
      <c r="F1175">
        <v>321.55</v>
      </c>
      <c r="G1175">
        <v>32.545388239924598</v>
      </c>
      <c r="H1175">
        <v>-10.9865122010715</v>
      </c>
      <c r="I1175">
        <v>8.6945830655081</v>
      </c>
      <c r="J1175">
        <v>-6.1266298056513904</v>
      </c>
      <c r="K1175">
        <v>336.70668505364199</v>
      </c>
      <c r="L1175">
        <v>304.16704767481502</v>
      </c>
      <c r="M1175">
        <v>23.134895913119099</v>
      </c>
      <c r="N1175">
        <v>0.25176750609368498</v>
      </c>
      <c r="O1175">
        <v>23.0912766288291</v>
      </c>
      <c r="P1175">
        <v>68.341971624522202</v>
      </c>
      <c r="Q1175">
        <v>0.154483540168947</v>
      </c>
    </row>
    <row r="1176" spans="1:17" hidden="1" x14ac:dyDescent="0.3">
      <c r="A1176" t="s">
        <v>2510</v>
      </c>
      <c r="B1176" t="s">
        <v>2511</v>
      </c>
      <c r="C1176" t="s">
        <v>3144</v>
      </c>
      <c r="D1176" t="s">
        <v>485</v>
      </c>
      <c r="E1176">
        <v>1955.24319375</v>
      </c>
      <c r="F1176">
        <v>988.95</v>
      </c>
      <c r="G1176">
        <v>312.75153180124801</v>
      </c>
      <c r="H1176">
        <v>-12.5662098256491</v>
      </c>
      <c r="I1176">
        <v>59.059358741421597</v>
      </c>
      <c r="J1176">
        <v>13.6881931058648</v>
      </c>
      <c r="K1176">
        <v>925.80884092260101</v>
      </c>
      <c r="L1176">
        <v>671.73615627671802</v>
      </c>
      <c r="M1176">
        <v>62.039491694878798</v>
      </c>
      <c r="N1176">
        <v>0.929217599507974</v>
      </c>
      <c r="O1176">
        <v>22.867687951868099</v>
      </c>
      <c r="P1176">
        <v>340.02224694104501</v>
      </c>
      <c r="Q1176">
        <v>0.20976770326549701</v>
      </c>
    </row>
    <row r="1177" spans="1:17" hidden="1" x14ac:dyDescent="0.3">
      <c r="A1177" t="s">
        <v>2512</v>
      </c>
      <c r="B1177" t="s">
        <v>2513</v>
      </c>
      <c r="C1177" t="s">
        <v>3144</v>
      </c>
      <c r="D1177" t="s">
        <v>482</v>
      </c>
      <c r="E1177">
        <v>1950.4441296699999</v>
      </c>
      <c r="F1177">
        <v>53.82</v>
      </c>
      <c r="G1177">
        <v>-39.086096477726699</v>
      </c>
      <c r="H1177">
        <v>-13.0849421338337</v>
      </c>
      <c r="I1177">
        <v>-11.177448342980799</v>
      </c>
      <c r="J1177">
        <v>-4.6864895495036301</v>
      </c>
      <c r="K1177">
        <v>58.361222198713797</v>
      </c>
      <c r="L1177">
        <v>59.317423999796901</v>
      </c>
      <c r="M1177">
        <v>40.225541161397402</v>
      </c>
      <c r="N1177">
        <v>0.28096928899866502</v>
      </c>
      <c r="O1177">
        <v>57.1011418125536</v>
      </c>
      <c r="P1177">
        <v>42.604047286525002</v>
      </c>
    </row>
    <row r="1178" spans="1:17" hidden="1" x14ac:dyDescent="0.3">
      <c r="A1178" t="s">
        <v>2514</v>
      </c>
      <c r="B1178" t="s">
        <v>2515</v>
      </c>
      <c r="C1178" t="s">
        <v>3144</v>
      </c>
      <c r="D1178" t="s">
        <v>406</v>
      </c>
      <c r="E1178">
        <v>1943.7432504999999</v>
      </c>
      <c r="F1178">
        <v>1537.75</v>
      </c>
      <c r="G1178">
        <v>52.646214777132897</v>
      </c>
      <c r="H1178">
        <v>-3.4620353769857899</v>
      </c>
      <c r="I1178">
        <v>76.595204144101402</v>
      </c>
      <c r="J1178">
        <v>1.0607453692653701</v>
      </c>
      <c r="K1178">
        <v>1465.92795776002</v>
      </c>
      <c r="L1178">
        <v>1190.9310208724801</v>
      </c>
      <c r="M1178">
        <v>53.239715855375103</v>
      </c>
      <c r="N1178">
        <v>0.312823365271024</v>
      </c>
      <c r="O1178">
        <v>7.2963745732401204</v>
      </c>
      <c r="P1178">
        <v>119.74135467276299</v>
      </c>
      <c r="Q1178">
        <v>3.1327897784815997E-2</v>
      </c>
    </row>
    <row r="1179" spans="1:17" hidden="1" x14ac:dyDescent="0.3">
      <c r="A1179" t="s">
        <v>2516</v>
      </c>
      <c r="B1179" t="s">
        <v>2517</v>
      </c>
      <c r="C1179" t="s">
        <v>3144</v>
      </c>
      <c r="D1179" t="s">
        <v>2518</v>
      </c>
      <c r="E1179">
        <v>1937.680387165</v>
      </c>
      <c r="F1179">
        <v>1683.4</v>
      </c>
      <c r="G1179">
        <v>299.33850939137301</v>
      </c>
      <c r="H1179">
        <v>-11.6400821677812</v>
      </c>
      <c r="I1179">
        <v>19.7539002633754</v>
      </c>
      <c r="J1179">
        <v>-7.1881600420776701</v>
      </c>
      <c r="K1179">
        <v>1860.1038561518501</v>
      </c>
      <c r="L1179">
        <v>1519.4379118847501</v>
      </c>
      <c r="M1179">
        <v>37.322347909677802</v>
      </c>
      <c r="N1179">
        <v>0.63369627489368696</v>
      </c>
      <c r="O1179">
        <v>34.2521088273731</v>
      </c>
      <c r="P1179">
        <v>377.89921930447099</v>
      </c>
      <c r="Q1179">
        <v>0.23913984882314401</v>
      </c>
    </row>
    <row r="1180" spans="1:17" hidden="1" x14ac:dyDescent="0.3">
      <c r="A1180" t="s">
        <v>2519</v>
      </c>
      <c r="B1180" t="s">
        <v>2520</v>
      </c>
      <c r="C1180" t="s">
        <v>3144</v>
      </c>
      <c r="D1180" t="s">
        <v>398</v>
      </c>
      <c r="E1180">
        <v>1919.075004</v>
      </c>
      <c r="F1180">
        <v>814.05</v>
      </c>
      <c r="G1180">
        <v>120.123297928125</v>
      </c>
      <c r="H1180">
        <v>-14.726127681984901</v>
      </c>
      <c r="I1180">
        <v>-2.5898189989759901</v>
      </c>
      <c r="J1180">
        <v>-6.7925440268703596</v>
      </c>
      <c r="K1180">
        <v>873.70033880178903</v>
      </c>
      <c r="L1180">
        <v>724.88849880124906</v>
      </c>
      <c r="M1180">
        <v>22.924385387737399</v>
      </c>
      <c r="N1180">
        <v>0.26876994466979198</v>
      </c>
      <c r="O1180">
        <v>27.142067440574898</v>
      </c>
      <c r="P1180">
        <v>171.349999999999</v>
      </c>
      <c r="Q1180">
        <v>0.15694029349871599</v>
      </c>
    </row>
    <row r="1181" spans="1:17" hidden="1" x14ac:dyDescent="0.3">
      <c r="A1181" t="s">
        <v>2521</v>
      </c>
      <c r="B1181" t="s">
        <v>2522</v>
      </c>
      <c r="C1181" t="s">
        <v>3144</v>
      </c>
      <c r="D1181" t="s">
        <v>325</v>
      </c>
      <c r="E1181">
        <v>1913.9692600000001</v>
      </c>
      <c r="F1181">
        <v>1345.7</v>
      </c>
      <c r="G1181">
        <v>361.71911044159799</v>
      </c>
      <c r="H1181">
        <v>-0.13085014207988899</v>
      </c>
      <c r="I1181">
        <v>48.655889907062402</v>
      </c>
      <c r="J1181">
        <v>-3.67543954573281</v>
      </c>
      <c r="K1181">
        <v>1367.3124123949201</v>
      </c>
      <c r="L1181">
        <v>991.04542205509995</v>
      </c>
      <c r="M1181">
        <v>49.548127688237102</v>
      </c>
      <c r="N1181">
        <v>0.64789389010046095</v>
      </c>
      <c r="O1181">
        <v>20.3760124842089</v>
      </c>
      <c r="P1181">
        <v>413.52795268078597</v>
      </c>
      <c r="Q1181">
        <v>0.207515428810297</v>
      </c>
    </row>
    <row r="1182" spans="1:17" hidden="1" x14ac:dyDescent="0.3">
      <c r="A1182" t="s">
        <v>2523</v>
      </c>
      <c r="B1182" t="s">
        <v>2524</v>
      </c>
      <c r="C1182" t="s">
        <v>3144</v>
      </c>
      <c r="D1182" t="s">
        <v>190</v>
      </c>
      <c r="E1182">
        <v>1911.62488248</v>
      </c>
      <c r="F1182">
        <v>810.8</v>
      </c>
      <c r="G1182">
        <v>136.40408160817</v>
      </c>
      <c r="H1182">
        <v>-54.350488142442501</v>
      </c>
      <c r="I1182">
        <v>87.643640507716199</v>
      </c>
      <c r="J1182">
        <v>-14.9524984582114</v>
      </c>
      <c r="K1182">
        <v>758.89821582011496</v>
      </c>
      <c r="L1182">
        <v>534.92341543127304</v>
      </c>
      <c r="M1182">
        <v>33.042616403869502</v>
      </c>
      <c r="N1182">
        <v>0.53670988461995905</v>
      </c>
      <c r="O1182">
        <v>28.262210162802099</v>
      </c>
      <c r="P1182">
        <v>187.237622885484</v>
      </c>
      <c r="Q1182">
        <v>0.20302579189683401</v>
      </c>
    </row>
    <row r="1183" spans="1:17" hidden="1" x14ac:dyDescent="0.3">
      <c r="A1183" t="s">
        <v>2525</v>
      </c>
      <c r="B1183" t="s">
        <v>2526</v>
      </c>
      <c r="C1183" t="s">
        <v>3144</v>
      </c>
      <c r="D1183" t="s">
        <v>190</v>
      </c>
      <c r="E1183">
        <v>1910.635254</v>
      </c>
      <c r="F1183">
        <v>426</v>
      </c>
      <c r="G1183">
        <v>-34.782296873748002</v>
      </c>
      <c r="H1183">
        <v>-5.13581396011047</v>
      </c>
      <c r="I1183">
        <v>-8.8770237309089293</v>
      </c>
      <c r="J1183">
        <v>-4.4121753784318098</v>
      </c>
      <c r="K1183">
        <v>433.28739779911501</v>
      </c>
      <c r="L1183">
        <v>424.92760931007302</v>
      </c>
      <c r="M1183">
        <v>48.7526809602047</v>
      </c>
      <c r="N1183">
        <v>1.56336458815171</v>
      </c>
      <c r="O1183">
        <v>21.830985915492899</v>
      </c>
      <c r="P1183">
        <v>19.260918253079499</v>
      </c>
      <c r="Q1183">
        <v>-3.6146410774951003E-2</v>
      </c>
    </row>
    <row r="1184" spans="1:17" hidden="1" x14ac:dyDescent="0.3">
      <c r="A1184" t="s">
        <v>2527</v>
      </c>
      <c r="B1184" t="s">
        <v>2528</v>
      </c>
      <c r="C1184" t="s">
        <v>3144</v>
      </c>
      <c r="D1184" t="s">
        <v>1684</v>
      </c>
      <c r="E1184">
        <v>1906.0882018</v>
      </c>
      <c r="F1184">
        <v>65.430000000000007</v>
      </c>
      <c r="G1184">
        <v>2.8346736054804098</v>
      </c>
      <c r="H1184">
        <v>4.66261313463656</v>
      </c>
      <c r="I1184">
        <v>-4.8726987247280897</v>
      </c>
      <c r="J1184">
        <v>3.4051282244602099</v>
      </c>
      <c r="K1184">
        <v>63.581444733923099</v>
      </c>
      <c r="L1184">
        <v>60.416425203271302</v>
      </c>
      <c r="M1184">
        <v>59.453032016997597</v>
      </c>
      <c r="N1184">
        <v>1.0828107536389</v>
      </c>
      <c r="O1184">
        <v>3.2401039278618202</v>
      </c>
      <c r="P1184">
        <v>30.729270729270699</v>
      </c>
      <c r="Q1184">
        <v>-2.8326200589973E-2</v>
      </c>
    </row>
    <row r="1185" spans="1:17" hidden="1" x14ac:dyDescent="0.3">
      <c r="A1185" t="s">
        <v>2529</v>
      </c>
      <c r="B1185" t="s">
        <v>2530</v>
      </c>
      <c r="C1185" t="s">
        <v>3144</v>
      </c>
      <c r="D1185" t="s">
        <v>1684</v>
      </c>
      <c r="E1185">
        <v>1905.052968</v>
      </c>
      <c r="F1185">
        <v>65.45</v>
      </c>
      <c r="G1185">
        <v>2.4359832351534698</v>
      </c>
      <c r="H1185">
        <v>4.7857317968496096</v>
      </c>
      <c r="I1185">
        <v>-4.72125125356028</v>
      </c>
      <c r="J1185">
        <v>3.3125459912984501</v>
      </c>
      <c r="K1185">
        <v>63.573073893884803</v>
      </c>
      <c r="L1185">
        <v>60.394403452326102</v>
      </c>
      <c r="M1185">
        <v>55.931821315525497</v>
      </c>
      <c r="N1185">
        <v>1.0929477690973</v>
      </c>
      <c r="O1185">
        <v>5.1184110007639303</v>
      </c>
      <c r="P1185">
        <v>31.637168141592898</v>
      </c>
      <c r="Q1185">
        <v>-2.9924776916618E-2</v>
      </c>
    </row>
    <row r="1186" spans="1:17" hidden="1" x14ac:dyDescent="0.3">
      <c r="A1186" t="s">
        <v>2531</v>
      </c>
      <c r="B1186" t="s">
        <v>2532</v>
      </c>
      <c r="C1186" t="s">
        <v>3144</v>
      </c>
      <c r="D1186" t="s">
        <v>745</v>
      </c>
      <c r="E1186">
        <v>1901.11000107</v>
      </c>
      <c r="F1186">
        <v>796.03</v>
      </c>
      <c r="G1186">
        <v>41.892214923742898</v>
      </c>
      <c r="H1186">
        <v>-2.2176998843487699</v>
      </c>
      <c r="I1186">
        <v>8.3962689826945596</v>
      </c>
      <c r="J1186">
        <v>-2.2103725041060902</v>
      </c>
      <c r="K1186">
        <v>794.28500473116401</v>
      </c>
      <c r="L1186">
        <v>705.64928241216296</v>
      </c>
      <c r="M1186">
        <v>43.078312623575101</v>
      </c>
      <c r="N1186">
        <v>1.3092507587826301</v>
      </c>
      <c r="O1186">
        <v>4.2674271070185696</v>
      </c>
      <c r="P1186">
        <v>79.467929207530105</v>
      </c>
      <c r="Q1186">
        <v>-3.6227040049000002E-5</v>
      </c>
    </row>
    <row r="1187" spans="1:17" hidden="1" x14ac:dyDescent="0.3">
      <c r="A1187" t="s">
        <v>2533</v>
      </c>
      <c r="B1187" t="s">
        <v>2534</v>
      </c>
      <c r="C1187" t="s">
        <v>3144</v>
      </c>
      <c r="D1187" t="s">
        <v>1971</v>
      </c>
      <c r="E1187">
        <v>1892.19061435</v>
      </c>
      <c r="F1187">
        <v>164.31</v>
      </c>
      <c r="G1187">
        <v>-32.376115082043597</v>
      </c>
      <c r="H1187">
        <v>-0.84031247716286905</v>
      </c>
      <c r="I1187">
        <v>-19.874842599973899</v>
      </c>
      <c r="J1187">
        <v>2.68384395301694</v>
      </c>
      <c r="K1187">
        <v>167.498426050875</v>
      </c>
      <c r="L1187">
        <v>169.51222613064601</v>
      </c>
      <c r="M1187">
        <v>50.492201486151103</v>
      </c>
      <c r="N1187">
        <v>1.49362049846372</v>
      </c>
      <c r="O1187">
        <v>32.554318057330597</v>
      </c>
      <c r="P1187">
        <v>10.8704453441295</v>
      </c>
      <c r="Q1187">
        <v>-9.2201180843781996E-2</v>
      </c>
    </row>
    <row r="1188" spans="1:17" hidden="1" x14ac:dyDescent="0.3">
      <c r="A1188" t="s">
        <v>2535</v>
      </c>
      <c r="B1188" t="s">
        <v>2536</v>
      </c>
      <c r="C1188" t="s">
        <v>3144</v>
      </c>
      <c r="D1188" t="s">
        <v>161</v>
      </c>
      <c r="E1188">
        <v>1887.0146999999999</v>
      </c>
      <c r="F1188">
        <v>1776.6</v>
      </c>
      <c r="G1188">
        <v>258.15069716088601</v>
      </c>
      <c r="H1188">
        <v>-21.4602990983702</v>
      </c>
      <c r="I1188">
        <v>26.3970350560536</v>
      </c>
      <c r="J1188">
        <v>-3.84131590918077</v>
      </c>
      <c r="K1188">
        <v>1899.73882539178</v>
      </c>
      <c r="L1188">
        <v>1508.54241893893</v>
      </c>
      <c r="M1188">
        <v>31.438534730682399</v>
      </c>
      <c r="N1188">
        <v>0.83330706488307205</v>
      </c>
      <c r="O1188">
        <v>32.033096926713903</v>
      </c>
      <c r="P1188">
        <v>301.94570135746602</v>
      </c>
      <c r="Q1188">
        <v>0.17159877683591701</v>
      </c>
    </row>
    <row r="1189" spans="1:17" hidden="1" x14ac:dyDescent="0.3">
      <c r="A1189" t="s">
        <v>2537</v>
      </c>
      <c r="B1189" t="s">
        <v>2538</v>
      </c>
      <c r="C1189" t="s">
        <v>3144</v>
      </c>
      <c r="D1189" t="s">
        <v>524</v>
      </c>
      <c r="E1189">
        <v>1881.62291712</v>
      </c>
      <c r="F1189">
        <v>277.3</v>
      </c>
      <c r="G1189">
        <v>36.521369916316402</v>
      </c>
      <c r="H1189">
        <v>18.962824463549499</v>
      </c>
      <c r="I1189">
        <v>83.629992968360398</v>
      </c>
      <c r="J1189">
        <v>-0.32277140492186801</v>
      </c>
      <c r="K1189">
        <v>250.371574062088</v>
      </c>
      <c r="L1189">
        <v>182.98805409700299</v>
      </c>
      <c r="M1189">
        <v>53.435773139585898</v>
      </c>
      <c r="N1189">
        <v>0.70806683870460096</v>
      </c>
      <c r="O1189">
        <v>32.445005409303903</v>
      </c>
      <c r="P1189">
        <v>146.817979528259</v>
      </c>
      <c r="Q1189">
        <v>1.2359414576749999E-2</v>
      </c>
    </row>
    <row r="1190" spans="1:17" hidden="1" x14ac:dyDescent="0.3">
      <c r="A1190" t="s">
        <v>2539</v>
      </c>
      <c r="B1190" t="s">
        <v>2540</v>
      </c>
      <c r="C1190" t="s">
        <v>3144</v>
      </c>
      <c r="D1190" t="s">
        <v>562</v>
      </c>
      <c r="E1190">
        <v>1877.0727636900001</v>
      </c>
      <c r="F1190">
        <v>360</v>
      </c>
      <c r="G1190">
        <v>-23.4195684500522</v>
      </c>
      <c r="H1190">
        <v>-35.230660778387502</v>
      </c>
      <c r="I1190">
        <v>-21.476001183212901</v>
      </c>
      <c r="J1190">
        <v>-5.6241819149416603</v>
      </c>
      <c r="K1190">
        <v>459.07940207487002</v>
      </c>
      <c r="L1190">
        <v>426.33224049121901</v>
      </c>
      <c r="M1190">
        <v>35.503224778181398</v>
      </c>
      <c r="N1190">
        <v>0.58752059501298404</v>
      </c>
      <c r="O1190">
        <v>73.6111111111111</v>
      </c>
      <c r="P1190">
        <v>38.461538461538403</v>
      </c>
    </row>
    <row r="1191" spans="1:17" hidden="1" x14ac:dyDescent="0.3">
      <c r="A1191" t="s">
        <v>2541</v>
      </c>
      <c r="B1191" t="s">
        <v>2542</v>
      </c>
      <c r="C1191" t="s">
        <v>3144</v>
      </c>
      <c r="D1191" t="s">
        <v>292</v>
      </c>
      <c r="E1191">
        <v>1871.6396257500001</v>
      </c>
      <c r="F1191">
        <v>299.95</v>
      </c>
      <c r="G1191">
        <v>-0.46877051920938201</v>
      </c>
      <c r="H1191">
        <v>-9.7558714751603794</v>
      </c>
      <c r="I1191">
        <v>-31.8637958098731</v>
      </c>
      <c r="J1191">
        <v>-4.8402462898473502</v>
      </c>
      <c r="K1191">
        <v>317.643249903298</v>
      </c>
      <c r="L1191">
        <v>313.92648260523401</v>
      </c>
      <c r="M1191">
        <v>24.1246649382953</v>
      </c>
      <c r="N1191">
        <v>0.473688821913683</v>
      </c>
      <c r="O1191">
        <v>40.906817802967097</v>
      </c>
      <c r="P1191">
        <v>41.020216267042699</v>
      </c>
      <c r="Q1191">
        <v>8.1435457585420007E-2</v>
      </c>
    </row>
    <row r="1192" spans="1:17" hidden="1" x14ac:dyDescent="0.3">
      <c r="A1192" t="s">
        <v>2543</v>
      </c>
      <c r="B1192" t="s">
        <v>2544</v>
      </c>
      <c r="C1192" t="s">
        <v>3144</v>
      </c>
      <c r="D1192" t="s">
        <v>543</v>
      </c>
      <c r="E1192">
        <v>1870.064159064</v>
      </c>
      <c r="F1192">
        <v>183.9</v>
      </c>
      <c r="G1192">
        <v>11.574131972320799</v>
      </c>
      <c r="H1192">
        <v>-16.1710925745233</v>
      </c>
      <c r="I1192">
        <v>29.228625204655401</v>
      </c>
      <c r="J1192">
        <v>-8.9166020593411393</v>
      </c>
      <c r="K1192">
        <v>191.83768697263901</v>
      </c>
      <c r="L1192">
        <v>161.60594656679601</v>
      </c>
      <c r="M1192">
        <v>18.639248838405699</v>
      </c>
      <c r="N1192">
        <v>0.53283768258806496</v>
      </c>
      <c r="O1192">
        <v>25.551930396954798</v>
      </c>
      <c r="P1192">
        <v>67.791970802919707</v>
      </c>
      <c r="Q1192">
        <v>0.109832713302651</v>
      </c>
    </row>
    <row r="1193" spans="1:17" hidden="1" x14ac:dyDescent="0.3">
      <c r="A1193" t="s">
        <v>2545</v>
      </c>
      <c r="B1193" t="s">
        <v>2546</v>
      </c>
      <c r="C1193" t="s">
        <v>3144</v>
      </c>
      <c r="D1193" t="s">
        <v>143</v>
      </c>
      <c r="E1193">
        <v>1865.0263395720001</v>
      </c>
      <c r="F1193">
        <v>106.55</v>
      </c>
      <c r="G1193">
        <v>-0.42547704455889601</v>
      </c>
      <c r="H1193">
        <v>-17.262004502501799</v>
      </c>
      <c r="I1193">
        <v>-31.486411938398302</v>
      </c>
      <c r="J1193">
        <v>-3.24503009331195</v>
      </c>
      <c r="K1193">
        <v>119.326193606302</v>
      </c>
      <c r="L1193">
        <v>124.476670654998</v>
      </c>
      <c r="M1193">
        <v>22.886646675498099</v>
      </c>
      <c r="N1193">
        <v>0.46724402298814399</v>
      </c>
      <c r="O1193">
        <v>157.531675269826</v>
      </c>
      <c r="P1193">
        <v>32.032218091697601</v>
      </c>
    </row>
    <row r="1194" spans="1:17" hidden="1" x14ac:dyDescent="0.3">
      <c r="A1194" t="s">
        <v>2547</v>
      </c>
      <c r="B1194" t="s">
        <v>2548</v>
      </c>
      <c r="C1194" t="s">
        <v>3144</v>
      </c>
      <c r="D1194" t="s">
        <v>190</v>
      </c>
      <c r="E1194">
        <v>1851.556668945</v>
      </c>
      <c r="F1194">
        <v>1127.5999999999999</v>
      </c>
      <c r="G1194">
        <v>9.5656418773743006</v>
      </c>
      <c r="H1194">
        <v>-17.040241320608299</v>
      </c>
      <c r="I1194">
        <v>40.263861178427703</v>
      </c>
      <c r="J1194">
        <v>-4.6186988984581596</v>
      </c>
      <c r="K1194">
        <v>1118.5881735580499</v>
      </c>
      <c r="L1194">
        <v>926.69289844879802</v>
      </c>
      <c r="M1194">
        <v>37.464610383798899</v>
      </c>
      <c r="N1194">
        <v>0.18467995356568501</v>
      </c>
      <c r="O1194">
        <v>35.597729691379897</v>
      </c>
      <c r="P1194">
        <v>78.700475435816102</v>
      </c>
      <c r="Q1194">
        <v>0.102576956304571</v>
      </c>
    </row>
    <row r="1195" spans="1:17" hidden="1" x14ac:dyDescent="0.3">
      <c r="A1195" t="s">
        <v>2549</v>
      </c>
      <c r="B1195" t="s">
        <v>2550</v>
      </c>
      <c r="C1195" t="s">
        <v>3144</v>
      </c>
      <c r="D1195" t="s">
        <v>51</v>
      </c>
      <c r="E1195">
        <v>1847.4829908449999</v>
      </c>
      <c r="F1195">
        <v>861.25</v>
      </c>
      <c r="G1195">
        <v>109.04428005844601</v>
      </c>
      <c r="H1195">
        <v>-5.4185247864596002</v>
      </c>
      <c r="I1195">
        <v>48.753786186493002</v>
      </c>
      <c r="J1195">
        <v>5.1184914788108697</v>
      </c>
      <c r="K1195">
        <v>831.33343839724796</v>
      </c>
      <c r="L1195">
        <v>661.42551503229799</v>
      </c>
      <c r="M1195">
        <v>62.138015408708</v>
      </c>
      <c r="N1195">
        <v>0.46699779266453201</v>
      </c>
      <c r="O1195">
        <v>10.5486211901306</v>
      </c>
      <c r="P1195">
        <v>176.396020539152</v>
      </c>
      <c r="Q1195">
        <v>9.5410195515054003E-2</v>
      </c>
    </row>
    <row r="1196" spans="1:17" hidden="1" x14ac:dyDescent="0.3">
      <c r="A1196" t="s">
        <v>2551</v>
      </c>
      <c r="B1196" t="s">
        <v>2552</v>
      </c>
      <c r="C1196" t="s">
        <v>3144</v>
      </c>
      <c r="D1196" t="s">
        <v>406</v>
      </c>
      <c r="E1196">
        <v>1846.82156938499</v>
      </c>
      <c r="F1196">
        <v>470.85</v>
      </c>
      <c r="G1196">
        <v>7.6239990845261696</v>
      </c>
      <c r="H1196">
        <v>-7.5589013090701096</v>
      </c>
      <c r="I1196">
        <v>34.456170162011198</v>
      </c>
      <c r="J1196">
        <v>-1.56087603538657</v>
      </c>
      <c r="K1196">
        <v>458.24757054324903</v>
      </c>
      <c r="L1196">
        <v>398.050290846672</v>
      </c>
      <c r="M1196">
        <v>33.602226215452802</v>
      </c>
      <c r="N1196">
        <v>0.38807418299256402</v>
      </c>
      <c r="O1196">
        <v>12.934055431666099</v>
      </c>
      <c r="P1196">
        <v>67.920827389443602</v>
      </c>
      <c r="Q1196">
        <v>-7.9534468185224E-2</v>
      </c>
    </row>
    <row r="1197" spans="1:17" hidden="1" x14ac:dyDescent="0.3">
      <c r="A1197" t="s">
        <v>2553</v>
      </c>
      <c r="B1197" t="s">
        <v>2554</v>
      </c>
      <c r="C1197" t="s">
        <v>3144</v>
      </c>
      <c r="D1197" t="s">
        <v>436</v>
      </c>
      <c r="E1197">
        <v>1844.00649</v>
      </c>
      <c r="F1197">
        <v>3072.6</v>
      </c>
      <c r="G1197">
        <v>172.84649525285701</v>
      </c>
      <c r="H1197">
        <v>-13.361797651961</v>
      </c>
      <c r="I1197">
        <v>67.330049547891306</v>
      </c>
      <c r="J1197">
        <v>2.9155208490077702</v>
      </c>
      <c r="K1197">
        <v>3129.3051173277099</v>
      </c>
      <c r="L1197">
        <v>2530.7781485472701</v>
      </c>
      <c r="M1197">
        <v>56.311118858675599</v>
      </c>
      <c r="N1197">
        <v>1.09424089018094</v>
      </c>
      <c r="O1197">
        <v>32.957430189416101</v>
      </c>
      <c r="P1197">
        <v>210.67745197168799</v>
      </c>
      <c r="Q1197">
        <v>0.114364067610649</v>
      </c>
    </row>
    <row r="1198" spans="1:17" hidden="1" x14ac:dyDescent="0.3">
      <c r="A1198" t="s">
        <v>2555</v>
      </c>
      <c r="B1198" t="s">
        <v>2556</v>
      </c>
      <c r="C1198" t="s">
        <v>3144</v>
      </c>
      <c r="D1198" t="s">
        <v>57</v>
      </c>
      <c r="E1198">
        <v>1842.4099988799901</v>
      </c>
      <c r="F1198">
        <v>18.96</v>
      </c>
      <c r="G1198">
        <v>-9.9803925591518201</v>
      </c>
      <c r="H1198">
        <v>-2.21794497204381</v>
      </c>
      <c r="I1198">
        <v>-4.1354300948837697</v>
      </c>
      <c r="J1198">
        <v>-6.06184425260399</v>
      </c>
      <c r="K1198">
        <v>19.208847878634</v>
      </c>
      <c r="L1198">
        <v>18.603424445998701</v>
      </c>
      <c r="M1198">
        <v>43.515293489800698</v>
      </c>
      <c r="N1198">
        <v>1.1748091162894601</v>
      </c>
      <c r="O1198">
        <v>47.943037974683499</v>
      </c>
      <c r="P1198">
        <v>35.428571428571402</v>
      </c>
      <c r="Q1198">
        <v>2.1768149960589001E-2</v>
      </c>
    </row>
    <row r="1199" spans="1:17" hidden="1" x14ac:dyDescent="0.3">
      <c r="A1199" t="s">
        <v>2557</v>
      </c>
      <c r="B1199" t="s">
        <v>2558</v>
      </c>
      <c r="C1199" t="s">
        <v>3144</v>
      </c>
      <c r="D1199" t="s">
        <v>2559</v>
      </c>
      <c r="E1199">
        <v>1833.3077350000001</v>
      </c>
      <c r="F1199">
        <v>1675</v>
      </c>
      <c r="G1199">
        <v>-14.476102345184101</v>
      </c>
      <c r="H1199">
        <v>10.243291229892099</v>
      </c>
      <c r="I1199">
        <v>10.5585202492761</v>
      </c>
      <c r="J1199">
        <v>-0.26478542907458802</v>
      </c>
      <c r="K1199">
        <v>1552.22187731695</v>
      </c>
      <c r="L1199">
        <v>1413.74248503475</v>
      </c>
      <c r="M1199">
        <v>45.746722200847401</v>
      </c>
      <c r="N1199">
        <v>0.62194521896014399</v>
      </c>
      <c r="O1199">
        <v>12.179104477611901</v>
      </c>
      <c r="P1199">
        <v>66.6666666666666</v>
      </c>
      <c r="Q1199">
        <v>0.24506772000569799</v>
      </c>
    </row>
    <row r="1200" spans="1:17" hidden="1" x14ac:dyDescent="0.3">
      <c r="A1200" t="s">
        <v>2560</v>
      </c>
      <c r="B1200" t="s">
        <v>2561</v>
      </c>
      <c r="C1200" t="s">
        <v>3144</v>
      </c>
      <c r="D1200" t="s">
        <v>48</v>
      </c>
      <c r="E1200">
        <v>1832.2867000000001</v>
      </c>
      <c r="F1200">
        <v>143.86000000000001</v>
      </c>
      <c r="G1200">
        <v>160.44928486020299</v>
      </c>
      <c r="H1200">
        <v>-12.062622270939899</v>
      </c>
      <c r="I1200">
        <v>48.5635086355379</v>
      </c>
      <c r="J1200">
        <v>-9.2285788554955204</v>
      </c>
      <c r="K1200">
        <v>158.76688162521799</v>
      </c>
      <c r="L1200">
        <v>126.84282773535899</v>
      </c>
      <c r="M1200">
        <v>26.528274196433699</v>
      </c>
      <c r="N1200">
        <v>0.64262606375942999</v>
      </c>
      <c r="O1200">
        <v>41.804532184067803</v>
      </c>
      <c r="P1200">
        <v>199.55231650182199</v>
      </c>
      <c r="Q1200">
        <v>0.18263891351910999</v>
      </c>
    </row>
    <row r="1201" spans="1:17" hidden="1" x14ac:dyDescent="0.3">
      <c r="A1201" t="s">
        <v>2562</v>
      </c>
      <c r="B1201" t="s">
        <v>2563</v>
      </c>
      <c r="C1201" t="s">
        <v>3144</v>
      </c>
      <c r="D1201" t="s">
        <v>135</v>
      </c>
      <c r="E1201">
        <v>1831.6244392799999</v>
      </c>
      <c r="F1201">
        <v>123.3</v>
      </c>
      <c r="G1201">
        <v>199.78498777797401</v>
      </c>
      <c r="H1201">
        <v>4.98776194618363</v>
      </c>
      <c r="I1201">
        <v>23.420629542815199</v>
      </c>
      <c r="J1201">
        <v>20.621402610899398</v>
      </c>
      <c r="K1201">
        <v>116.34028347363601</v>
      </c>
      <c r="L1201">
        <v>100.084969946705</v>
      </c>
      <c r="M1201">
        <v>29.7105599897139</v>
      </c>
      <c r="N1201">
        <v>1.4290036788976701</v>
      </c>
      <c r="O1201">
        <v>11.6626115166261</v>
      </c>
      <c r="P1201">
        <v>296.33558341369297</v>
      </c>
    </row>
    <row r="1202" spans="1:17" hidden="1" x14ac:dyDescent="0.3">
      <c r="A1202" t="s">
        <v>2564</v>
      </c>
      <c r="B1202" t="s">
        <v>2565</v>
      </c>
      <c r="C1202" t="s">
        <v>3144</v>
      </c>
      <c r="D1202" t="s">
        <v>406</v>
      </c>
      <c r="E1202">
        <v>1830.5267765999999</v>
      </c>
      <c r="F1202">
        <v>205.44</v>
      </c>
      <c r="G1202">
        <v>-59.300491814734897</v>
      </c>
      <c r="H1202">
        <v>-8.1351234846238203</v>
      </c>
      <c r="I1202">
        <v>-25.285594508475299</v>
      </c>
      <c r="J1202">
        <v>-3.6500659616109101</v>
      </c>
      <c r="K1202">
        <v>218.654482301347</v>
      </c>
      <c r="L1202">
        <v>238.6392740444</v>
      </c>
      <c r="M1202">
        <v>22.067063855729899</v>
      </c>
      <c r="N1202">
        <v>0.69398228960947905</v>
      </c>
      <c r="O1202">
        <v>69.562889408099693</v>
      </c>
      <c r="P1202">
        <v>4.2842639593908496</v>
      </c>
      <c r="Q1202">
        <v>0.13801560498012</v>
      </c>
    </row>
    <row r="1203" spans="1:17" hidden="1" x14ac:dyDescent="0.3">
      <c r="A1203" t="s">
        <v>2566</v>
      </c>
      <c r="B1203" t="s">
        <v>2567</v>
      </c>
      <c r="C1203" t="s">
        <v>3144</v>
      </c>
      <c r="D1203" t="s">
        <v>100</v>
      </c>
      <c r="E1203">
        <v>1829.791788</v>
      </c>
      <c r="F1203">
        <v>326.75</v>
      </c>
      <c r="G1203">
        <v>-40.357561794937297</v>
      </c>
      <c r="H1203">
        <v>-3.8423808578041001</v>
      </c>
      <c r="I1203">
        <v>-15.7808350006955</v>
      </c>
      <c r="J1203">
        <v>-2.6133124538730002</v>
      </c>
      <c r="K1203">
        <v>338.89587957203202</v>
      </c>
      <c r="L1203">
        <v>342.45273954239502</v>
      </c>
      <c r="M1203">
        <v>37.7139056873214</v>
      </c>
      <c r="N1203">
        <v>0.50486475207580395</v>
      </c>
      <c r="O1203">
        <v>35.8837031369548</v>
      </c>
      <c r="P1203">
        <v>15.8482538556993</v>
      </c>
      <c r="Q1203">
        <v>4.8675020630328997E-2</v>
      </c>
    </row>
    <row r="1204" spans="1:17" hidden="1" x14ac:dyDescent="0.3">
      <c r="A1204" t="s">
        <v>2568</v>
      </c>
      <c r="B1204" t="s">
        <v>2569</v>
      </c>
      <c r="C1204" t="s">
        <v>3144</v>
      </c>
      <c r="D1204" t="s">
        <v>482</v>
      </c>
      <c r="E1204">
        <v>1826.1192535299999</v>
      </c>
      <c r="F1204">
        <v>345.65</v>
      </c>
      <c r="G1204">
        <v>4.1801310286761</v>
      </c>
      <c r="H1204">
        <v>-11.4353459665936</v>
      </c>
      <c r="I1204">
        <v>-14.072580442488</v>
      </c>
      <c r="J1204">
        <v>4.53889868944652</v>
      </c>
      <c r="K1204">
        <v>357.13635996936199</v>
      </c>
      <c r="L1204">
        <v>348.21864762200403</v>
      </c>
      <c r="M1204">
        <v>46.733385505449696</v>
      </c>
      <c r="N1204">
        <v>0.85663083095025905</v>
      </c>
      <c r="O1204">
        <v>30.912773036308401</v>
      </c>
      <c r="P1204">
        <v>32.432950191570797</v>
      </c>
      <c r="Q1204">
        <v>-5.0859967309735001E-2</v>
      </c>
    </row>
    <row r="1205" spans="1:17" hidden="1" x14ac:dyDescent="0.3">
      <c r="A1205" t="s">
        <v>2570</v>
      </c>
      <c r="B1205" t="s">
        <v>2571</v>
      </c>
      <c r="C1205" t="s">
        <v>3144</v>
      </c>
      <c r="D1205" t="s">
        <v>271</v>
      </c>
      <c r="E1205">
        <v>1824.5743097249999</v>
      </c>
      <c r="F1205">
        <v>1365.75</v>
      </c>
      <c r="G1205">
        <v>-3.9190171629183701</v>
      </c>
      <c r="H1205">
        <v>-4.7172992261753803</v>
      </c>
      <c r="I1205">
        <v>-15.189648946483899</v>
      </c>
      <c r="J1205">
        <v>-2.0372101595434802</v>
      </c>
      <c r="K1205">
        <v>1353.15603207443</v>
      </c>
      <c r="L1205">
        <v>1352.52123071049</v>
      </c>
      <c r="M1205">
        <v>42.988969935763301</v>
      </c>
      <c r="N1205">
        <v>0.88653172534473401</v>
      </c>
      <c r="O1205">
        <v>29.599121361889001</v>
      </c>
      <c r="P1205">
        <v>24.7260273972602</v>
      </c>
      <c r="Q1205">
        <v>6.7101883721533001E-2</v>
      </c>
    </row>
    <row r="1206" spans="1:17" hidden="1" x14ac:dyDescent="0.3">
      <c r="A1206" t="s">
        <v>2572</v>
      </c>
      <c r="B1206" t="s">
        <v>2573</v>
      </c>
      <c r="C1206" t="s">
        <v>3144</v>
      </c>
      <c r="D1206" t="s">
        <v>24</v>
      </c>
      <c r="E1206">
        <v>1823.737050125</v>
      </c>
      <c r="F1206">
        <v>173.01</v>
      </c>
      <c r="G1206">
        <v>-23.950320992290202</v>
      </c>
      <c r="H1206">
        <v>-11.8264853168687</v>
      </c>
      <c r="I1206">
        <v>-18.155676082967201</v>
      </c>
      <c r="J1206">
        <v>-6.2968615498419203</v>
      </c>
      <c r="K1206">
        <v>185.45903653711099</v>
      </c>
      <c r="L1206">
        <v>182.07153381333299</v>
      </c>
      <c r="M1206">
        <v>23.2203092705792</v>
      </c>
      <c r="N1206">
        <v>0.62707585044817804</v>
      </c>
      <c r="O1206">
        <v>25.830876827929</v>
      </c>
      <c r="P1206">
        <v>21.581166549543202</v>
      </c>
      <c r="Q1206">
        <v>-8.3014111250450003E-3</v>
      </c>
    </row>
    <row r="1207" spans="1:17" hidden="1" x14ac:dyDescent="0.3">
      <c r="A1207" t="s">
        <v>2574</v>
      </c>
      <c r="B1207" t="s">
        <v>2575</v>
      </c>
      <c r="C1207" t="s">
        <v>3144</v>
      </c>
      <c r="D1207" t="s">
        <v>114</v>
      </c>
      <c r="E1207">
        <v>1823.50564835</v>
      </c>
      <c r="F1207">
        <v>80.709999999999994</v>
      </c>
      <c r="G1207">
        <v>76.182776163454804</v>
      </c>
      <c r="H1207">
        <v>-19.5033947914037</v>
      </c>
      <c r="I1207">
        <v>10.0279156073317</v>
      </c>
      <c r="J1207">
        <v>-6.3675585383182796</v>
      </c>
      <c r="K1207">
        <v>90.938415089660595</v>
      </c>
      <c r="L1207">
        <v>78.640570293279595</v>
      </c>
      <c r="M1207">
        <v>10.8267610220318</v>
      </c>
      <c r="N1207">
        <v>0.55330039150874299</v>
      </c>
      <c r="O1207">
        <v>33.688514434394698</v>
      </c>
      <c r="P1207">
        <v>109.03910903910899</v>
      </c>
      <c r="Q1207">
        <v>7.0065373382282997E-2</v>
      </c>
    </row>
    <row r="1208" spans="1:17" hidden="1" x14ac:dyDescent="0.3">
      <c r="A1208" t="s">
        <v>2576</v>
      </c>
      <c r="B1208" t="s">
        <v>2577</v>
      </c>
      <c r="C1208" t="s">
        <v>3144</v>
      </c>
      <c r="D1208" t="s">
        <v>276</v>
      </c>
      <c r="E1208">
        <v>1817.4</v>
      </c>
      <c r="F1208">
        <v>1475.45</v>
      </c>
      <c r="G1208">
        <v>-34.5966764366052</v>
      </c>
      <c r="H1208">
        <v>0.39622006125914</v>
      </c>
      <c r="I1208">
        <v>-5.1299836715562002</v>
      </c>
      <c r="J1208">
        <v>-1.76249784737524</v>
      </c>
      <c r="K1208">
        <v>1474.70934095138</v>
      </c>
      <c r="L1208">
        <v>1438.72706476857</v>
      </c>
      <c r="M1208">
        <v>49.131809215996903</v>
      </c>
      <c r="N1208">
        <v>0.87532215619246601</v>
      </c>
      <c r="O1208">
        <v>14.8802060388355</v>
      </c>
      <c r="P1208">
        <v>24.926971762414802</v>
      </c>
      <c r="Q1208">
        <v>0.158359826336084</v>
      </c>
    </row>
    <row r="1209" spans="1:17" hidden="1" x14ac:dyDescent="0.3">
      <c r="A1209" t="s">
        <v>2578</v>
      </c>
      <c r="B1209" t="s">
        <v>2579</v>
      </c>
      <c r="C1209" t="s">
        <v>3144</v>
      </c>
      <c r="D1209" t="s">
        <v>114</v>
      </c>
      <c r="E1209">
        <v>1816.4007736000001</v>
      </c>
      <c r="F1209">
        <v>8.15</v>
      </c>
      <c r="G1209">
        <v>-51.807752176834001</v>
      </c>
      <c r="H1209">
        <v>3.2291740734382102</v>
      </c>
      <c r="I1209">
        <v>-72.796313803205805</v>
      </c>
      <c r="J1209">
        <v>20.765428474668699</v>
      </c>
      <c r="K1209">
        <v>9.2112654298444792</v>
      </c>
      <c r="L1209">
        <v>13.460565394835401</v>
      </c>
      <c r="M1209">
        <v>65.793170726423199</v>
      </c>
      <c r="N1209">
        <v>0.90792052930711897</v>
      </c>
      <c r="O1209">
        <v>233.12883435582799</v>
      </c>
      <c r="P1209">
        <v>34.046052631578902</v>
      </c>
      <c r="Q1209">
        <v>8.901263361964E-3</v>
      </c>
    </row>
    <row r="1210" spans="1:17" hidden="1" x14ac:dyDescent="0.3">
      <c r="A1210" t="s">
        <v>2580</v>
      </c>
      <c r="B1210" t="s">
        <v>2581</v>
      </c>
      <c r="C1210" t="s">
        <v>3144</v>
      </c>
      <c r="D1210" t="s">
        <v>117</v>
      </c>
      <c r="E1210">
        <v>1813.3600882799999</v>
      </c>
      <c r="F1210">
        <v>256.55</v>
      </c>
      <c r="G1210">
        <v>-50.761708817478002</v>
      </c>
      <c r="H1210">
        <v>-24.07796659421</v>
      </c>
      <c r="I1210">
        <v>-33.844911167522703</v>
      </c>
      <c r="J1210">
        <v>-8.6574430602490793</v>
      </c>
      <c r="K1210">
        <v>319.05216202011798</v>
      </c>
      <c r="M1210">
        <v>10.2433327484946</v>
      </c>
      <c r="N1210">
        <v>0.893853513594837</v>
      </c>
      <c r="O1210">
        <v>55.9150263106606</v>
      </c>
      <c r="P1210">
        <v>3.3225936367297502</v>
      </c>
    </row>
    <row r="1211" spans="1:17" hidden="1" x14ac:dyDescent="0.3">
      <c r="A1211" t="s">
        <v>2582</v>
      </c>
      <c r="B1211" t="s">
        <v>2583</v>
      </c>
      <c r="C1211" t="s">
        <v>3144</v>
      </c>
      <c r="D1211" t="s">
        <v>2584</v>
      </c>
      <c r="E1211">
        <v>1808.4121611999999</v>
      </c>
      <c r="F1211">
        <v>628.35</v>
      </c>
      <c r="G1211">
        <v>-19.796157712276202</v>
      </c>
      <c r="H1211">
        <v>-10.200483977942801</v>
      </c>
      <c r="I1211">
        <v>14.6286782336788</v>
      </c>
      <c r="J1211">
        <v>-0.86942682354521506</v>
      </c>
      <c r="K1211">
        <v>655.35494506828798</v>
      </c>
      <c r="L1211">
        <v>602.19613503810206</v>
      </c>
      <c r="M1211">
        <v>48.807713687976502</v>
      </c>
      <c r="N1211">
        <v>0.42602630951415099</v>
      </c>
      <c r="O1211">
        <v>34.383703350043703</v>
      </c>
      <c r="P1211">
        <v>33.691489361702097</v>
      </c>
      <c r="Q1211">
        <v>9.6045329691116996E-2</v>
      </c>
    </row>
    <row r="1212" spans="1:17" hidden="1" x14ac:dyDescent="0.3">
      <c r="A1212" t="s">
        <v>2585</v>
      </c>
      <c r="B1212" t="s">
        <v>2586</v>
      </c>
      <c r="C1212" t="s">
        <v>3144</v>
      </c>
      <c r="D1212" t="s">
        <v>21</v>
      </c>
      <c r="E1212">
        <v>1808.0473804799999</v>
      </c>
      <c r="F1212">
        <v>1448.15</v>
      </c>
      <c r="G1212">
        <v>181.27392581481601</v>
      </c>
      <c r="H1212">
        <v>-6.6595963800753104</v>
      </c>
      <c r="I1212">
        <v>42.235514046958201</v>
      </c>
      <c r="J1212">
        <v>-11.6501158575422</v>
      </c>
      <c r="K1212">
        <v>1506.6044305222999</v>
      </c>
      <c r="L1212">
        <v>1165.9556280884201</v>
      </c>
      <c r="M1212">
        <v>38.335917311752802</v>
      </c>
      <c r="N1212">
        <v>0.89700809740528398</v>
      </c>
      <c r="O1212">
        <v>28.715947933570401</v>
      </c>
      <c r="P1212">
        <v>247.56990279611099</v>
      </c>
      <c r="Q1212">
        <v>0.13888612184331001</v>
      </c>
    </row>
    <row r="1213" spans="1:17" hidden="1" x14ac:dyDescent="0.3">
      <c r="A1213" t="s">
        <v>2587</v>
      </c>
      <c r="B1213" t="s">
        <v>2588</v>
      </c>
      <c r="C1213" t="s">
        <v>3144</v>
      </c>
      <c r="D1213" t="s">
        <v>276</v>
      </c>
      <c r="E1213">
        <v>1800.94816517</v>
      </c>
      <c r="F1213">
        <v>51.77</v>
      </c>
      <c r="G1213">
        <v>3.7925759994435202</v>
      </c>
      <c r="H1213">
        <v>-9.7291406722546192</v>
      </c>
      <c r="I1213">
        <v>-33.486805388876597</v>
      </c>
      <c r="J1213">
        <v>-4.0481751878557999</v>
      </c>
      <c r="K1213">
        <v>57.957027920668402</v>
      </c>
      <c r="L1213">
        <v>59.105450992290898</v>
      </c>
      <c r="M1213">
        <v>29.721078447460201</v>
      </c>
      <c r="N1213">
        <v>0.68824854259155799</v>
      </c>
      <c r="O1213">
        <v>85.242418389028401</v>
      </c>
      <c r="P1213">
        <v>42.225274725274701</v>
      </c>
      <c r="Q1213">
        <v>-4.7474683206800003E-3</v>
      </c>
    </row>
    <row r="1214" spans="1:17" hidden="1" x14ac:dyDescent="0.3">
      <c r="A1214" t="s">
        <v>2589</v>
      </c>
      <c r="B1214" t="s">
        <v>2590</v>
      </c>
      <c r="C1214" t="s">
        <v>3144</v>
      </c>
      <c r="D1214" t="s">
        <v>117</v>
      </c>
      <c r="E1214">
        <v>1795.071878</v>
      </c>
      <c r="F1214">
        <v>259.2</v>
      </c>
      <c r="G1214">
        <v>-27.922305787554698</v>
      </c>
      <c r="H1214">
        <v>-10.593874439622899</v>
      </c>
      <c r="I1214">
        <v>-26.808389689680599</v>
      </c>
      <c r="J1214">
        <v>-7.0049631890035702</v>
      </c>
      <c r="K1214">
        <v>267.278916704126</v>
      </c>
      <c r="L1214">
        <v>269.86397118759299</v>
      </c>
      <c r="M1214">
        <v>42.328959727661697</v>
      </c>
      <c r="N1214">
        <v>0.72584556005916501</v>
      </c>
      <c r="O1214">
        <v>54.552469135802497</v>
      </c>
      <c r="P1214">
        <v>15.8953722334003</v>
      </c>
      <c r="Q1214">
        <v>0.13006317932596601</v>
      </c>
    </row>
    <row r="1215" spans="1:17" hidden="1" x14ac:dyDescent="0.3">
      <c r="A1215" t="s">
        <v>2591</v>
      </c>
      <c r="B1215" t="s">
        <v>2592</v>
      </c>
      <c r="C1215" t="s">
        <v>3144</v>
      </c>
      <c r="D1215" t="s">
        <v>276</v>
      </c>
      <c r="E1215">
        <v>1794.4773</v>
      </c>
      <c r="F1215">
        <v>293.3</v>
      </c>
      <c r="G1215">
        <v>78.915576600097495</v>
      </c>
      <c r="H1215">
        <v>-12.394353685283599</v>
      </c>
      <c r="I1215">
        <v>55.165269869074699</v>
      </c>
      <c r="J1215">
        <v>-5.4554339961937304</v>
      </c>
      <c r="K1215">
        <v>307.01197038080602</v>
      </c>
      <c r="L1215">
        <v>245.65081021484801</v>
      </c>
      <c r="M1215">
        <v>56.4869859336766</v>
      </c>
      <c r="N1215">
        <v>0.24455659697188101</v>
      </c>
      <c r="O1215">
        <v>22.724173201500101</v>
      </c>
      <c r="P1215">
        <v>142.19653179190701</v>
      </c>
    </row>
    <row r="1216" spans="1:17" hidden="1" x14ac:dyDescent="0.3">
      <c r="A1216" t="s">
        <v>2593</v>
      </c>
      <c r="B1216" t="s">
        <v>2594</v>
      </c>
      <c r="C1216" t="s">
        <v>3144</v>
      </c>
      <c r="D1216" t="s">
        <v>439</v>
      </c>
      <c r="E1216">
        <v>1791.9169999999999</v>
      </c>
      <c r="F1216">
        <v>1168.4000000000001</v>
      </c>
      <c r="G1216">
        <v>-4.8418368456700804</v>
      </c>
      <c r="H1216">
        <v>-3.2662636600295998</v>
      </c>
      <c r="I1216">
        <v>-21.559602028352899</v>
      </c>
      <c r="J1216">
        <v>-7.4767043578713297</v>
      </c>
      <c r="K1216">
        <v>1220.5730800399101</v>
      </c>
      <c r="L1216">
        <v>1229.46274454898</v>
      </c>
      <c r="M1216">
        <v>39.853114627521798</v>
      </c>
      <c r="N1216">
        <v>1.63014447926823</v>
      </c>
      <c r="O1216">
        <v>37.367339952071198</v>
      </c>
      <c r="P1216">
        <v>22.731092436974699</v>
      </c>
      <c r="Q1216">
        <v>4.9638279221823997E-2</v>
      </c>
    </row>
    <row r="1217" spans="1:17" hidden="1" x14ac:dyDescent="0.3">
      <c r="A1217" t="s">
        <v>2595</v>
      </c>
      <c r="B1217" t="s">
        <v>2596</v>
      </c>
      <c r="C1217" t="s">
        <v>3144</v>
      </c>
      <c r="D1217" t="s">
        <v>271</v>
      </c>
      <c r="E1217">
        <v>1791.089119755</v>
      </c>
      <c r="F1217">
        <v>623</v>
      </c>
      <c r="G1217">
        <v>-66.987198762613701</v>
      </c>
      <c r="H1217">
        <v>-0.45271759923170701</v>
      </c>
      <c r="I1217">
        <v>-35.876930042143002</v>
      </c>
      <c r="J1217">
        <v>3.8146062593413799</v>
      </c>
      <c r="K1217">
        <v>624.40176014355404</v>
      </c>
      <c r="L1217">
        <v>730.54220123421101</v>
      </c>
      <c r="M1217">
        <v>40.567803608006301</v>
      </c>
      <c r="N1217">
        <v>0.667443777767599</v>
      </c>
      <c r="O1217">
        <v>84.590690208667695</v>
      </c>
      <c r="P1217">
        <v>8.9160839160839096</v>
      </c>
    </row>
    <row r="1218" spans="1:17" hidden="1" x14ac:dyDescent="0.3">
      <c r="A1218" t="s">
        <v>2597</v>
      </c>
      <c r="B1218" t="s">
        <v>2598</v>
      </c>
      <c r="C1218" t="s">
        <v>3144</v>
      </c>
      <c r="D1218" t="s">
        <v>190</v>
      </c>
      <c r="E1218">
        <v>1790.81761454</v>
      </c>
      <c r="F1218">
        <v>734.1</v>
      </c>
      <c r="G1218">
        <v>-31.215759300738998</v>
      </c>
      <c r="H1218">
        <v>-11.7234236020981</v>
      </c>
      <c r="I1218">
        <v>11.025050764126499</v>
      </c>
      <c r="J1218">
        <v>-4.5925493766355103</v>
      </c>
      <c r="K1218">
        <v>784.37363824061003</v>
      </c>
      <c r="L1218">
        <v>735.24134833743199</v>
      </c>
      <c r="M1218">
        <v>27.090390349118401</v>
      </c>
      <c r="N1218">
        <v>0.45175811277388001</v>
      </c>
      <c r="O1218">
        <v>24.6356082277618</v>
      </c>
      <c r="P1218">
        <v>33.959854014598498</v>
      </c>
      <c r="Q1218">
        <v>-2.4894503541864999E-2</v>
      </c>
    </row>
    <row r="1219" spans="1:17" hidden="1" x14ac:dyDescent="0.3">
      <c r="A1219" t="s">
        <v>2599</v>
      </c>
      <c r="B1219" t="s">
        <v>2600</v>
      </c>
      <c r="C1219" t="s">
        <v>3144</v>
      </c>
      <c r="D1219" t="s">
        <v>1738</v>
      </c>
      <c r="E1219">
        <v>1789.39049855999</v>
      </c>
      <c r="F1219">
        <v>175.98</v>
      </c>
      <c r="G1219">
        <v>-54.143767290222897</v>
      </c>
      <c r="H1219">
        <v>-15.4802920071396</v>
      </c>
      <c r="I1219">
        <v>-34.777366061883797</v>
      </c>
      <c r="J1219">
        <v>-13.545609187735501</v>
      </c>
      <c r="K1219">
        <v>187.446033423236</v>
      </c>
      <c r="L1219">
        <v>210.57065564448899</v>
      </c>
      <c r="M1219">
        <v>34.644457519334303</v>
      </c>
      <c r="N1219">
        <v>1.3368877919395601</v>
      </c>
      <c r="O1219">
        <v>71.581997954312996</v>
      </c>
      <c r="P1219">
        <v>10.679245283018799</v>
      </c>
      <c r="Q1219">
        <v>0.141918165090447</v>
      </c>
    </row>
    <row r="1220" spans="1:17" hidden="1" x14ac:dyDescent="0.3">
      <c r="A1220" t="s">
        <v>2601</v>
      </c>
      <c r="B1220" t="s">
        <v>2602</v>
      </c>
      <c r="C1220" t="s">
        <v>3144</v>
      </c>
      <c r="D1220" t="s">
        <v>77</v>
      </c>
      <c r="E1220">
        <v>1782.2266941467601</v>
      </c>
      <c r="F1220">
        <v>31.03</v>
      </c>
      <c r="G1220">
        <v>-26.360146034105899</v>
      </c>
      <c r="H1220">
        <v>-9.0876529680632299</v>
      </c>
      <c r="I1220">
        <v>-29.017089180536299</v>
      </c>
      <c r="J1220">
        <v>-0.62038083796985399</v>
      </c>
      <c r="K1220">
        <v>34.412391376373201</v>
      </c>
      <c r="L1220">
        <v>36.061640935603698</v>
      </c>
      <c r="M1220">
        <v>26.147099459778602</v>
      </c>
      <c r="N1220">
        <v>0.37892908788935897</v>
      </c>
      <c r="O1220">
        <v>56.622623267805302</v>
      </c>
      <c r="P1220">
        <v>7.7430555555555598</v>
      </c>
    </row>
    <row r="1221" spans="1:17" hidden="1" x14ac:dyDescent="0.3">
      <c r="A1221" t="s">
        <v>2603</v>
      </c>
      <c r="B1221" t="s">
        <v>2604</v>
      </c>
      <c r="C1221" t="s">
        <v>3144</v>
      </c>
      <c r="D1221" t="s">
        <v>217</v>
      </c>
      <c r="E1221">
        <v>1781.4574752000001</v>
      </c>
      <c r="F1221">
        <v>1189.05</v>
      </c>
      <c r="G1221">
        <v>78.180688747891907</v>
      </c>
      <c r="H1221">
        <v>-11.0456723830403</v>
      </c>
      <c r="I1221">
        <v>1.58827795357755</v>
      </c>
      <c r="J1221">
        <v>-9.3759129976079798</v>
      </c>
      <c r="K1221">
        <v>1180.33725714104</v>
      </c>
      <c r="L1221">
        <v>1051.7565979696501</v>
      </c>
      <c r="M1221">
        <v>38.578568281516702</v>
      </c>
      <c r="N1221">
        <v>0.56925429903533298</v>
      </c>
      <c r="O1221">
        <v>25.5413985955174</v>
      </c>
      <c r="P1221">
        <v>145.82385776307601</v>
      </c>
      <c r="Q1221">
        <v>0.14351356434287299</v>
      </c>
    </row>
    <row r="1222" spans="1:17" hidden="1" x14ac:dyDescent="0.3">
      <c r="A1222" t="s">
        <v>2605</v>
      </c>
      <c r="B1222" t="s">
        <v>2606</v>
      </c>
      <c r="C1222" t="s">
        <v>3144</v>
      </c>
      <c r="D1222" t="s">
        <v>482</v>
      </c>
      <c r="E1222">
        <v>1771.3197720000001</v>
      </c>
      <c r="F1222">
        <v>573.25</v>
      </c>
      <c r="G1222">
        <v>-13.9129931702498</v>
      </c>
      <c r="H1222">
        <v>-16.759283530833201</v>
      </c>
      <c r="I1222">
        <v>2.6462796321767601</v>
      </c>
      <c r="J1222">
        <v>-6.6544570438781596</v>
      </c>
      <c r="K1222">
        <v>615.349675720459</v>
      </c>
      <c r="L1222">
        <v>562.09438859590102</v>
      </c>
      <c r="M1222">
        <v>27.188018837542899</v>
      </c>
      <c r="N1222">
        <v>0.65167062625502803</v>
      </c>
      <c r="O1222">
        <v>26.820758831225401</v>
      </c>
      <c r="P1222">
        <v>42.422360248447198</v>
      </c>
      <c r="Q1222">
        <v>-8.7817131444805005E-2</v>
      </c>
    </row>
    <row r="1223" spans="1:17" hidden="1" x14ac:dyDescent="0.3">
      <c r="A1223" t="s">
        <v>2607</v>
      </c>
      <c r="B1223" t="s">
        <v>2608</v>
      </c>
      <c r="C1223" t="s">
        <v>3144</v>
      </c>
      <c r="D1223" t="s">
        <v>271</v>
      </c>
      <c r="E1223">
        <v>1760.7905744099901</v>
      </c>
      <c r="F1223">
        <v>394</v>
      </c>
      <c r="G1223">
        <v>77.298339896547702</v>
      </c>
      <c r="H1223">
        <v>-15.070360062206801</v>
      </c>
      <c r="I1223">
        <v>1.5143391825035</v>
      </c>
      <c r="J1223">
        <v>-7.5940623738088897</v>
      </c>
      <c r="K1223">
        <v>422.53783776268102</v>
      </c>
      <c r="L1223">
        <v>368.797687184263</v>
      </c>
      <c r="M1223">
        <v>20.513506103717901</v>
      </c>
      <c r="N1223">
        <v>1.1057126204693499</v>
      </c>
      <c r="O1223">
        <v>26.916243654822299</v>
      </c>
      <c r="P1223">
        <v>116.483516483516</v>
      </c>
      <c r="Q1223">
        <v>0.24461746755942401</v>
      </c>
    </row>
    <row r="1224" spans="1:17" hidden="1" x14ac:dyDescent="0.3">
      <c r="A1224" t="s">
        <v>2609</v>
      </c>
      <c r="B1224" t="s">
        <v>2610</v>
      </c>
      <c r="C1224" t="s">
        <v>3144</v>
      </c>
      <c r="D1224" t="s">
        <v>271</v>
      </c>
      <c r="E1224">
        <v>1755.4044624999999</v>
      </c>
      <c r="F1224">
        <v>1579.1</v>
      </c>
      <c r="G1224">
        <v>229.92707711499801</v>
      </c>
      <c r="H1224">
        <v>8.36379663282138</v>
      </c>
      <c r="I1224">
        <v>135.27512681080501</v>
      </c>
      <c r="J1224">
        <v>-0.86959569398772296</v>
      </c>
      <c r="K1224">
        <v>1355.2489166929099</v>
      </c>
      <c r="L1224">
        <v>1026.3260527848699</v>
      </c>
      <c r="M1224">
        <v>77.961387215476094</v>
      </c>
      <c r="N1224">
        <v>0.97302131465195996</v>
      </c>
      <c r="O1224">
        <v>8.7391552149958809</v>
      </c>
      <c r="P1224">
        <v>375.63253012048102</v>
      </c>
      <c r="Q1224">
        <v>0.27365295409901802</v>
      </c>
    </row>
    <row r="1225" spans="1:17" hidden="1" x14ac:dyDescent="0.3">
      <c r="A1225" t="s">
        <v>2611</v>
      </c>
      <c r="B1225" t="s">
        <v>2612</v>
      </c>
      <c r="C1225" t="s">
        <v>3144</v>
      </c>
      <c r="D1225" t="s">
        <v>48</v>
      </c>
      <c r="E1225">
        <v>1755.3489876000001</v>
      </c>
      <c r="F1225">
        <v>1591.6</v>
      </c>
      <c r="G1225">
        <v>91.385693707572102</v>
      </c>
      <c r="H1225">
        <v>-6.2774838796144099</v>
      </c>
      <c r="I1225">
        <v>16.669226963470201</v>
      </c>
      <c r="J1225">
        <v>-3.05752326494967</v>
      </c>
      <c r="K1225">
        <v>1524.6217598468099</v>
      </c>
      <c r="L1225">
        <v>1240.99407445068</v>
      </c>
      <c r="M1225">
        <v>52.691977697684102</v>
      </c>
      <c r="N1225">
        <v>0.55649395910357302</v>
      </c>
      <c r="O1225">
        <v>11.673787383764701</v>
      </c>
      <c r="P1225">
        <v>133.697966375449</v>
      </c>
    </row>
    <row r="1226" spans="1:17" hidden="1" x14ac:dyDescent="0.3">
      <c r="A1226" t="s">
        <v>2613</v>
      </c>
      <c r="B1226" t="s">
        <v>2614</v>
      </c>
      <c r="C1226" t="s">
        <v>3144</v>
      </c>
      <c r="D1226" t="s">
        <v>83</v>
      </c>
      <c r="E1226">
        <v>1751.3451219000001</v>
      </c>
      <c r="F1226">
        <v>266.8</v>
      </c>
      <c r="G1226">
        <v>104.527721002687</v>
      </c>
      <c r="H1226">
        <v>2.8953917781391998</v>
      </c>
      <c r="I1226">
        <v>108.873691384439</v>
      </c>
      <c r="J1226">
        <v>-11.796816162716301</v>
      </c>
      <c r="K1226">
        <v>232.46671428459501</v>
      </c>
      <c r="L1226">
        <v>162.00112139433699</v>
      </c>
      <c r="M1226">
        <v>39.959328661891099</v>
      </c>
      <c r="N1226">
        <v>0.42042024131866301</v>
      </c>
      <c r="O1226">
        <v>35.067466266866496</v>
      </c>
      <c r="P1226">
        <v>186.72756582482501</v>
      </c>
      <c r="Q1226">
        <v>0.10885421925170401</v>
      </c>
    </row>
    <row r="1227" spans="1:17" hidden="1" x14ac:dyDescent="0.3">
      <c r="A1227" t="s">
        <v>2615</v>
      </c>
      <c r="B1227" t="s">
        <v>2616</v>
      </c>
      <c r="C1227" t="s">
        <v>3144</v>
      </c>
      <c r="D1227" t="s">
        <v>176</v>
      </c>
      <c r="E1227">
        <v>1748.936941815</v>
      </c>
      <c r="F1227">
        <v>422.55</v>
      </c>
      <c r="G1227">
        <v>-37.964998136732397</v>
      </c>
      <c r="H1227">
        <v>-5.46934263252344</v>
      </c>
      <c r="I1227">
        <v>-25.067813947607402</v>
      </c>
      <c r="J1227">
        <v>-2.9384872569547902</v>
      </c>
      <c r="K1227">
        <v>441.67463010059703</v>
      </c>
      <c r="L1227">
        <v>477.98669145747903</v>
      </c>
      <c r="M1227">
        <v>36.399086654391397</v>
      </c>
      <c r="N1227">
        <v>0.54021716455112101</v>
      </c>
      <c r="O1227">
        <v>51.698023902496701</v>
      </c>
      <c r="P1227">
        <v>4.5915841584158503</v>
      </c>
    </row>
    <row r="1228" spans="1:17" hidden="1" x14ac:dyDescent="0.3">
      <c r="A1228" t="s">
        <v>2617</v>
      </c>
      <c r="B1228" t="s">
        <v>2618</v>
      </c>
      <c r="C1228" t="s">
        <v>3144</v>
      </c>
      <c r="D1228" t="s">
        <v>1964</v>
      </c>
      <c r="E1228">
        <v>1744.80736632</v>
      </c>
      <c r="F1228">
        <v>589.35</v>
      </c>
      <c r="G1228">
        <v>-37.410228748091498</v>
      </c>
      <c r="H1228">
        <v>-12.318518849547401</v>
      </c>
      <c r="I1228">
        <v>-26.770028679743799</v>
      </c>
      <c r="J1228">
        <v>-2.8574265819212701</v>
      </c>
      <c r="K1228">
        <v>632.54582092797398</v>
      </c>
      <c r="L1228">
        <v>641.08945668773401</v>
      </c>
      <c r="M1228">
        <v>25.1439270714129</v>
      </c>
      <c r="N1228">
        <v>0.27209900175296198</v>
      </c>
      <c r="O1228">
        <v>55.255790277424197</v>
      </c>
      <c r="P1228">
        <v>13.3365384615384</v>
      </c>
      <c r="Q1228">
        <v>0.13182738791752099</v>
      </c>
    </row>
    <row r="1229" spans="1:17" hidden="1" x14ac:dyDescent="0.3">
      <c r="A1229" t="s">
        <v>2619</v>
      </c>
      <c r="B1229" t="s">
        <v>2620</v>
      </c>
      <c r="C1229" t="s">
        <v>3144</v>
      </c>
      <c r="D1229" t="s">
        <v>325</v>
      </c>
      <c r="E1229">
        <v>1736.1044021</v>
      </c>
      <c r="F1229">
        <v>922.8</v>
      </c>
      <c r="G1229">
        <v>-49.990755337435303</v>
      </c>
      <c r="H1229">
        <v>-17.420684459750898</v>
      </c>
      <c r="I1229">
        <v>-3.0515919084464098</v>
      </c>
      <c r="J1229">
        <v>-5.2727134861119396</v>
      </c>
      <c r="K1229">
        <v>973.14431973160799</v>
      </c>
      <c r="L1229">
        <v>942.67754671703801</v>
      </c>
      <c r="M1229">
        <v>34.156291887939197</v>
      </c>
      <c r="N1229">
        <v>0.49039404281725002</v>
      </c>
      <c r="O1229">
        <v>35.457303857824002</v>
      </c>
      <c r="P1229">
        <v>36.731367610016299</v>
      </c>
      <c r="Q1229">
        <v>-2.0459218565198001E-2</v>
      </c>
    </row>
    <row r="1230" spans="1:17" hidden="1" x14ac:dyDescent="0.3">
      <c r="A1230" t="s">
        <v>2621</v>
      </c>
      <c r="B1230" t="s">
        <v>2622</v>
      </c>
      <c r="C1230" t="s">
        <v>3144</v>
      </c>
      <c r="D1230" t="s">
        <v>403</v>
      </c>
      <c r="E1230">
        <v>1734.7981532700001</v>
      </c>
      <c r="F1230">
        <v>196.55</v>
      </c>
      <c r="G1230">
        <v>22.140155251689102</v>
      </c>
      <c r="H1230">
        <v>-0.995467864203602</v>
      </c>
      <c r="I1230">
        <v>-12.2750751744724</v>
      </c>
      <c r="J1230">
        <v>-1.8119804923859999</v>
      </c>
      <c r="K1230">
        <v>202.00337290682899</v>
      </c>
      <c r="L1230">
        <v>191.18854099461601</v>
      </c>
      <c r="M1230">
        <v>48.688030789434301</v>
      </c>
      <c r="N1230">
        <v>0.87357006866650799</v>
      </c>
      <c r="O1230">
        <v>23.378275248028402</v>
      </c>
      <c r="P1230">
        <v>69.075268817204304</v>
      </c>
      <c r="Q1230">
        <v>7.7349930162583E-2</v>
      </c>
    </row>
    <row r="1231" spans="1:17" hidden="1" x14ac:dyDescent="0.3">
      <c r="A1231" t="s">
        <v>2623</v>
      </c>
      <c r="B1231" t="s">
        <v>2624</v>
      </c>
      <c r="C1231" t="s">
        <v>3144</v>
      </c>
      <c r="D1231" t="s">
        <v>271</v>
      </c>
      <c r="E1231">
        <v>1728.2719999999999</v>
      </c>
      <c r="F1231">
        <v>3333.05</v>
      </c>
      <c r="G1231">
        <v>190.25333935196201</v>
      </c>
      <c r="H1231">
        <v>28.464244251873499</v>
      </c>
      <c r="I1231">
        <v>151.24642785196801</v>
      </c>
      <c r="J1231">
        <v>7.48574310180532</v>
      </c>
      <c r="K1231">
        <v>2424.29702378721</v>
      </c>
      <c r="L1231">
        <v>1745.1762396778099</v>
      </c>
      <c r="M1231">
        <v>85.953525419003498</v>
      </c>
      <c r="N1231">
        <v>2.5163176817853001</v>
      </c>
      <c r="O1231">
        <v>5.0014251211352798</v>
      </c>
      <c r="P1231">
        <v>231.960559733081</v>
      </c>
      <c r="Q1231">
        <v>0.12020374397467901</v>
      </c>
    </row>
    <row r="1232" spans="1:17" hidden="1" x14ac:dyDescent="0.3">
      <c r="A1232" t="s">
        <v>2625</v>
      </c>
      <c r="B1232" t="s">
        <v>2626</v>
      </c>
      <c r="C1232" t="s">
        <v>3144</v>
      </c>
      <c r="D1232" t="s">
        <v>415</v>
      </c>
      <c r="E1232">
        <v>1724.9595687599999</v>
      </c>
      <c r="F1232">
        <v>3068.6</v>
      </c>
      <c r="G1232">
        <v>183.875321515124</v>
      </c>
      <c r="H1232">
        <v>-14.022514104716301</v>
      </c>
      <c r="I1232">
        <v>72.765455323620898</v>
      </c>
      <c r="J1232">
        <v>-6.4581623674788098</v>
      </c>
      <c r="K1232">
        <v>3363.1084427021501</v>
      </c>
      <c r="L1232">
        <v>2580.8216404916998</v>
      </c>
      <c r="M1232">
        <v>47.889736254195903</v>
      </c>
      <c r="N1232">
        <v>1.0057459151631201</v>
      </c>
      <c r="O1232">
        <v>56.916835038779801</v>
      </c>
      <c r="P1232">
        <v>242.32485497545699</v>
      </c>
      <c r="Q1232">
        <v>0.22476432792748099</v>
      </c>
    </row>
    <row r="1233" spans="1:17" hidden="1" x14ac:dyDescent="0.3">
      <c r="A1233" t="s">
        <v>2627</v>
      </c>
      <c r="B1233" t="s">
        <v>2628</v>
      </c>
      <c r="C1233" t="s">
        <v>3144</v>
      </c>
      <c r="D1233" t="s">
        <v>271</v>
      </c>
      <c r="E1233">
        <v>1722.7074084999999</v>
      </c>
      <c r="F1233">
        <v>522.95000000000005</v>
      </c>
      <c r="G1233">
        <v>23.761775834932202</v>
      </c>
      <c r="H1233">
        <v>-10.357250991476</v>
      </c>
      <c r="I1233">
        <v>21.854400042707798</v>
      </c>
      <c r="J1233">
        <v>-6.6633367899174196</v>
      </c>
      <c r="K1233">
        <v>568.60099442248804</v>
      </c>
      <c r="L1233">
        <v>500.22151568827098</v>
      </c>
      <c r="M1233">
        <v>34.511974992032698</v>
      </c>
      <c r="N1233">
        <v>0.36283468310099398</v>
      </c>
      <c r="O1233">
        <v>42.766994932593903</v>
      </c>
      <c r="P1233">
        <v>75.368879946344705</v>
      </c>
      <c r="Q1233">
        <v>0.106101661971382</v>
      </c>
    </row>
    <row r="1234" spans="1:17" hidden="1" x14ac:dyDescent="0.3">
      <c r="A1234" t="s">
        <v>2629</v>
      </c>
      <c r="B1234" t="s">
        <v>2630</v>
      </c>
      <c r="C1234" t="s">
        <v>3144</v>
      </c>
      <c r="D1234" t="s">
        <v>406</v>
      </c>
      <c r="E1234">
        <v>1709.7642610559999</v>
      </c>
      <c r="F1234">
        <v>82.84</v>
      </c>
      <c r="G1234">
        <v>-7.8186603452764203</v>
      </c>
      <c r="H1234">
        <v>-11.4116046917365</v>
      </c>
      <c r="I1234">
        <v>-6.5443936803179401</v>
      </c>
      <c r="J1234">
        <v>-3.2809411919732501</v>
      </c>
      <c r="K1234">
        <v>85.744799353985599</v>
      </c>
      <c r="L1234">
        <v>81.739347321118103</v>
      </c>
      <c r="M1234">
        <v>38.7237560277757</v>
      </c>
      <c r="N1234">
        <v>0.41820424782122101</v>
      </c>
      <c r="O1234">
        <v>29.768227909222599</v>
      </c>
      <c r="P1234">
        <v>30.251572327043998</v>
      </c>
      <c r="Q1234">
        <v>4.6359631738817998E-2</v>
      </c>
    </row>
    <row r="1235" spans="1:17" hidden="1" x14ac:dyDescent="0.3">
      <c r="A1235" t="s">
        <v>2631</v>
      </c>
      <c r="B1235" t="s">
        <v>2632</v>
      </c>
      <c r="C1235" t="s">
        <v>3144</v>
      </c>
      <c r="D1235" t="s">
        <v>482</v>
      </c>
      <c r="E1235">
        <v>1708.953597021</v>
      </c>
      <c r="F1235">
        <v>101.46</v>
      </c>
      <c r="G1235">
        <v>-64.095123608041007</v>
      </c>
      <c r="H1235">
        <v>-7.9401822830713504</v>
      </c>
      <c r="I1235">
        <v>-14.7271502890877</v>
      </c>
      <c r="J1235">
        <v>-1.61435390511364</v>
      </c>
      <c r="K1235">
        <v>105.37093999567701</v>
      </c>
      <c r="L1235">
        <v>113.46580427526899</v>
      </c>
      <c r="M1235">
        <v>40.299142621944199</v>
      </c>
      <c r="N1235">
        <v>0.42531421280127002</v>
      </c>
      <c r="O1235">
        <v>64.202641435048307</v>
      </c>
      <c r="P1235">
        <v>26.904315196998098</v>
      </c>
      <c r="Q1235">
        <v>-8.2250084015334998E-2</v>
      </c>
    </row>
    <row r="1236" spans="1:17" hidden="1" x14ac:dyDescent="0.3">
      <c r="A1236" t="s">
        <v>2633</v>
      </c>
      <c r="B1236" t="s">
        <v>2634</v>
      </c>
      <c r="C1236" t="s">
        <v>3144</v>
      </c>
      <c r="D1236" t="s">
        <v>21</v>
      </c>
      <c r="E1236">
        <v>1705.52995515</v>
      </c>
      <c r="F1236">
        <v>1354.9</v>
      </c>
      <c r="G1236">
        <v>54.314090759743799</v>
      </c>
      <c r="H1236">
        <v>-14.6053061381738</v>
      </c>
      <c r="I1236">
        <v>27.2482761830369</v>
      </c>
      <c r="J1236">
        <v>-3.1408521605838602</v>
      </c>
      <c r="K1236">
        <v>1397.08244739273</v>
      </c>
      <c r="L1236">
        <v>1147.76047360745</v>
      </c>
      <c r="M1236">
        <v>26.365506217447901</v>
      </c>
      <c r="N1236">
        <v>0.465966906503269</v>
      </c>
      <c r="O1236">
        <v>28.1939626540704</v>
      </c>
      <c r="P1236">
        <v>128.50155999662701</v>
      </c>
      <c r="Q1236">
        <v>0.16538196788972601</v>
      </c>
    </row>
    <row r="1237" spans="1:17" hidden="1" x14ac:dyDescent="0.3">
      <c r="A1237" t="s">
        <v>2635</v>
      </c>
      <c r="B1237" t="s">
        <v>2636</v>
      </c>
      <c r="C1237" t="s">
        <v>3144</v>
      </c>
      <c r="D1237" t="s">
        <v>607</v>
      </c>
      <c r="E1237">
        <v>1701.0937799999999</v>
      </c>
      <c r="F1237">
        <v>118.77</v>
      </c>
      <c r="G1237">
        <v>24.2216317989785</v>
      </c>
      <c r="H1237">
        <v>-29.310126356122499</v>
      </c>
      <c r="I1237">
        <v>33.863191368151</v>
      </c>
      <c r="J1237">
        <v>-1.08628243009583</v>
      </c>
      <c r="K1237">
        <v>122.864254262765</v>
      </c>
      <c r="L1237">
        <v>102.40588666215</v>
      </c>
      <c r="M1237">
        <v>54.219977380712301</v>
      </c>
      <c r="N1237">
        <v>0.41746290970769401</v>
      </c>
      <c r="O1237">
        <v>34.326850214700599</v>
      </c>
      <c r="P1237">
        <v>68.575686608473404</v>
      </c>
    </row>
    <row r="1238" spans="1:17" hidden="1" x14ac:dyDescent="0.3">
      <c r="A1238" t="s">
        <v>2637</v>
      </c>
      <c r="B1238" t="s">
        <v>2638</v>
      </c>
      <c r="C1238" t="s">
        <v>3144</v>
      </c>
      <c r="D1238" t="s">
        <v>54</v>
      </c>
      <c r="E1238">
        <v>1699.04753448</v>
      </c>
      <c r="F1238">
        <v>1588.95</v>
      </c>
      <c r="G1238">
        <v>-58.056532101943603</v>
      </c>
      <c r="H1238">
        <v>-6.6310936263607196</v>
      </c>
      <c r="I1238">
        <v>-32.963079022121399</v>
      </c>
      <c r="J1238">
        <v>-3.8381532882687601</v>
      </c>
      <c r="K1238">
        <v>1752.4633227625</v>
      </c>
      <c r="L1238">
        <v>1951.28789080412</v>
      </c>
      <c r="M1238">
        <v>32.226355799079499</v>
      </c>
      <c r="N1238">
        <v>0.90641347948181605</v>
      </c>
      <c r="O1238">
        <v>68.664841562037793</v>
      </c>
      <c r="P1238">
        <v>2.1176092544987002</v>
      </c>
      <c r="Q1238">
        <v>5.2095139002946003E-2</v>
      </c>
    </row>
    <row r="1239" spans="1:17" hidden="1" x14ac:dyDescent="0.3">
      <c r="A1239" t="s">
        <v>2639</v>
      </c>
      <c r="B1239" t="s">
        <v>2640</v>
      </c>
      <c r="C1239" t="s">
        <v>3144</v>
      </c>
      <c r="D1239" t="s">
        <v>2641</v>
      </c>
      <c r="E1239">
        <v>1698.1897433399999</v>
      </c>
      <c r="F1239">
        <v>435.1</v>
      </c>
      <c r="G1239">
        <v>427.91621863588199</v>
      </c>
      <c r="H1239">
        <v>-27.698399868396798</v>
      </c>
      <c r="I1239">
        <v>-17.0348826372948</v>
      </c>
      <c r="J1239">
        <v>-10.315613770757</v>
      </c>
      <c r="K1239">
        <v>577.50385048817202</v>
      </c>
      <c r="L1239">
        <v>474.310639331755</v>
      </c>
      <c r="M1239">
        <v>24.535191118487901</v>
      </c>
      <c r="N1239">
        <v>0.86435036226013295</v>
      </c>
      <c r="O1239">
        <v>83.406113537117804</v>
      </c>
      <c r="P1239">
        <v>455.18693377567899</v>
      </c>
    </row>
    <row r="1240" spans="1:17" hidden="1" x14ac:dyDescent="0.3">
      <c r="A1240" t="s">
        <v>2642</v>
      </c>
      <c r="B1240" t="s">
        <v>2643</v>
      </c>
      <c r="C1240" t="s">
        <v>3144</v>
      </c>
      <c r="D1240" t="s">
        <v>125</v>
      </c>
      <c r="E1240">
        <v>1693.685188075</v>
      </c>
      <c r="F1240">
        <v>777.4</v>
      </c>
      <c r="G1240">
        <v>3.2421699437252101</v>
      </c>
      <c r="H1240">
        <v>-7.2389935467138304</v>
      </c>
      <c r="I1240">
        <v>29.6803074943967</v>
      </c>
      <c r="J1240">
        <v>3.1177260676665401</v>
      </c>
      <c r="K1240">
        <v>729.71024892300102</v>
      </c>
      <c r="L1240">
        <v>639.39807659640996</v>
      </c>
      <c r="M1240">
        <v>48.204456842237001</v>
      </c>
      <c r="N1240">
        <v>0.381100151289127</v>
      </c>
      <c r="O1240">
        <v>8.9464882943143902</v>
      </c>
      <c r="P1240">
        <v>55.7135703555333</v>
      </c>
      <c r="Q1240">
        <v>-6.9249306404418995E-2</v>
      </c>
    </row>
    <row r="1241" spans="1:17" hidden="1" x14ac:dyDescent="0.3">
      <c r="A1241" t="s">
        <v>2644</v>
      </c>
      <c r="B1241" t="s">
        <v>2645</v>
      </c>
      <c r="C1241" t="s">
        <v>3144</v>
      </c>
      <c r="D1241" t="s">
        <v>607</v>
      </c>
      <c r="E1241">
        <v>1692.3029750000001</v>
      </c>
      <c r="F1241">
        <v>58.73</v>
      </c>
      <c r="G1241">
        <v>-10.395093249249699</v>
      </c>
      <c r="H1241">
        <v>-11.907463291768099</v>
      </c>
      <c r="I1241">
        <v>-15.704441260994001</v>
      </c>
      <c r="J1241">
        <v>-5.8575497740763796</v>
      </c>
      <c r="K1241">
        <v>61.508945050534201</v>
      </c>
      <c r="L1241">
        <v>58.049718435752403</v>
      </c>
      <c r="M1241">
        <v>29.188193916460101</v>
      </c>
      <c r="N1241">
        <v>0.43155215014994702</v>
      </c>
      <c r="O1241">
        <v>32.811169759918201</v>
      </c>
      <c r="P1241">
        <v>30.656284760845299</v>
      </c>
      <c r="Q1241">
        <v>7.1071011628524999E-2</v>
      </c>
    </row>
    <row r="1242" spans="1:17" hidden="1" x14ac:dyDescent="0.3">
      <c r="A1242" t="s">
        <v>2646</v>
      </c>
      <c r="B1242" t="s">
        <v>2647</v>
      </c>
      <c r="C1242" t="s">
        <v>3144</v>
      </c>
      <c r="D1242" t="s">
        <v>120</v>
      </c>
      <c r="E1242">
        <v>1691.58110154</v>
      </c>
      <c r="F1242">
        <v>57.4</v>
      </c>
      <c r="G1242">
        <v>-20.430324260318098</v>
      </c>
      <c r="H1242">
        <v>-3.6679058877634398</v>
      </c>
      <c r="I1242">
        <v>-17.922355493062302</v>
      </c>
      <c r="J1242">
        <v>-3.4377736683997702</v>
      </c>
      <c r="K1242">
        <v>58.841837744992503</v>
      </c>
      <c r="L1242">
        <v>58.290504264570203</v>
      </c>
      <c r="M1242">
        <v>35.897229547598002</v>
      </c>
      <c r="N1242">
        <v>0.97193760146600405</v>
      </c>
      <c r="O1242">
        <v>50.3484320557491</v>
      </c>
      <c r="P1242">
        <v>27.1740334551899</v>
      </c>
      <c r="Q1242">
        <v>7.9519638722010996E-2</v>
      </c>
    </row>
    <row r="1243" spans="1:17" hidden="1" x14ac:dyDescent="0.3">
      <c r="A1243" t="s">
        <v>2648</v>
      </c>
      <c r="B1243" t="s">
        <v>2649</v>
      </c>
      <c r="C1243" t="s">
        <v>3144</v>
      </c>
      <c r="D1243" t="s">
        <v>83</v>
      </c>
      <c r="E1243">
        <v>1686.5740000000001</v>
      </c>
      <c r="F1243">
        <v>142.28</v>
      </c>
      <c r="G1243">
        <v>270.15945245796797</v>
      </c>
      <c r="H1243">
        <v>17.802836090408899</v>
      </c>
      <c r="I1243">
        <v>99.498589884789496</v>
      </c>
      <c r="J1243">
        <v>-10.6756215784809</v>
      </c>
      <c r="K1243">
        <v>112.557611391463</v>
      </c>
      <c r="L1243">
        <v>77.733256820943794</v>
      </c>
      <c r="M1243">
        <v>61.991702354115503</v>
      </c>
      <c r="N1243">
        <v>0.84403468718700903</v>
      </c>
      <c r="O1243">
        <v>10.5988192296879</v>
      </c>
      <c r="P1243">
        <v>302.48939179632202</v>
      </c>
      <c r="Q1243">
        <v>0.149994668101923</v>
      </c>
    </row>
    <row r="1244" spans="1:17" hidden="1" x14ac:dyDescent="0.3">
      <c r="A1244" t="s">
        <v>2650</v>
      </c>
      <c r="B1244" t="s">
        <v>2651</v>
      </c>
      <c r="C1244" t="s">
        <v>3144</v>
      </c>
      <c r="D1244" t="s">
        <v>233</v>
      </c>
      <c r="E1244">
        <v>1684.167876</v>
      </c>
      <c r="F1244">
        <v>919.35</v>
      </c>
      <c r="G1244">
        <v>70.673089360149106</v>
      </c>
      <c r="H1244">
        <v>-3.53508563797135</v>
      </c>
      <c r="I1244">
        <v>63.501982661444103</v>
      </c>
      <c r="J1244">
        <v>-4.3093174131172098</v>
      </c>
      <c r="K1244">
        <v>881.54062333675495</v>
      </c>
      <c r="L1244">
        <v>688.05732284343605</v>
      </c>
      <c r="M1244">
        <v>40.711504099071703</v>
      </c>
      <c r="N1244">
        <v>0.44820190245562402</v>
      </c>
      <c r="O1244">
        <v>12.8405938978626</v>
      </c>
      <c r="P1244">
        <v>130.99246231155701</v>
      </c>
      <c r="Q1244">
        <v>5.2683436531389002E-2</v>
      </c>
    </row>
    <row r="1245" spans="1:17" hidden="1" x14ac:dyDescent="0.3">
      <c r="A1245" t="s">
        <v>2652</v>
      </c>
      <c r="B1245" t="s">
        <v>2653</v>
      </c>
      <c r="C1245" t="s">
        <v>3144</v>
      </c>
      <c r="D1245" t="s">
        <v>276</v>
      </c>
      <c r="E1245">
        <v>1679.2361820850001</v>
      </c>
      <c r="F1245">
        <v>1122.05</v>
      </c>
      <c r="G1245">
        <v>-4.1173840016123799</v>
      </c>
      <c r="H1245">
        <v>-12.279947101730199</v>
      </c>
      <c r="I1245">
        <v>21.126045013087602</v>
      </c>
      <c r="J1245">
        <v>-3.7557704998924901</v>
      </c>
      <c r="K1245">
        <v>1171.5114073545899</v>
      </c>
      <c r="L1245">
        <v>1054.50624727285</v>
      </c>
      <c r="M1245">
        <v>34.71867236816</v>
      </c>
      <c r="N1245">
        <v>0.50910331206199699</v>
      </c>
      <c r="O1245">
        <v>19.522302927677</v>
      </c>
      <c r="P1245">
        <v>44.538193997165997</v>
      </c>
      <c r="Q1245">
        <v>0.108511550513925</v>
      </c>
    </row>
    <row r="1246" spans="1:17" hidden="1" x14ac:dyDescent="0.3">
      <c r="A1246" t="s">
        <v>2654</v>
      </c>
      <c r="B1246" t="s">
        <v>2655</v>
      </c>
      <c r="C1246" t="s">
        <v>3144</v>
      </c>
      <c r="D1246" t="s">
        <v>788</v>
      </c>
      <c r="E1246">
        <v>1675.3723399999999</v>
      </c>
      <c r="F1246">
        <v>271.95</v>
      </c>
      <c r="G1246">
        <v>150.314259852547</v>
      </c>
      <c r="H1246">
        <v>-16.937424034336299</v>
      </c>
      <c r="I1246">
        <v>-2.20120323253414</v>
      </c>
      <c r="J1246">
        <v>-6.30731152596766</v>
      </c>
      <c r="K1246">
        <v>301.73590907495702</v>
      </c>
      <c r="L1246">
        <v>269.16927128555801</v>
      </c>
      <c r="M1246">
        <v>37.781055779787501</v>
      </c>
      <c r="N1246">
        <v>0.55939726017639801</v>
      </c>
      <c r="O1246">
        <v>63.633020775877903</v>
      </c>
      <c r="P1246">
        <v>182.692307692307</v>
      </c>
      <c r="Q1246">
        <v>9.5675453362844998E-2</v>
      </c>
    </row>
    <row r="1247" spans="1:17" hidden="1" x14ac:dyDescent="0.3">
      <c r="A1247" t="s">
        <v>2656</v>
      </c>
      <c r="B1247" t="s">
        <v>2657</v>
      </c>
      <c r="C1247" t="s">
        <v>3144</v>
      </c>
      <c r="D1247" t="s">
        <v>63</v>
      </c>
      <c r="E1247">
        <v>1671.391876935</v>
      </c>
      <c r="F1247">
        <v>366.4</v>
      </c>
      <c r="G1247">
        <v>71.481658063349201</v>
      </c>
      <c r="H1247">
        <v>-11.812940308423199</v>
      </c>
      <c r="I1247">
        <v>12.8264489583007</v>
      </c>
      <c r="J1247">
        <v>0.76262456165234105</v>
      </c>
      <c r="K1247">
        <v>363.30123598433897</v>
      </c>
      <c r="L1247">
        <v>305.09698277851697</v>
      </c>
      <c r="M1247">
        <v>54.635313600315797</v>
      </c>
      <c r="N1247">
        <v>0.53201846178749501</v>
      </c>
      <c r="O1247">
        <v>21.219978165938802</v>
      </c>
      <c r="P1247">
        <v>117.319098457888</v>
      </c>
      <c r="Q1247">
        <v>9.2622518872611997E-2</v>
      </c>
    </row>
    <row r="1248" spans="1:17" hidden="1" x14ac:dyDescent="0.3">
      <c r="A1248" t="s">
        <v>2658</v>
      </c>
      <c r="B1248" t="s">
        <v>2659</v>
      </c>
      <c r="C1248" t="s">
        <v>3144</v>
      </c>
      <c r="D1248" t="s">
        <v>271</v>
      </c>
      <c r="E1248">
        <v>1669.2840932250001</v>
      </c>
      <c r="F1248">
        <v>2834.75</v>
      </c>
      <c r="G1248">
        <v>132.51209277809099</v>
      </c>
      <c r="H1248">
        <v>-8.4526699838327595</v>
      </c>
      <c r="I1248">
        <v>44.864283243882099</v>
      </c>
      <c r="J1248">
        <v>3.2924703257599699</v>
      </c>
      <c r="K1248">
        <v>2831.3631864569102</v>
      </c>
      <c r="L1248">
        <v>2250.64761436452</v>
      </c>
      <c r="M1248">
        <v>56.3815163475007</v>
      </c>
      <c r="N1248">
        <v>0.56633008301696497</v>
      </c>
      <c r="O1248">
        <v>23.4324014463356</v>
      </c>
      <c r="P1248">
        <v>184.61345381526101</v>
      </c>
      <c r="Q1248">
        <v>0.171697066151416</v>
      </c>
    </row>
    <row r="1249" spans="1:17" hidden="1" x14ac:dyDescent="0.3">
      <c r="A1249" t="s">
        <v>2660</v>
      </c>
      <c r="B1249" t="s">
        <v>2661</v>
      </c>
      <c r="C1249" t="s">
        <v>3144</v>
      </c>
      <c r="D1249" t="s">
        <v>135</v>
      </c>
      <c r="E1249">
        <v>1664.39426714</v>
      </c>
      <c r="F1249">
        <v>50.44</v>
      </c>
      <c r="G1249">
        <v>26.509772665081002</v>
      </c>
      <c r="H1249">
        <v>-12.902207837213499</v>
      </c>
      <c r="I1249">
        <v>-19.2247395313955</v>
      </c>
      <c r="J1249">
        <v>-7.4248409715248798</v>
      </c>
      <c r="K1249">
        <v>57.009947058028203</v>
      </c>
      <c r="L1249">
        <v>55.443171618320498</v>
      </c>
      <c r="M1249">
        <v>25.332267144313899</v>
      </c>
      <c r="N1249">
        <v>0.64214397261922296</v>
      </c>
      <c r="O1249">
        <v>55.095162569389302</v>
      </c>
      <c r="P1249">
        <v>59.116719242902199</v>
      </c>
      <c r="Q1249">
        <v>0.122359212183507</v>
      </c>
    </row>
    <row r="1250" spans="1:17" hidden="1" x14ac:dyDescent="0.3">
      <c r="A1250" t="s">
        <v>2662</v>
      </c>
      <c r="B1250" t="s">
        <v>2663</v>
      </c>
      <c r="C1250" t="s">
        <v>3144</v>
      </c>
      <c r="D1250" t="s">
        <v>469</v>
      </c>
      <c r="E1250">
        <v>1662.7115328</v>
      </c>
      <c r="F1250">
        <v>804.15</v>
      </c>
      <c r="G1250">
        <v>-23.956010957873598</v>
      </c>
      <c r="H1250">
        <v>3.07256700356261</v>
      </c>
      <c r="I1250">
        <v>16.293850050909398</v>
      </c>
      <c r="J1250">
        <v>-3.8190216329809799</v>
      </c>
      <c r="K1250">
        <v>755.11149267271799</v>
      </c>
      <c r="L1250">
        <v>702.14763446464997</v>
      </c>
      <c r="M1250">
        <v>46.019361791323398</v>
      </c>
      <c r="N1250">
        <v>0.48527656099503902</v>
      </c>
      <c r="O1250">
        <v>8.2012062426164398</v>
      </c>
      <c r="P1250">
        <v>42.327433628318502</v>
      </c>
      <c r="Q1250">
        <v>7.9453693909987994E-2</v>
      </c>
    </row>
    <row r="1251" spans="1:17" hidden="1" x14ac:dyDescent="0.3">
      <c r="A1251" t="s">
        <v>2664</v>
      </c>
      <c r="B1251" t="s">
        <v>2665</v>
      </c>
      <c r="C1251" t="s">
        <v>3144</v>
      </c>
      <c r="D1251" t="s">
        <v>482</v>
      </c>
      <c r="E1251">
        <v>1657.48385635</v>
      </c>
      <c r="F1251">
        <v>5359.55</v>
      </c>
      <c r="G1251">
        <v>-40.852154670955102</v>
      </c>
      <c r="H1251">
        <v>-13.8480124708773</v>
      </c>
      <c r="I1251">
        <v>-9.5801885488068397</v>
      </c>
      <c r="J1251">
        <v>-0.43500783567782397</v>
      </c>
      <c r="K1251">
        <v>5669.3193685892902</v>
      </c>
      <c r="L1251">
        <v>5746.8828884310396</v>
      </c>
      <c r="M1251">
        <v>33.8007994351115</v>
      </c>
      <c r="N1251">
        <v>0.94256849151977296</v>
      </c>
      <c r="O1251">
        <v>19.599593249433202</v>
      </c>
      <c r="P1251">
        <v>20.061603942652301</v>
      </c>
      <c r="Q1251">
        <v>-0.11725900273385</v>
      </c>
    </row>
    <row r="1252" spans="1:17" hidden="1" x14ac:dyDescent="0.3">
      <c r="A1252" t="s">
        <v>2666</v>
      </c>
      <c r="B1252" t="s">
        <v>2667</v>
      </c>
      <c r="C1252" t="s">
        <v>3144</v>
      </c>
      <c r="D1252" t="s">
        <v>482</v>
      </c>
      <c r="E1252">
        <v>1651.71751008</v>
      </c>
      <c r="F1252">
        <v>489.35</v>
      </c>
      <c r="G1252">
        <v>4.5762470048884598</v>
      </c>
      <c r="H1252">
        <v>-8.8692751348286301</v>
      </c>
      <c r="I1252">
        <v>39.385984590941597</v>
      </c>
      <c r="J1252">
        <v>-1.88070323859331</v>
      </c>
      <c r="K1252">
        <v>490.54176553748499</v>
      </c>
      <c r="L1252">
        <v>426.84730787175499</v>
      </c>
      <c r="M1252">
        <v>42.488383242265598</v>
      </c>
      <c r="N1252">
        <v>0.46229833028988099</v>
      </c>
      <c r="O1252">
        <v>15.418412179421599</v>
      </c>
      <c r="P1252">
        <v>67.0136518771331</v>
      </c>
      <c r="Q1252">
        <v>-9.1385359129520005E-2</v>
      </c>
    </row>
    <row r="1253" spans="1:17" hidden="1" x14ac:dyDescent="0.3">
      <c r="A1253" t="s">
        <v>2668</v>
      </c>
      <c r="B1253" t="s">
        <v>2669</v>
      </c>
      <c r="C1253" t="s">
        <v>3144</v>
      </c>
      <c r="D1253" t="s">
        <v>482</v>
      </c>
      <c r="E1253">
        <v>1651.4171511</v>
      </c>
      <c r="F1253">
        <v>454.9</v>
      </c>
      <c r="G1253">
        <v>49.629926509046101</v>
      </c>
      <c r="H1253">
        <v>-0.28982226618676399</v>
      </c>
      <c r="I1253">
        <v>16.288621485659299</v>
      </c>
      <c r="J1253">
        <v>-11.782467659779</v>
      </c>
      <c r="K1253">
        <v>455.35771837218698</v>
      </c>
      <c r="L1253">
        <v>387.571125563338</v>
      </c>
      <c r="M1253">
        <v>38.0945494252367</v>
      </c>
      <c r="N1253">
        <v>0.57025659509992399</v>
      </c>
      <c r="O1253">
        <v>22.818201802593901</v>
      </c>
      <c r="P1253">
        <v>77.695312499999901</v>
      </c>
      <c r="Q1253">
        <v>4.5317265667981999E-2</v>
      </c>
    </row>
    <row r="1254" spans="1:17" hidden="1" x14ac:dyDescent="0.3">
      <c r="A1254" t="s">
        <v>2670</v>
      </c>
      <c r="B1254" t="s">
        <v>2671</v>
      </c>
      <c r="C1254" t="s">
        <v>3144</v>
      </c>
      <c r="D1254" t="s">
        <v>135</v>
      </c>
      <c r="E1254">
        <v>1644.5474404049901</v>
      </c>
      <c r="F1254">
        <v>382.85</v>
      </c>
      <c r="G1254">
        <v>81.423752017466597</v>
      </c>
      <c r="H1254">
        <v>12.058264626615999</v>
      </c>
      <c r="I1254">
        <v>-6.1912185373182798</v>
      </c>
      <c r="J1254">
        <v>-10.019020448636599</v>
      </c>
      <c r="K1254">
        <v>355.38035943400598</v>
      </c>
      <c r="L1254">
        <v>325.09792493566903</v>
      </c>
      <c r="M1254">
        <v>61.392530395803199</v>
      </c>
      <c r="N1254">
        <v>2.3531091055893998</v>
      </c>
      <c r="O1254">
        <v>13.608462844456</v>
      </c>
      <c r="P1254">
        <v>141.46956795963399</v>
      </c>
      <c r="Q1254">
        <v>8.9033561155515001E-2</v>
      </c>
    </row>
    <row r="1255" spans="1:17" hidden="1" x14ac:dyDescent="0.3">
      <c r="A1255" t="s">
        <v>2672</v>
      </c>
      <c r="B1255" t="s">
        <v>2673</v>
      </c>
      <c r="C1255" t="s">
        <v>3144</v>
      </c>
      <c r="D1255" t="s">
        <v>190</v>
      </c>
      <c r="E1255">
        <v>1639.4877044</v>
      </c>
      <c r="F1255">
        <v>706.5</v>
      </c>
      <c r="G1255">
        <v>17.281714527722102</v>
      </c>
      <c r="H1255">
        <v>-14.244980561477099</v>
      </c>
      <c r="I1255">
        <v>-11.8183526362852</v>
      </c>
      <c r="J1255">
        <v>-7.3314940580514696</v>
      </c>
      <c r="K1255">
        <v>770.78992366371699</v>
      </c>
      <c r="L1255">
        <v>705.75746669882199</v>
      </c>
      <c r="M1255">
        <v>21.421444937253099</v>
      </c>
      <c r="N1255">
        <v>0.53026731627485602</v>
      </c>
      <c r="O1255">
        <v>22.717622080679401</v>
      </c>
      <c r="P1255">
        <v>52.888985068167003</v>
      </c>
      <c r="Q1255">
        <v>6.6096854993894005E-2</v>
      </c>
    </row>
    <row r="1256" spans="1:17" hidden="1" x14ac:dyDescent="0.3">
      <c r="A1256" t="s">
        <v>2674</v>
      </c>
      <c r="B1256" t="s">
        <v>2675</v>
      </c>
      <c r="C1256" t="s">
        <v>3144</v>
      </c>
      <c r="D1256" t="s">
        <v>190</v>
      </c>
      <c r="E1256">
        <v>1639.19712</v>
      </c>
      <c r="F1256">
        <v>855.5</v>
      </c>
      <c r="G1256">
        <v>113.240951995429</v>
      </c>
      <c r="H1256">
        <v>-2.83173932013236</v>
      </c>
      <c r="I1256">
        <v>-13.8181467834549</v>
      </c>
      <c r="J1256">
        <v>0.29529860453886098</v>
      </c>
      <c r="K1256">
        <v>912.33630880652504</v>
      </c>
      <c r="L1256">
        <v>814.61616298721003</v>
      </c>
      <c r="M1256">
        <v>45.184905833936902</v>
      </c>
      <c r="N1256">
        <v>0.44684641325672803</v>
      </c>
      <c r="O1256">
        <v>49.672706019871399</v>
      </c>
      <c r="P1256">
        <v>142.79835390946499</v>
      </c>
      <c r="Q1256">
        <v>0.113994575422011</v>
      </c>
    </row>
    <row r="1257" spans="1:17" hidden="1" x14ac:dyDescent="0.3">
      <c r="A1257" t="s">
        <v>2676</v>
      </c>
      <c r="B1257" t="s">
        <v>2677</v>
      </c>
      <c r="C1257" t="s">
        <v>3144</v>
      </c>
      <c r="D1257" t="s">
        <v>398</v>
      </c>
      <c r="E1257">
        <v>1637.2352474100001</v>
      </c>
      <c r="F1257">
        <v>527.79999999999995</v>
      </c>
      <c r="G1257">
        <v>-0.63923721273366096</v>
      </c>
      <c r="H1257">
        <v>-2.8158790675644898</v>
      </c>
      <c r="I1257">
        <v>-17.086555765155399</v>
      </c>
      <c r="J1257">
        <v>-4.4937203910375096</v>
      </c>
      <c r="K1257">
        <v>522.54526097979601</v>
      </c>
      <c r="L1257">
        <v>510.76467775961902</v>
      </c>
      <c r="M1257">
        <v>38.544696173338998</v>
      </c>
      <c r="N1257">
        <v>0.80678238375886902</v>
      </c>
      <c r="O1257">
        <v>43.7002652519894</v>
      </c>
      <c r="P1257">
        <v>30.643564356435601</v>
      </c>
      <c r="Q1257">
        <v>2.5526636279910001E-3</v>
      </c>
    </row>
    <row r="1258" spans="1:17" hidden="1" x14ac:dyDescent="0.3">
      <c r="A1258" t="s">
        <v>2678</v>
      </c>
      <c r="B1258" t="s">
        <v>2679</v>
      </c>
      <c r="C1258" t="s">
        <v>3144</v>
      </c>
      <c r="D1258" t="s">
        <v>731</v>
      </c>
      <c r="E1258">
        <v>1635.8639268469999</v>
      </c>
      <c r="F1258">
        <v>184.16</v>
      </c>
      <c r="G1258">
        <v>-9.7467840613030408</v>
      </c>
      <c r="H1258">
        <v>-7.8384151557342996</v>
      </c>
      <c r="I1258">
        <v>7.1700135886521803</v>
      </c>
      <c r="J1258">
        <v>-2.5659009204904502</v>
      </c>
      <c r="K1258">
        <v>193.175616864793</v>
      </c>
      <c r="M1258">
        <v>25.682706179556099</v>
      </c>
      <c r="N1258">
        <v>0.76378089266964699</v>
      </c>
      <c r="O1258">
        <v>24.8913987836663</v>
      </c>
      <c r="P1258">
        <v>33.449275362318801</v>
      </c>
    </row>
    <row r="1259" spans="1:17" hidden="1" x14ac:dyDescent="0.3">
      <c r="A1259" t="s">
        <v>2680</v>
      </c>
      <c r="B1259" t="s">
        <v>2681</v>
      </c>
      <c r="C1259" t="s">
        <v>3144</v>
      </c>
      <c r="D1259" t="s">
        <v>2358</v>
      </c>
      <c r="E1259">
        <v>1634.7472998000001</v>
      </c>
      <c r="F1259">
        <v>1029.4000000000001</v>
      </c>
      <c r="G1259">
        <v>-36.554698396020797</v>
      </c>
      <c r="H1259">
        <v>-12.8371174631756</v>
      </c>
      <c r="I1259">
        <v>-23.0500416523385</v>
      </c>
      <c r="J1259">
        <v>-2.4103175350467398</v>
      </c>
      <c r="K1259">
        <v>1104.01754761861</v>
      </c>
      <c r="L1259">
        <v>1129.7194803846801</v>
      </c>
      <c r="M1259">
        <v>30.333496926124202</v>
      </c>
      <c r="N1259">
        <v>0.90225786186763202</v>
      </c>
      <c r="O1259">
        <v>40.9510394404507</v>
      </c>
      <c r="P1259">
        <v>10.0021372088053</v>
      </c>
      <c r="Q1259">
        <v>8.8917072666843996E-2</v>
      </c>
    </row>
    <row r="1260" spans="1:17" hidden="1" x14ac:dyDescent="0.3">
      <c r="A1260" t="s">
        <v>2682</v>
      </c>
      <c r="B1260" t="s">
        <v>2683</v>
      </c>
      <c r="C1260" t="s">
        <v>3144</v>
      </c>
      <c r="D1260" t="s">
        <v>271</v>
      </c>
      <c r="E1260">
        <v>1634.260878645</v>
      </c>
      <c r="F1260">
        <v>308.10000000000002</v>
      </c>
      <c r="G1260">
        <v>106.226821806015</v>
      </c>
      <c r="H1260">
        <v>-11.372930875748899</v>
      </c>
      <c r="I1260">
        <v>27.282892874241298</v>
      </c>
      <c r="J1260">
        <v>-6.6215765538457196</v>
      </c>
      <c r="K1260">
        <v>316.95708326021702</v>
      </c>
      <c r="L1260">
        <v>260.42263645295299</v>
      </c>
      <c r="M1260">
        <v>37.389316398331601</v>
      </c>
      <c r="N1260">
        <v>0.44517535983971401</v>
      </c>
      <c r="O1260">
        <v>42.388834793897999</v>
      </c>
      <c r="P1260">
        <v>133.49753694581199</v>
      </c>
      <c r="Q1260">
        <v>0.14443748865054401</v>
      </c>
    </row>
    <row r="1261" spans="1:17" hidden="1" x14ac:dyDescent="0.3">
      <c r="A1261" t="s">
        <v>2684</v>
      </c>
      <c r="B1261" t="s">
        <v>2685</v>
      </c>
      <c r="C1261" t="s">
        <v>3144</v>
      </c>
      <c r="D1261" t="s">
        <v>406</v>
      </c>
      <c r="E1261">
        <v>1628.5730417</v>
      </c>
      <c r="F1261">
        <v>98.31</v>
      </c>
      <c r="G1261">
        <v>6.5754387063568496</v>
      </c>
      <c r="H1261">
        <v>-10.8979492543346</v>
      </c>
      <c r="I1261">
        <v>-3.0285899789247099</v>
      </c>
      <c r="J1261">
        <v>-5.9666289415992004</v>
      </c>
      <c r="K1261">
        <v>106.04377155070399</v>
      </c>
      <c r="L1261">
        <v>100.257658158429</v>
      </c>
      <c r="M1261">
        <v>33.987636446985398</v>
      </c>
      <c r="N1261">
        <v>0.18604883924426899</v>
      </c>
      <c r="O1261">
        <v>36.303529651103602</v>
      </c>
      <c r="P1261">
        <v>36.0692041522491</v>
      </c>
      <c r="Q1261">
        <v>0.108209931731445</v>
      </c>
    </row>
    <row r="1262" spans="1:17" hidden="1" x14ac:dyDescent="0.3">
      <c r="A1262" t="s">
        <v>2686</v>
      </c>
      <c r="B1262" t="s">
        <v>2687</v>
      </c>
      <c r="C1262" t="s">
        <v>3144</v>
      </c>
      <c r="D1262" t="s">
        <v>217</v>
      </c>
      <c r="E1262">
        <v>1624.68987556</v>
      </c>
      <c r="F1262">
        <v>980.5</v>
      </c>
      <c r="G1262">
        <v>131.470543601461</v>
      </c>
      <c r="H1262">
        <v>-8.8070352542548491</v>
      </c>
      <c r="I1262">
        <v>8.1713167198892709</v>
      </c>
      <c r="J1262">
        <v>3.8243536071907198</v>
      </c>
      <c r="K1262">
        <v>956.31845150104505</v>
      </c>
      <c r="L1262">
        <v>789.28163907879502</v>
      </c>
      <c r="M1262">
        <v>36.849520866351497</v>
      </c>
      <c r="N1262">
        <v>0.57950178133644703</v>
      </c>
      <c r="O1262">
        <v>16.5680775114737</v>
      </c>
      <c r="P1262">
        <v>171.49383912501699</v>
      </c>
      <c r="Q1262">
        <v>0.16416277051665201</v>
      </c>
    </row>
    <row r="1263" spans="1:17" hidden="1" x14ac:dyDescent="0.3">
      <c r="A1263" t="s">
        <v>2688</v>
      </c>
      <c r="B1263" t="s">
        <v>2689</v>
      </c>
      <c r="C1263" t="s">
        <v>3144</v>
      </c>
      <c r="D1263" t="s">
        <v>1473</v>
      </c>
      <c r="E1263">
        <v>1620.3344587500001</v>
      </c>
      <c r="F1263">
        <v>112.34</v>
      </c>
      <c r="G1263">
        <v>-1.4424410721473599</v>
      </c>
      <c r="H1263">
        <v>-13.1448155926113</v>
      </c>
      <c r="I1263">
        <v>-11.0258891962962</v>
      </c>
      <c r="J1263">
        <v>-5.6093129789913601</v>
      </c>
      <c r="K1263">
        <v>123.778784157256</v>
      </c>
      <c r="L1263">
        <v>113.650487332438</v>
      </c>
      <c r="M1263">
        <v>22.746328883618698</v>
      </c>
      <c r="N1263">
        <v>0.41629939712654301</v>
      </c>
      <c r="O1263">
        <v>31.1376179455225</v>
      </c>
      <c r="P1263">
        <v>54.844934527911697</v>
      </c>
      <c r="Q1263">
        <v>0.18417862944949301</v>
      </c>
    </row>
    <row r="1264" spans="1:17" hidden="1" x14ac:dyDescent="0.3">
      <c r="A1264" t="s">
        <v>2690</v>
      </c>
      <c r="B1264" t="s">
        <v>2691</v>
      </c>
      <c r="C1264" t="s">
        <v>3144</v>
      </c>
      <c r="D1264" t="s">
        <v>117</v>
      </c>
      <c r="E1264">
        <v>1614.14</v>
      </c>
      <c r="F1264">
        <v>750.75</v>
      </c>
      <c r="G1264">
        <v>-15.0929041573539</v>
      </c>
      <c r="H1264">
        <v>-4.8457419323621096</v>
      </c>
      <c r="I1264">
        <v>1.1077408874130901</v>
      </c>
      <c r="J1264">
        <v>-5.9930029673070102</v>
      </c>
      <c r="K1264">
        <v>727.46854895767103</v>
      </c>
      <c r="L1264">
        <v>666.88000618425895</v>
      </c>
      <c r="M1264">
        <v>59.689958499750297</v>
      </c>
      <c r="N1264">
        <v>0.718211507771081</v>
      </c>
      <c r="O1264">
        <v>11.088911088911001</v>
      </c>
      <c r="P1264">
        <v>30.451781059947798</v>
      </c>
      <c r="Q1264">
        <v>0.113754041096012</v>
      </c>
    </row>
    <row r="1265" spans="1:17" hidden="1" x14ac:dyDescent="0.3">
      <c r="A1265" t="s">
        <v>2692</v>
      </c>
      <c r="B1265" t="s">
        <v>2693</v>
      </c>
      <c r="C1265" t="s">
        <v>3144</v>
      </c>
      <c r="E1265">
        <v>1609.9376568</v>
      </c>
      <c r="F1265">
        <v>356.7</v>
      </c>
      <c r="G1265">
        <v>1165.5890166470799</v>
      </c>
      <c r="H1265">
        <v>-5.2356062033147097</v>
      </c>
      <c r="I1265">
        <v>175.34892592225199</v>
      </c>
      <c r="J1265">
        <v>-6.6207173840719902</v>
      </c>
      <c r="K1265">
        <v>379.83888984987198</v>
      </c>
      <c r="L1265">
        <v>261.566665822593</v>
      </c>
      <c r="M1265">
        <v>42.181906265655797</v>
      </c>
      <c r="N1265">
        <v>0.784567323126653</v>
      </c>
      <c r="O1265">
        <v>38.7160078497336</v>
      </c>
      <c r="P1265">
        <v>1395.59748427672</v>
      </c>
      <c r="Q1265">
        <v>0.20824688345357401</v>
      </c>
    </row>
    <row r="1266" spans="1:17" hidden="1" x14ac:dyDescent="0.3">
      <c r="A1266" t="s">
        <v>2694</v>
      </c>
      <c r="B1266" t="s">
        <v>2695</v>
      </c>
      <c r="C1266" t="s">
        <v>3144</v>
      </c>
      <c r="D1266" t="s">
        <v>72</v>
      </c>
      <c r="E1266">
        <v>1602.0964160000001</v>
      </c>
      <c r="F1266">
        <v>286.10000000000002</v>
      </c>
      <c r="G1266">
        <v>69.091673329660793</v>
      </c>
      <c r="H1266">
        <v>-10.7785502284037</v>
      </c>
      <c r="I1266">
        <v>79.872146339945402</v>
      </c>
      <c r="J1266">
        <v>-7.1659258852570504</v>
      </c>
      <c r="K1266">
        <v>278.00781808353997</v>
      </c>
      <c r="L1266">
        <v>208.716187083259</v>
      </c>
      <c r="M1266">
        <v>40.595903242751099</v>
      </c>
      <c r="N1266">
        <v>0.23335889302983001</v>
      </c>
      <c r="O1266">
        <v>29.884655714785001</v>
      </c>
      <c r="P1266">
        <v>102.190812720848</v>
      </c>
      <c r="Q1266">
        <v>4.8688561644344E-2</v>
      </c>
    </row>
    <row r="1267" spans="1:17" hidden="1" x14ac:dyDescent="0.3">
      <c r="A1267" t="s">
        <v>2696</v>
      </c>
      <c r="B1267" t="s">
        <v>2697</v>
      </c>
      <c r="C1267" t="s">
        <v>3144</v>
      </c>
      <c r="D1267" t="s">
        <v>190</v>
      </c>
      <c r="E1267">
        <v>1597.8768</v>
      </c>
      <c r="F1267">
        <v>1252.2</v>
      </c>
      <c r="G1267">
        <v>33.680441672542301</v>
      </c>
      <c r="H1267">
        <v>-15.318160944484999</v>
      </c>
      <c r="I1267">
        <v>6.1352215398805496</v>
      </c>
      <c r="J1267">
        <v>-6.9361205469411402</v>
      </c>
      <c r="K1267">
        <v>1299.4276954652901</v>
      </c>
      <c r="L1267">
        <v>1131.5451375564101</v>
      </c>
      <c r="M1267">
        <v>29.149142976084601</v>
      </c>
      <c r="N1267">
        <v>0.42313499680102301</v>
      </c>
      <c r="O1267">
        <v>19.789171058936201</v>
      </c>
      <c r="P1267">
        <v>67.194071700380505</v>
      </c>
      <c r="Q1267">
        <v>4.3994972040039999E-2</v>
      </c>
    </row>
    <row r="1268" spans="1:17" hidden="1" x14ac:dyDescent="0.3">
      <c r="A1268" t="s">
        <v>2698</v>
      </c>
      <c r="B1268" t="s">
        <v>2699</v>
      </c>
      <c r="C1268" t="s">
        <v>3144</v>
      </c>
      <c r="D1268" t="s">
        <v>403</v>
      </c>
      <c r="E1268">
        <v>1585.5013937000001</v>
      </c>
      <c r="F1268">
        <v>341</v>
      </c>
      <c r="G1268">
        <v>22.685309486412301</v>
      </c>
      <c r="H1268">
        <v>36.456571890619301</v>
      </c>
      <c r="I1268">
        <v>38.262338775139703</v>
      </c>
      <c r="J1268">
        <v>9.1446449320881893</v>
      </c>
      <c r="K1268">
        <v>258.69995395713801</v>
      </c>
      <c r="L1268">
        <v>230.829288730559</v>
      </c>
      <c r="M1268">
        <v>82.818168950172605</v>
      </c>
      <c r="N1268">
        <v>2.57393955931032</v>
      </c>
      <c r="O1268">
        <v>1.14369501466276</v>
      </c>
      <c r="P1268">
        <v>85.9830924461412</v>
      </c>
      <c r="Q1268">
        <v>0.10142783828</v>
      </c>
    </row>
    <row r="1269" spans="1:17" hidden="1" x14ac:dyDescent="0.3">
      <c r="A1269" t="s">
        <v>2700</v>
      </c>
      <c r="B1269" t="s">
        <v>2701</v>
      </c>
      <c r="C1269" t="s">
        <v>3144</v>
      </c>
      <c r="D1269" t="s">
        <v>436</v>
      </c>
      <c r="E1269">
        <v>1577.0659155389999</v>
      </c>
      <c r="F1269">
        <v>106.8</v>
      </c>
      <c r="G1269">
        <v>-54.170099123369802</v>
      </c>
      <c r="H1269">
        <v>2.2962509230388699</v>
      </c>
      <c r="I1269">
        <v>-11.097411913633501</v>
      </c>
      <c r="J1269">
        <v>-5.5583354806741596</v>
      </c>
      <c r="K1269">
        <v>105.27440604247199</v>
      </c>
      <c r="L1269">
        <v>110.405436956503</v>
      </c>
      <c r="M1269">
        <v>38.327364707249203</v>
      </c>
      <c r="N1269">
        <v>1.0946935740741499</v>
      </c>
      <c r="O1269">
        <v>57.584269662921301</v>
      </c>
      <c r="P1269">
        <v>18.6666666666666</v>
      </c>
      <c r="Q1269">
        <v>-4.7400623657678997E-2</v>
      </c>
    </row>
    <row r="1270" spans="1:17" hidden="1" x14ac:dyDescent="0.3">
      <c r="A1270" t="s">
        <v>2702</v>
      </c>
      <c r="B1270" t="s">
        <v>2703</v>
      </c>
      <c r="C1270" t="s">
        <v>3144</v>
      </c>
      <c r="D1270" t="s">
        <v>21</v>
      </c>
      <c r="E1270">
        <v>1575.0675659999999</v>
      </c>
      <c r="F1270">
        <v>149.44999999999999</v>
      </c>
      <c r="G1270">
        <v>333.99471695896801</v>
      </c>
      <c r="H1270">
        <v>12.2308364498732</v>
      </c>
      <c r="I1270">
        <v>110.399405996125</v>
      </c>
      <c r="J1270">
        <v>-7.7204649422591602</v>
      </c>
      <c r="K1270">
        <v>124.033025565146</v>
      </c>
      <c r="L1270">
        <v>83.336594735283995</v>
      </c>
      <c r="M1270">
        <v>52.280577921005602</v>
      </c>
      <c r="N1270">
        <v>1.18091038698712</v>
      </c>
      <c r="O1270">
        <v>12.278353964536601</v>
      </c>
      <c r="P1270">
        <v>419.82608695652101</v>
      </c>
    </row>
    <row r="1271" spans="1:17" hidden="1" x14ac:dyDescent="0.3">
      <c r="A1271" t="s">
        <v>2704</v>
      </c>
      <c r="B1271" t="s">
        <v>2705</v>
      </c>
      <c r="C1271" t="s">
        <v>3144</v>
      </c>
      <c r="D1271" t="s">
        <v>120</v>
      </c>
      <c r="E1271">
        <v>1573.3148383799901</v>
      </c>
      <c r="F1271">
        <v>14.23</v>
      </c>
      <c r="G1271">
        <v>-16.268301349162499</v>
      </c>
      <c r="H1271">
        <v>-7.55354176552322</v>
      </c>
      <c r="I1271">
        <v>-40.3588363289957</v>
      </c>
      <c r="J1271">
        <v>-5.8044970484427498</v>
      </c>
      <c r="K1271">
        <v>15.3720641689291</v>
      </c>
      <c r="L1271">
        <v>16.246981781085701</v>
      </c>
      <c r="M1271">
        <v>41.037077042160199</v>
      </c>
      <c r="N1271">
        <v>0.85770039616697302</v>
      </c>
      <c r="O1271">
        <v>85.208337681976204</v>
      </c>
      <c r="P1271">
        <v>19.235092813439799</v>
      </c>
      <c r="Q1271">
        <v>4.1070701141008997E-2</v>
      </c>
    </row>
    <row r="1272" spans="1:17" hidden="1" x14ac:dyDescent="0.3">
      <c r="A1272" t="s">
        <v>2706</v>
      </c>
      <c r="B1272" t="s">
        <v>2707</v>
      </c>
      <c r="C1272" t="s">
        <v>3144</v>
      </c>
      <c r="D1272" t="s">
        <v>482</v>
      </c>
      <c r="E1272">
        <v>1572.99006611</v>
      </c>
      <c r="F1272">
        <v>1099.2</v>
      </c>
      <c r="G1272">
        <v>-30.146792011897698</v>
      </c>
      <c r="H1272">
        <v>-12.1059181758192</v>
      </c>
      <c r="I1272">
        <v>-24.596164417869801</v>
      </c>
      <c r="J1272">
        <v>-4.2909957877641096</v>
      </c>
      <c r="K1272">
        <v>1279.4028267199401</v>
      </c>
      <c r="L1272">
        <v>1302.06954140005</v>
      </c>
      <c r="M1272">
        <v>30.900158929865199</v>
      </c>
      <c r="N1272">
        <v>1.05387957718365</v>
      </c>
      <c r="O1272">
        <v>41.2845705967976</v>
      </c>
      <c r="P1272">
        <v>7.78055596411237</v>
      </c>
      <c r="Q1272">
        <v>-7.1363550126431002E-2</v>
      </c>
    </row>
    <row r="1273" spans="1:17" hidden="1" x14ac:dyDescent="0.3">
      <c r="A1273" t="s">
        <v>2708</v>
      </c>
      <c r="B1273" t="s">
        <v>2709</v>
      </c>
      <c r="C1273" t="s">
        <v>3144</v>
      </c>
      <c r="D1273" t="s">
        <v>117</v>
      </c>
      <c r="E1273">
        <v>1572.76161</v>
      </c>
      <c r="F1273">
        <v>523.6</v>
      </c>
      <c r="G1273">
        <v>44.796323966348197</v>
      </c>
      <c r="H1273">
        <v>-20.361937463285098</v>
      </c>
      <c r="I1273">
        <v>-16.787084037375699</v>
      </c>
      <c r="J1273">
        <v>-12.892430649511599</v>
      </c>
      <c r="K1273">
        <v>564.71574872620101</v>
      </c>
      <c r="L1273">
        <v>509.45211354761801</v>
      </c>
      <c r="M1273">
        <v>35.831568412189903</v>
      </c>
      <c r="N1273">
        <v>0.805119393856916</v>
      </c>
      <c r="O1273">
        <v>28.533231474407899</v>
      </c>
      <c r="P1273">
        <v>101.423350644354</v>
      </c>
      <c r="Q1273">
        <v>0.13513470053130999</v>
      </c>
    </row>
    <row r="1274" spans="1:17" hidden="1" x14ac:dyDescent="0.3">
      <c r="A1274" t="s">
        <v>2710</v>
      </c>
      <c r="B1274" t="s">
        <v>2711</v>
      </c>
      <c r="C1274" t="s">
        <v>3144</v>
      </c>
      <c r="D1274" t="s">
        <v>51</v>
      </c>
      <c r="E1274">
        <v>1570.6994867650001</v>
      </c>
      <c r="F1274">
        <v>600.75</v>
      </c>
      <c r="G1274">
        <v>32.843890403913001</v>
      </c>
      <c r="H1274">
        <v>-13.667508741236199</v>
      </c>
      <c r="I1274">
        <v>8.0554645935326299</v>
      </c>
      <c r="J1274">
        <v>-2.8827916041802402</v>
      </c>
      <c r="K1274">
        <v>631.17547054214504</v>
      </c>
      <c r="L1274">
        <v>550.616130763054</v>
      </c>
      <c r="M1274">
        <v>28.296523360497599</v>
      </c>
      <c r="N1274">
        <v>0.54427284850280799</v>
      </c>
      <c r="O1274">
        <v>20.690803162713198</v>
      </c>
      <c r="P1274">
        <v>61.491935483870897</v>
      </c>
      <c r="Q1274">
        <v>2.9109905605912E-2</v>
      </c>
    </row>
    <row r="1275" spans="1:17" hidden="1" x14ac:dyDescent="0.3">
      <c r="A1275" t="s">
        <v>2712</v>
      </c>
      <c r="B1275" t="s">
        <v>2713</v>
      </c>
      <c r="C1275" t="s">
        <v>3144</v>
      </c>
      <c r="D1275" t="s">
        <v>48</v>
      </c>
      <c r="E1275">
        <v>1562.336693407</v>
      </c>
      <c r="F1275">
        <v>163.86</v>
      </c>
      <c r="G1275">
        <v>57.6728514516251</v>
      </c>
      <c r="H1275">
        <v>-10.5692957636745</v>
      </c>
      <c r="I1275">
        <v>9.5582669228914998</v>
      </c>
      <c r="J1275">
        <v>-3.1794913114275198</v>
      </c>
      <c r="K1275">
        <v>176.469086967397</v>
      </c>
      <c r="L1275">
        <v>151.81995757763599</v>
      </c>
      <c r="M1275">
        <v>30.559718704525402</v>
      </c>
      <c r="N1275">
        <v>0.58057663940115301</v>
      </c>
      <c r="O1275">
        <v>39.082143293054997</v>
      </c>
      <c r="P1275">
        <v>88.670120898100194</v>
      </c>
      <c r="Q1275">
        <v>0.148387969546872</v>
      </c>
    </row>
    <row r="1276" spans="1:17" hidden="1" x14ac:dyDescent="0.3">
      <c r="A1276" t="s">
        <v>2714</v>
      </c>
      <c r="B1276" t="s">
        <v>2715</v>
      </c>
      <c r="C1276" t="s">
        <v>3144</v>
      </c>
      <c r="D1276" t="s">
        <v>406</v>
      </c>
      <c r="E1276">
        <v>1559.3038285499999</v>
      </c>
      <c r="F1276">
        <v>133.16999999999999</v>
      </c>
      <c r="G1276">
        <v>0.777361783279921</v>
      </c>
      <c r="H1276">
        <v>-1.5120288050195501</v>
      </c>
      <c r="I1276">
        <v>-1.8209101548784401</v>
      </c>
      <c r="J1276">
        <v>1.12197894000611</v>
      </c>
      <c r="K1276">
        <v>129.13907265359799</v>
      </c>
      <c r="L1276">
        <v>122.24781285159099</v>
      </c>
      <c r="M1276">
        <v>58.7835938896743</v>
      </c>
      <c r="N1276">
        <v>0.54829523941936598</v>
      </c>
      <c r="O1276">
        <v>17.2185927761507</v>
      </c>
      <c r="P1276">
        <v>41.069915254237202</v>
      </c>
      <c r="Q1276">
        <v>4.9992784055243003E-2</v>
      </c>
    </row>
    <row r="1277" spans="1:17" hidden="1" x14ac:dyDescent="0.3">
      <c r="A1277" t="s">
        <v>2716</v>
      </c>
      <c r="B1277" t="s">
        <v>2717</v>
      </c>
      <c r="C1277" t="s">
        <v>3144</v>
      </c>
      <c r="D1277" t="s">
        <v>51</v>
      </c>
      <c r="E1277">
        <v>1558.5395658499999</v>
      </c>
      <c r="F1277">
        <v>1656.8</v>
      </c>
      <c r="G1277">
        <v>36.768888820599003</v>
      </c>
      <c r="H1277">
        <v>-8.0710152350799795</v>
      </c>
      <c r="I1277">
        <v>14.114567222050599</v>
      </c>
      <c r="J1277">
        <v>1.9549260845019301</v>
      </c>
      <c r="K1277">
        <v>1578.41804171934</v>
      </c>
      <c r="L1277">
        <v>1351.7545818673</v>
      </c>
      <c r="M1277">
        <v>37.615950073570403</v>
      </c>
      <c r="N1277">
        <v>0.456359743040685</v>
      </c>
      <c r="O1277">
        <v>19.809270883631001</v>
      </c>
      <c r="P1277">
        <v>85.667058889449194</v>
      </c>
      <c r="Q1277">
        <v>9.2213925555854004E-2</v>
      </c>
    </row>
    <row r="1278" spans="1:17" hidden="1" x14ac:dyDescent="0.3">
      <c r="A1278" t="s">
        <v>2718</v>
      </c>
      <c r="B1278" t="s">
        <v>2719</v>
      </c>
      <c r="C1278" t="s">
        <v>3144</v>
      </c>
      <c r="E1278">
        <v>1557.92</v>
      </c>
      <c r="F1278">
        <v>578.85</v>
      </c>
      <c r="G1278">
        <v>241.18886474562601</v>
      </c>
      <c r="H1278">
        <v>51.090136640283099</v>
      </c>
      <c r="I1278">
        <v>28.6089921248503</v>
      </c>
      <c r="J1278">
        <v>9.1426710320552491</v>
      </c>
      <c r="K1278">
        <v>432.54508281263901</v>
      </c>
      <c r="L1278">
        <v>382.98724166373597</v>
      </c>
      <c r="M1278">
        <v>98.754436911476205</v>
      </c>
      <c r="N1278">
        <v>1.1542857142857099</v>
      </c>
      <c r="O1278">
        <v>63.099248509976597</v>
      </c>
      <c r="P1278">
        <v>273.451612903225</v>
      </c>
    </row>
    <row r="1279" spans="1:17" hidden="1" x14ac:dyDescent="0.3">
      <c r="A1279" t="s">
        <v>2720</v>
      </c>
      <c r="B1279" t="s">
        <v>2721</v>
      </c>
      <c r="C1279" t="s">
        <v>3144</v>
      </c>
      <c r="D1279" t="s">
        <v>202</v>
      </c>
      <c r="E1279">
        <v>1555.15583124</v>
      </c>
      <c r="F1279">
        <v>2539.25</v>
      </c>
      <c r="G1279">
        <v>37.279069391842803</v>
      </c>
      <c r="H1279">
        <v>-13.7724102824283</v>
      </c>
      <c r="I1279">
        <v>5.5565220956788597</v>
      </c>
      <c r="J1279">
        <v>-2.9431526638189398</v>
      </c>
      <c r="K1279">
        <v>2686.9274725345399</v>
      </c>
      <c r="L1279">
        <v>2241.5449929899301</v>
      </c>
      <c r="M1279">
        <v>25.322558892077399</v>
      </c>
      <c r="N1279">
        <v>0.33718097447795797</v>
      </c>
      <c r="O1279">
        <v>35.827508122477099</v>
      </c>
      <c r="P1279">
        <v>87.925547661338001</v>
      </c>
      <c r="Q1279">
        <v>0.12680137468514399</v>
      </c>
    </row>
    <row r="1280" spans="1:17" hidden="1" x14ac:dyDescent="0.3">
      <c r="A1280" t="s">
        <v>2722</v>
      </c>
      <c r="B1280" t="s">
        <v>2723</v>
      </c>
      <c r="C1280" t="s">
        <v>3144</v>
      </c>
      <c r="D1280" t="s">
        <v>21</v>
      </c>
      <c r="E1280">
        <v>1552.09969473</v>
      </c>
      <c r="F1280">
        <v>1002.35</v>
      </c>
      <c r="G1280">
        <v>44.644214969113001</v>
      </c>
      <c r="H1280">
        <v>-11.801104075347901</v>
      </c>
      <c r="I1280">
        <v>30.257711885201999</v>
      </c>
      <c r="J1280">
        <v>-1.24449949885668</v>
      </c>
      <c r="K1280">
        <v>1074.6194465869401</v>
      </c>
      <c r="L1280">
        <v>945.22096108049902</v>
      </c>
      <c r="M1280">
        <v>28.920893314800999</v>
      </c>
      <c r="N1280">
        <v>0.72700621019560896</v>
      </c>
      <c r="O1280">
        <v>24.896493240883899</v>
      </c>
      <c r="P1280">
        <v>73.117443868739201</v>
      </c>
      <c r="Q1280">
        <v>9.1424073518557997E-2</v>
      </c>
    </row>
    <row r="1281" spans="1:17" hidden="1" x14ac:dyDescent="0.3">
      <c r="A1281" t="s">
        <v>2724</v>
      </c>
      <c r="B1281" t="s">
        <v>2725</v>
      </c>
      <c r="C1281" t="s">
        <v>3144</v>
      </c>
      <c r="D1281" t="s">
        <v>2150</v>
      </c>
      <c r="E1281">
        <v>1550.1556708799999</v>
      </c>
      <c r="F1281">
        <v>292.64999999999998</v>
      </c>
      <c r="G1281">
        <v>6.0854024268468896</v>
      </c>
      <c r="H1281">
        <v>-12.7155060757723</v>
      </c>
      <c r="I1281">
        <v>23.002200076802101</v>
      </c>
      <c r="J1281">
        <v>-6.3291282032212797</v>
      </c>
      <c r="K1281">
        <v>324.56138728274499</v>
      </c>
      <c r="M1281">
        <v>29.229244189358901</v>
      </c>
      <c r="N1281">
        <v>0.20150767418575499</v>
      </c>
      <c r="O1281">
        <v>42.4056039637792</v>
      </c>
      <c r="P1281">
        <v>40.023923444975999</v>
      </c>
    </row>
    <row r="1282" spans="1:17" hidden="1" x14ac:dyDescent="0.3">
      <c r="A1282" t="s">
        <v>2726</v>
      </c>
      <c r="B1282" t="s">
        <v>2727</v>
      </c>
      <c r="C1282" t="s">
        <v>3144</v>
      </c>
      <c r="D1282" t="s">
        <v>60</v>
      </c>
      <c r="E1282">
        <v>1548.2760137079999</v>
      </c>
      <c r="F1282">
        <v>208.28</v>
      </c>
      <c r="G1282">
        <v>-51.847937663787498</v>
      </c>
      <c r="H1282">
        <v>-7.8613094386421603</v>
      </c>
      <c r="I1282">
        <v>-32.506786112529099</v>
      </c>
      <c r="J1282">
        <v>-1.83024736183623</v>
      </c>
      <c r="K1282">
        <v>226.14515299152399</v>
      </c>
      <c r="M1282">
        <v>37.792602659046899</v>
      </c>
      <c r="N1282">
        <v>0.99568774981883301</v>
      </c>
      <c r="O1282">
        <v>42.380449395045098</v>
      </c>
      <c r="P1282">
        <v>4.6633165829145602</v>
      </c>
    </row>
    <row r="1283" spans="1:17" hidden="1" x14ac:dyDescent="0.3">
      <c r="A1283" t="s">
        <v>2728</v>
      </c>
      <c r="B1283" t="s">
        <v>2729</v>
      </c>
      <c r="C1283" t="s">
        <v>3144</v>
      </c>
      <c r="D1283" t="s">
        <v>482</v>
      </c>
      <c r="E1283">
        <v>1543.8226177199999</v>
      </c>
      <c r="F1283">
        <v>210.78</v>
      </c>
      <c r="G1283">
        <v>58.030383761301898</v>
      </c>
      <c r="H1283">
        <v>-10.246524694593999</v>
      </c>
      <c r="I1283">
        <v>42.884904756613999</v>
      </c>
      <c r="J1283">
        <v>-15.821787291639</v>
      </c>
      <c r="K1283">
        <v>195.636453745003</v>
      </c>
      <c r="L1283">
        <v>155.63550227211499</v>
      </c>
      <c r="M1283">
        <v>45.222683188545503</v>
      </c>
      <c r="N1283">
        <v>0.60968876549526696</v>
      </c>
      <c r="O1283">
        <v>17.8479931682322</v>
      </c>
      <c r="P1283">
        <v>108.280632411067</v>
      </c>
      <c r="Q1283">
        <v>6.6392221983975999E-2</v>
      </c>
    </row>
    <row r="1284" spans="1:17" hidden="1" x14ac:dyDescent="0.3">
      <c r="A1284" t="s">
        <v>2730</v>
      </c>
      <c r="B1284" t="s">
        <v>2731</v>
      </c>
      <c r="C1284" t="s">
        <v>3144</v>
      </c>
      <c r="D1284" t="s">
        <v>562</v>
      </c>
      <c r="E1284">
        <v>1541.0793000000001</v>
      </c>
      <c r="F1284">
        <v>147.30000000000001</v>
      </c>
      <c r="G1284">
        <v>61.939304128025697</v>
      </c>
      <c r="H1284">
        <v>-2.91109520968255</v>
      </c>
      <c r="I1284">
        <v>0.27319478954239901</v>
      </c>
      <c r="J1284">
        <v>-4.7433536626540498</v>
      </c>
      <c r="K1284">
        <v>153.68791647280901</v>
      </c>
      <c r="L1284">
        <v>140.256278033607</v>
      </c>
      <c r="M1284">
        <v>24.086875644384701</v>
      </c>
      <c r="N1284">
        <v>0.90548764655681202</v>
      </c>
      <c r="O1284">
        <v>24.236252545824801</v>
      </c>
      <c r="P1284">
        <v>93.307086614173201</v>
      </c>
      <c r="Q1284">
        <v>6.6078336139305999E-2</v>
      </c>
    </row>
    <row r="1285" spans="1:17" hidden="1" x14ac:dyDescent="0.3">
      <c r="A1285" t="s">
        <v>2732</v>
      </c>
      <c r="B1285" t="s">
        <v>2733</v>
      </c>
      <c r="C1285" t="s">
        <v>3144</v>
      </c>
      <c r="D1285" t="s">
        <v>984</v>
      </c>
      <c r="E1285">
        <v>1537.6148401999999</v>
      </c>
      <c r="F1285">
        <v>773</v>
      </c>
      <c r="G1285">
        <v>-9.3814365062755591</v>
      </c>
      <c r="H1285">
        <v>-1.11910440465644</v>
      </c>
      <c r="I1285">
        <v>18.522374607524</v>
      </c>
      <c r="J1285">
        <v>-6.1843474131602498</v>
      </c>
      <c r="K1285">
        <v>719.47135061562904</v>
      </c>
      <c r="L1285">
        <v>650.89466603794301</v>
      </c>
      <c r="M1285">
        <v>48.784499375823003</v>
      </c>
      <c r="N1285">
        <v>1.3237604863899199</v>
      </c>
      <c r="O1285">
        <v>10.608020698576899</v>
      </c>
      <c r="P1285">
        <v>61.192784902512699</v>
      </c>
      <c r="Q1285">
        <v>5.2097875700327999E-2</v>
      </c>
    </row>
    <row r="1286" spans="1:17" hidden="1" x14ac:dyDescent="0.3">
      <c r="A1286" t="s">
        <v>2734</v>
      </c>
      <c r="B1286" t="s">
        <v>2735</v>
      </c>
      <c r="C1286" t="s">
        <v>3144</v>
      </c>
      <c r="D1286" t="s">
        <v>1111</v>
      </c>
      <c r="E1286">
        <v>1535.9187937500001</v>
      </c>
      <c r="F1286">
        <v>213</v>
      </c>
      <c r="G1286">
        <v>277.13406936751198</v>
      </c>
      <c r="H1286">
        <v>12.735795437216501</v>
      </c>
      <c r="I1286">
        <v>0.19780306862607899</v>
      </c>
      <c r="J1286">
        <v>-16.2858999186079</v>
      </c>
      <c r="K1286">
        <v>203.110462724218</v>
      </c>
      <c r="L1286">
        <v>168.184104022311</v>
      </c>
      <c r="M1286">
        <v>54.5713681022876</v>
      </c>
      <c r="N1286">
        <v>1.8732506509232201</v>
      </c>
      <c r="O1286">
        <v>21.572769953051601</v>
      </c>
      <c r="P1286">
        <v>345.60669456066898</v>
      </c>
      <c r="Q1286">
        <v>0.21148981434699199</v>
      </c>
    </row>
    <row r="1287" spans="1:17" hidden="1" x14ac:dyDescent="0.3">
      <c r="A1287" t="s">
        <v>2736</v>
      </c>
      <c r="B1287" t="s">
        <v>2737</v>
      </c>
      <c r="C1287" t="s">
        <v>3144</v>
      </c>
      <c r="D1287" t="s">
        <v>1562</v>
      </c>
      <c r="E1287">
        <v>1526.8263568249999</v>
      </c>
      <c r="F1287">
        <v>127.1</v>
      </c>
      <c r="G1287">
        <v>340.352537251667</v>
      </c>
      <c r="H1287">
        <v>13.6637629287431</v>
      </c>
      <c r="I1287">
        <v>114.006188423662</v>
      </c>
      <c r="J1287">
        <v>2.21300839965533</v>
      </c>
      <c r="K1287">
        <v>104.985214779358</v>
      </c>
      <c r="L1287">
        <v>74.446792953457404</v>
      </c>
      <c r="M1287">
        <v>60.5616889274107</v>
      </c>
      <c r="N1287">
        <v>1.1359635797880501</v>
      </c>
      <c r="O1287">
        <v>1.0228166797797</v>
      </c>
      <c r="P1287">
        <v>388.84615384615302</v>
      </c>
      <c r="Q1287">
        <v>6.8093636733363994E-2</v>
      </c>
    </row>
    <row r="1288" spans="1:17" hidden="1" x14ac:dyDescent="0.3">
      <c r="A1288" t="s">
        <v>2738</v>
      </c>
      <c r="B1288" t="s">
        <v>2739</v>
      </c>
      <c r="C1288" t="s">
        <v>3144</v>
      </c>
      <c r="D1288" t="s">
        <v>21</v>
      </c>
      <c r="E1288">
        <v>1520.7336319999999</v>
      </c>
      <c r="F1288">
        <v>796.45</v>
      </c>
      <c r="G1288">
        <v>645.60652891648601</v>
      </c>
      <c r="H1288">
        <v>0.98732768274696603</v>
      </c>
      <c r="I1288">
        <v>254.15409166347601</v>
      </c>
      <c r="J1288">
        <v>-1.5988145372101601</v>
      </c>
      <c r="K1288">
        <v>791.02642454603802</v>
      </c>
      <c r="M1288">
        <v>65.011336260822105</v>
      </c>
      <c r="N1288">
        <v>0.78341559723593202</v>
      </c>
      <c r="O1288">
        <v>25.306045577249002</v>
      </c>
      <c r="P1288">
        <v>754.10187667560297</v>
      </c>
    </row>
    <row r="1289" spans="1:17" hidden="1" x14ac:dyDescent="0.3">
      <c r="A1289" t="s">
        <v>2740</v>
      </c>
      <c r="B1289" t="s">
        <v>2741</v>
      </c>
      <c r="C1289" t="s">
        <v>3144</v>
      </c>
      <c r="D1289" t="s">
        <v>51</v>
      </c>
      <c r="E1289">
        <v>1517.6613600000001</v>
      </c>
      <c r="F1289">
        <v>2525.15</v>
      </c>
      <c r="G1289">
        <v>74.741284860202995</v>
      </c>
      <c r="H1289">
        <v>-6.2431620134549703</v>
      </c>
      <c r="I1289">
        <v>55.5288218762282</v>
      </c>
      <c r="J1289">
        <v>-5.0585885091240002</v>
      </c>
      <c r="K1289">
        <v>2444.14588038897</v>
      </c>
      <c r="L1289">
        <v>1958.3023568154599</v>
      </c>
      <c r="M1289">
        <v>47.337590229678803</v>
      </c>
      <c r="N1289">
        <v>0.88751180804836505</v>
      </c>
      <c r="O1289">
        <v>12.2606577827059</v>
      </c>
      <c r="P1289">
        <v>110.42916666666601</v>
      </c>
    </row>
    <row r="1290" spans="1:17" hidden="1" x14ac:dyDescent="0.3">
      <c r="A1290" t="s">
        <v>2742</v>
      </c>
      <c r="B1290" t="s">
        <v>2743</v>
      </c>
      <c r="C1290" t="s">
        <v>3144</v>
      </c>
      <c r="D1290" t="s">
        <v>48</v>
      </c>
      <c r="E1290">
        <v>1516.8525</v>
      </c>
      <c r="F1290">
        <v>385.55</v>
      </c>
      <c r="G1290">
        <v>-5.9331856354696804</v>
      </c>
      <c r="H1290">
        <v>-14.703775330099401</v>
      </c>
      <c r="I1290">
        <v>38.507086371162103</v>
      </c>
      <c r="J1290">
        <v>-2.30202397019064</v>
      </c>
      <c r="K1290">
        <v>403.52540383087597</v>
      </c>
      <c r="L1290">
        <v>364.51165581750797</v>
      </c>
      <c r="M1290">
        <v>43.698242143986199</v>
      </c>
      <c r="N1290">
        <v>0.54790926001342799</v>
      </c>
      <c r="O1290">
        <v>29.023472960705401</v>
      </c>
      <c r="P1290">
        <v>67.521181837931707</v>
      </c>
      <c r="Q1290">
        <v>6.9313023796010995E-2</v>
      </c>
    </row>
    <row r="1291" spans="1:17" hidden="1" x14ac:dyDescent="0.3">
      <c r="A1291" t="s">
        <v>2744</v>
      </c>
      <c r="B1291" t="s">
        <v>2745</v>
      </c>
      <c r="C1291" t="s">
        <v>3144</v>
      </c>
      <c r="D1291" t="s">
        <v>51</v>
      </c>
      <c r="E1291">
        <v>1511.1614137250001</v>
      </c>
      <c r="F1291">
        <v>301.39999999999998</v>
      </c>
      <c r="G1291">
        <v>13.537507238151999</v>
      </c>
      <c r="H1291">
        <v>-13.4595889938703</v>
      </c>
      <c r="I1291">
        <v>-3.1513565792957801</v>
      </c>
      <c r="J1291">
        <v>-9.1478490372929908</v>
      </c>
      <c r="K1291">
        <v>309.21608434820001</v>
      </c>
      <c r="L1291">
        <v>268.80869712139099</v>
      </c>
      <c r="M1291">
        <v>31.151869436389699</v>
      </c>
      <c r="N1291">
        <v>0.60189840371987302</v>
      </c>
      <c r="O1291">
        <v>22.660915726609101</v>
      </c>
      <c r="P1291">
        <v>62.523591264491699</v>
      </c>
      <c r="Q1291">
        <v>4.6594795550944E-2</v>
      </c>
    </row>
    <row r="1292" spans="1:17" hidden="1" x14ac:dyDescent="0.3">
      <c r="A1292" t="s">
        <v>2746</v>
      </c>
      <c r="B1292" t="s">
        <v>2747</v>
      </c>
      <c r="C1292" t="s">
        <v>3144</v>
      </c>
      <c r="D1292" t="s">
        <v>436</v>
      </c>
      <c r="E1292">
        <v>1509.2430180389999</v>
      </c>
      <c r="F1292">
        <v>145.13</v>
      </c>
      <c r="G1292">
        <v>-36.245878210544603</v>
      </c>
      <c r="H1292">
        <v>-15.9753166542723</v>
      </c>
      <c r="I1292">
        <v>-19.329080560589301</v>
      </c>
      <c r="J1292">
        <v>-3.8373266297586102</v>
      </c>
      <c r="O1292">
        <v>21.959622407496699</v>
      </c>
      <c r="P1292">
        <v>3.0094399886436198</v>
      </c>
    </row>
    <row r="1293" spans="1:17" hidden="1" x14ac:dyDescent="0.3">
      <c r="A1293" t="s">
        <v>2748</v>
      </c>
      <c r="B1293" t="s">
        <v>2749</v>
      </c>
      <c r="C1293" t="s">
        <v>3144</v>
      </c>
      <c r="D1293" t="s">
        <v>2750</v>
      </c>
      <c r="E1293">
        <v>1504.494449</v>
      </c>
      <c r="F1293">
        <v>633.95000000000005</v>
      </c>
      <c r="G1293">
        <v>152.002412613507</v>
      </c>
      <c r="H1293">
        <v>-8.0357711193882295</v>
      </c>
      <c r="I1293">
        <v>94.4433688936181</v>
      </c>
      <c r="J1293">
        <v>-2.9984341348349401</v>
      </c>
      <c r="K1293">
        <v>614.51208869318896</v>
      </c>
      <c r="L1293">
        <v>427.95253822095799</v>
      </c>
      <c r="M1293">
        <v>43.642248436455802</v>
      </c>
      <c r="N1293">
        <v>0.41538843385455398</v>
      </c>
      <c r="O1293">
        <v>18.9210505560375</v>
      </c>
      <c r="P1293">
        <v>240.92497983328801</v>
      </c>
    </row>
    <row r="1294" spans="1:17" hidden="1" x14ac:dyDescent="0.3">
      <c r="A1294" t="s">
        <v>2751</v>
      </c>
      <c r="B1294" t="s">
        <v>2752</v>
      </c>
      <c r="C1294" t="s">
        <v>3144</v>
      </c>
      <c r="D1294" t="s">
        <v>287</v>
      </c>
      <c r="E1294">
        <v>1504.1690546039999</v>
      </c>
      <c r="F1294">
        <v>26.65</v>
      </c>
      <c r="G1294">
        <v>-39.461818928923798</v>
      </c>
      <c r="H1294">
        <v>-13.071039465281601</v>
      </c>
      <c r="I1294">
        <v>-27.973701106534101</v>
      </c>
      <c r="J1294">
        <v>-3.1066869738914802</v>
      </c>
      <c r="K1294">
        <v>28.9017696925217</v>
      </c>
      <c r="L1294">
        <v>31.002424899220301</v>
      </c>
      <c r="M1294">
        <v>40.1494958312447</v>
      </c>
      <c r="N1294">
        <v>0.60076415811156003</v>
      </c>
      <c r="O1294">
        <v>71.857410881801101</v>
      </c>
      <c r="P1294">
        <v>18.4444444444444</v>
      </c>
      <c r="Q1294">
        <v>-4.6588727528842001E-2</v>
      </c>
    </row>
    <row r="1295" spans="1:17" hidden="1" x14ac:dyDescent="0.3">
      <c r="A1295" t="s">
        <v>2753</v>
      </c>
      <c r="B1295" t="s">
        <v>2754</v>
      </c>
      <c r="C1295" t="s">
        <v>3144</v>
      </c>
      <c r="D1295" t="s">
        <v>217</v>
      </c>
      <c r="E1295">
        <v>1502.8189434000001</v>
      </c>
      <c r="F1295">
        <v>850.75</v>
      </c>
      <c r="G1295">
        <v>108.29622380523899</v>
      </c>
      <c r="H1295">
        <v>-10.5737652093881</v>
      </c>
      <c r="I1295">
        <v>19.303935135320099</v>
      </c>
      <c r="J1295">
        <v>-5.4178882086479501</v>
      </c>
      <c r="K1295">
        <v>851.46108203354197</v>
      </c>
      <c r="L1295">
        <v>709.79964032498901</v>
      </c>
      <c r="M1295">
        <v>48.331123658986897</v>
      </c>
      <c r="N1295">
        <v>0.92555315949287398</v>
      </c>
      <c r="O1295">
        <v>19.024390243902399</v>
      </c>
      <c r="P1295">
        <v>148.75730994151999</v>
      </c>
      <c r="Q1295">
        <v>0.131389163222075</v>
      </c>
    </row>
    <row r="1296" spans="1:17" hidden="1" x14ac:dyDescent="0.3">
      <c r="A1296" t="s">
        <v>2755</v>
      </c>
      <c r="B1296" t="s">
        <v>2756</v>
      </c>
      <c r="C1296" t="s">
        <v>3144</v>
      </c>
      <c r="D1296" t="s">
        <v>48</v>
      </c>
      <c r="E1296">
        <v>1502.07527817</v>
      </c>
      <c r="F1296">
        <v>247.35</v>
      </c>
      <c r="G1296">
        <v>344.771269593027</v>
      </c>
      <c r="H1296">
        <v>-10.819537134551</v>
      </c>
      <c r="I1296">
        <v>80.355411731438096</v>
      </c>
      <c r="J1296">
        <v>-9.4527533435130806</v>
      </c>
      <c r="K1296">
        <v>241.22173184143901</v>
      </c>
      <c r="L1296">
        <v>168.644958399323</v>
      </c>
      <c r="M1296">
        <v>34.324780563661101</v>
      </c>
      <c r="N1296">
        <v>0.68599435646751095</v>
      </c>
      <c r="O1296">
        <v>22.458055387103201</v>
      </c>
      <c r="P1296">
        <v>380.29126213592201</v>
      </c>
      <c r="Q1296">
        <v>0.225656049391111</v>
      </c>
    </row>
    <row r="1297" spans="1:17" hidden="1" x14ac:dyDescent="0.3">
      <c r="A1297" t="s">
        <v>2757</v>
      </c>
      <c r="B1297" t="s">
        <v>2758</v>
      </c>
      <c r="C1297" t="s">
        <v>3144</v>
      </c>
      <c r="D1297" t="s">
        <v>745</v>
      </c>
      <c r="E1297">
        <v>1502.0466694199999</v>
      </c>
      <c r="F1297">
        <v>272.07</v>
      </c>
      <c r="G1297">
        <v>1.92345362415191</v>
      </c>
      <c r="H1297">
        <v>-0.51453743529278995</v>
      </c>
      <c r="I1297">
        <v>1.00413751998142</v>
      </c>
      <c r="J1297">
        <v>-1.05433308159896</v>
      </c>
      <c r="K1297">
        <v>272.18527933661898</v>
      </c>
      <c r="L1297">
        <v>251.90670997335701</v>
      </c>
      <c r="M1297">
        <v>57.335343564974302</v>
      </c>
      <c r="N1297">
        <v>1.4180979495385</v>
      </c>
      <c r="O1297">
        <v>5.7374940272723904</v>
      </c>
      <c r="P1297">
        <v>34.097294100251297</v>
      </c>
      <c r="Q1297">
        <v>2.5420345253382999E-2</v>
      </c>
    </row>
    <row r="1298" spans="1:17" hidden="1" x14ac:dyDescent="0.3">
      <c r="A1298" t="s">
        <v>2759</v>
      </c>
      <c r="B1298" t="s">
        <v>2760</v>
      </c>
      <c r="C1298" t="s">
        <v>3144</v>
      </c>
      <c r="D1298" t="s">
        <v>135</v>
      </c>
      <c r="E1298">
        <v>1501.59493656</v>
      </c>
      <c r="F1298">
        <v>110.75</v>
      </c>
      <c r="G1298">
        <v>35.477264287094997</v>
      </c>
      <c r="H1298">
        <v>-19.119498680576399</v>
      </c>
      <c r="I1298">
        <v>-2.8296456451815599</v>
      </c>
      <c r="J1298">
        <v>-7.89606115902067</v>
      </c>
      <c r="K1298">
        <v>127.451211291061</v>
      </c>
      <c r="L1298">
        <v>116.383655962354</v>
      </c>
      <c r="M1298">
        <v>32.139681890068701</v>
      </c>
      <c r="N1298">
        <v>0.76707493054321096</v>
      </c>
      <c r="O1298">
        <v>36.2979683972911</v>
      </c>
      <c r="P1298">
        <v>65.298507462686501</v>
      </c>
      <c r="Q1298">
        <v>6.8826247431929999E-2</v>
      </c>
    </row>
    <row r="1299" spans="1:17" hidden="1" x14ac:dyDescent="0.3">
      <c r="A1299" t="s">
        <v>2761</v>
      </c>
      <c r="B1299" t="s">
        <v>2762</v>
      </c>
      <c r="C1299" t="s">
        <v>3144</v>
      </c>
      <c r="D1299" t="s">
        <v>271</v>
      </c>
      <c r="E1299">
        <v>1499.29</v>
      </c>
      <c r="F1299">
        <v>1135.45</v>
      </c>
      <c r="G1299">
        <v>34.037709352318302</v>
      </c>
      <c r="H1299">
        <v>-10.1724187598603</v>
      </c>
      <c r="I1299">
        <v>25.108979193527301</v>
      </c>
      <c r="J1299">
        <v>-4.7655650666881497</v>
      </c>
      <c r="K1299">
        <v>1226.6114111925301</v>
      </c>
      <c r="L1299">
        <v>1084.04778281061</v>
      </c>
      <c r="M1299">
        <v>29.489770651402001</v>
      </c>
      <c r="N1299">
        <v>0.44331546535328498</v>
      </c>
      <c r="O1299">
        <v>38.262362939803602</v>
      </c>
      <c r="P1299">
        <v>80.358986577714205</v>
      </c>
      <c r="Q1299">
        <v>6.6676503166866005E-2</v>
      </c>
    </row>
    <row r="1300" spans="1:17" hidden="1" x14ac:dyDescent="0.3">
      <c r="A1300" t="s">
        <v>2763</v>
      </c>
      <c r="B1300" t="s">
        <v>2764</v>
      </c>
      <c r="C1300" t="s">
        <v>3144</v>
      </c>
      <c r="D1300" t="s">
        <v>117</v>
      </c>
      <c r="E1300">
        <v>1498.23922077</v>
      </c>
      <c r="F1300">
        <v>12.08</v>
      </c>
      <c r="G1300">
        <v>24.678970394794199</v>
      </c>
      <c r="H1300">
        <v>-13.8918788932029</v>
      </c>
      <c r="I1300">
        <v>-30.0881367589447</v>
      </c>
      <c r="J1300">
        <v>-6.4338939420449899</v>
      </c>
      <c r="K1300">
        <v>13.172239429425201</v>
      </c>
      <c r="L1300">
        <v>13.3234027925356</v>
      </c>
      <c r="M1300">
        <v>22.862270830063299</v>
      </c>
      <c r="N1300">
        <v>1.1373665606791099</v>
      </c>
      <c r="O1300">
        <v>52.3178807947019</v>
      </c>
      <c r="P1300">
        <v>54.871794871794798</v>
      </c>
      <c r="Q1300">
        <v>6.0239791419810999E-2</v>
      </c>
    </row>
    <row r="1301" spans="1:17" hidden="1" x14ac:dyDescent="0.3">
      <c r="A1301" t="s">
        <v>2765</v>
      </c>
      <c r="B1301" t="s">
        <v>2766</v>
      </c>
      <c r="C1301" t="s">
        <v>3144</v>
      </c>
      <c r="D1301" t="s">
        <v>276</v>
      </c>
      <c r="E1301">
        <v>1496.5157459699999</v>
      </c>
      <c r="F1301">
        <v>382.35</v>
      </c>
      <c r="G1301">
        <v>79.628635509553604</v>
      </c>
      <c r="H1301">
        <v>-11.781851892712</v>
      </c>
      <c r="I1301">
        <v>62.1477743666888</v>
      </c>
      <c r="J1301">
        <v>-4.9834360176052401</v>
      </c>
      <c r="K1301">
        <v>370.803319573924</v>
      </c>
      <c r="M1301">
        <v>32.0361480217299</v>
      </c>
      <c r="N1301">
        <v>0.38050872963756299</v>
      </c>
      <c r="O1301">
        <v>21.354779652151102</v>
      </c>
      <c r="P1301">
        <v>123.13977239568101</v>
      </c>
    </row>
    <row r="1302" spans="1:17" hidden="1" x14ac:dyDescent="0.3">
      <c r="A1302" t="s">
        <v>2767</v>
      </c>
      <c r="B1302" t="s">
        <v>2768</v>
      </c>
      <c r="C1302" t="s">
        <v>3144</v>
      </c>
      <c r="D1302" t="s">
        <v>190</v>
      </c>
      <c r="E1302">
        <v>1495.034535</v>
      </c>
      <c r="F1302">
        <v>107.34</v>
      </c>
      <c r="G1302">
        <v>1.3572057709279901</v>
      </c>
      <c r="H1302">
        <v>-15.401929634810999</v>
      </c>
      <c r="I1302">
        <v>-36.351849237514898</v>
      </c>
      <c r="J1302">
        <v>-4.7387352697184699</v>
      </c>
      <c r="K1302">
        <v>118.676252591061</v>
      </c>
      <c r="L1302">
        <v>117.422979110143</v>
      </c>
      <c r="M1302">
        <v>30.7699729213453</v>
      </c>
      <c r="N1302">
        <v>0.53681418754555399</v>
      </c>
      <c r="O1302">
        <v>46.264207192099803</v>
      </c>
      <c r="P1302">
        <v>32.9287925696594</v>
      </c>
      <c r="Q1302">
        <v>8.4637009745803002E-2</v>
      </c>
    </row>
    <row r="1303" spans="1:17" hidden="1" x14ac:dyDescent="0.3">
      <c r="A1303" t="s">
        <v>2769</v>
      </c>
      <c r="B1303" t="s">
        <v>2770</v>
      </c>
      <c r="C1303" t="s">
        <v>3144</v>
      </c>
      <c r="D1303" t="s">
        <v>276</v>
      </c>
      <c r="E1303">
        <v>1492.51571468</v>
      </c>
      <c r="F1303">
        <v>104.69</v>
      </c>
      <c r="G1303">
        <v>-36.037599671387397</v>
      </c>
      <c r="H1303">
        <v>-8.5709899143819701</v>
      </c>
      <c r="I1303">
        <v>-14.790247932561901</v>
      </c>
      <c r="J1303">
        <v>-5.2826904403518897</v>
      </c>
      <c r="K1303">
        <v>111.466692757148</v>
      </c>
      <c r="L1303">
        <v>111.520636959076</v>
      </c>
      <c r="M1303">
        <v>44.879463515467499</v>
      </c>
      <c r="N1303">
        <v>0.78958917527127204</v>
      </c>
      <c r="O1303">
        <v>23.211385996752298</v>
      </c>
      <c r="P1303">
        <v>13.793478260869501</v>
      </c>
      <c r="Q1303">
        <v>-5.2166467110887002E-2</v>
      </c>
    </row>
    <row r="1304" spans="1:17" hidden="1" x14ac:dyDescent="0.3">
      <c r="A1304" t="s">
        <v>2771</v>
      </c>
      <c r="B1304" t="s">
        <v>2772</v>
      </c>
      <c r="C1304" t="s">
        <v>3144</v>
      </c>
      <c r="D1304" t="s">
        <v>167</v>
      </c>
      <c r="E1304">
        <v>1486.7286203250001</v>
      </c>
      <c r="F1304">
        <v>1121.2</v>
      </c>
      <c r="G1304">
        <v>-33.068060123833199</v>
      </c>
      <c r="H1304">
        <v>-8.8081212777015896</v>
      </c>
      <c r="I1304">
        <v>-0.90448367492571202</v>
      </c>
      <c r="J1304">
        <v>-5.0533269024462601</v>
      </c>
      <c r="K1304">
        <v>1243.7928386757701</v>
      </c>
      <c r="L1304">
        <v>1189.75018022017</v>
      </c>
      <c r="M1304">
        <v>40.036614628720798</v>
      </c>
      <c r="N1304">
        <v>0.88874910808224805</v>
      </c>
      <c r="O1304">
        <v>40.474491616125498</v>
      </c>
      <c r="P1304">
        <v>24.5985442018114</v>
      </c>
      <c r="Q1304">
        <v>-4.2638322688997997E-2</v>
      </c>
    </row>
    <row r="1305" spans="1:17" hidden="1" x14ac:dyDescent="0.3">
      <c r="A1305" t="s">
        <v>2773</v>
      </c>
      <c r="B1305" t="s">
        <v>2774</v>
      </c>
      <c r="C1305" t="s">
        <v>3144</v>
      </c>
      <c r="D1305" t="s">
        <v>72</v>
      </c>
      <c r="E1305">
        <v>1486.38924</v>
      </c>
      <c r="F1305">
        <v>123.37</v>
      </c>
      <c r="G1305">
        <v>3.14154701665122</v>
      </c>
      <c r="H1305">
        <v>-15.641671407498301</v>
      </c>
      <c r="I1305">
        <v>5.0530048675015502</v>
      </c>
      <c r="J1305">
        <v>-8.7663555307994798</v>
      </c>
      <c r="K1305">
        <v>118.908530309114</v>
      </c>
      <c r="L1305">
        <v>105.960593348416</v>
      </c>
      <c r="M1305">
        <v>62.806701240496103</v>
      </c>
      <c r="N1305">
        <v>0.657668349629277</v>
      </c>
      <c r="O1305">
        <v>16.722055605090301</v>
      </c>
      <c r="P1305">
        <v>47.925659472421998</v>
      </c>
    </row>
    <row r="1306" spans="1:17" hidden="1" x14ac:dyDescent="0.3">
      <c r="A1306" t="s">
        <v>2775</v>
      </c>
      <c r="B1306" t="s">
        <v>2776</v>
      </c>
      <c r="C1306" t="s">
        <v>3144</v>
      </c>
      <c r="D1306" t="s">
        <v>779</v>
      </c>
      <c r="E1306">
        <v>1481.837757708</v>
      </c>
      <c r="F1306">
        <v>66.900000000000006</v>
      </c>
      <c r="G1306">
        <v>71.836427717345799</v>
      </c>
      <c r="H1306">
        <v>-12.431096020383</v>
      </c>
      <c r="I1306">
        <v>11.393125276309201</v>
      </c>
      <c r="J1306">
        <v>-8.5753681668425905</v>
      </c>
      <c r="K1306">
        <v>68.712124347842106</v>
      </c>
      <c r="L1306">
        <v>59.504083976477503</v>
      </c>
      <c r="M1306">
        <v>36.985947936485402</v>
      </c>
      <c r="N1306">
        <v>0.623917200750987</v>
      </c>
      <c r="O1306">
        <v>15.8445440956651</v>
      </c>
      <c r="P1306">
        <v>113.057324840764</v>
      </c>
      <c r="Q1306">
        <v>0.228080423859406</v>
      </c>
    </row>
    <row r="1307" spans="1:17" hidden="1" x14ac:dyDescent="0.3">
      <c r="A1307" t="s">
        <v>2777</v>
      </c>
      <c r="B1307" t="s">
        <v>2778</v>
      </c>
      <c r="C1307" t="s">
        <v>3144</v>
      </c>
      <c r="D1307" t="s">
        <v>2779</v>
      </c>
      <c r="E1307">
        <v>1470.4750819999999</v>
      </c>
      <c r="F1307">
        <v>1398.45</v>
      </c>
      <c r="G1307">
        <v>429.10485677188001</v>
      </c>
      <c r="H1307">
        <v>-13.0804413990731</v>
      </c>
      <c r="I1307">
        <v>103.476357739516</v>
      </c>
      <c r="J1307">
        <v>-8.4635053821720891</v>
      </c>
      <c r="K1307">
        <v>1486.33051680837</v>
      </c>
      <c r="L1307">
        <v>990.471307235121</v>
      </c>
      <c r="M1307">
        <v>24.062551663913801</v>
      </c>
      <c r="N1307">
        <v>0.49117595048629498</v>
      </c>
      <c r="O1307">
        <v>29.389681433015099</v>
      </c>
      <c r="P1307">
        <v>484.14786967418502</v>
      </c>
    </row>
    <row r="1308" spans="1:17" hidden="1" x14ac:dyDescent="0.3">
      <c r="A1308" t="s">
        <v>2780</v>
      </c>
      <c r="B1308" t="s">
        <v>2781</v>
      </c>
      <c r="C1308" t="s">
        <v>3144</v>
      </c>
      <c r="D1308" t="s">
        <v>276</v>
      </c>
      <c r="E1308">
        <v>1469.49</v>
      </c>
      <c r="F1308">
        <v>516.35</v>
      </c>
      <c r="G1308">
        <v>2.0162328000006799</v>
      </c>
      <c r="H1308">
        <v>-10.1167178893539</v>
      </c>
      <c r="I1308">
        <v>19.725437592662299</v>
      </c>
      <c r="J1308">
        <v>-2.0798009693128998</v>
      </c>
      <c r="K1308">
        <v>511.190408894634</v>
      </c>
      <c r="L1308">
        <v>451.359867922798</v>
      </c>
      <c r="M1308">
        <v>27.498877879960698</v>
      </c>
      <c r="N1308">
        <v>0.77503385490696797</v>
      </c>
      <c r="O1308">
        <v>11.1358574610245</v>
      </c>
      <c r="P1308">
        <v>57.327848872638597</v>
      </c>
      <c r="Q1308">
        <v>-1.8429438155187002E-2</v>
      </c>
    </row>
    <row r="1309" spans="1:17" hidden="1" x14ac:dyDescent="0.3">
      <c r="A1309" t="s">
        <v>2782</v>
      </c>
      <c r="B1309" t="s">
        <v>2783</v>
      </c>
      <c r="C1309" t="s">
        <v>3144</v>
      </c>
      <c r="D1309" t="s">
        <v>21</v>
      </c>
      <c r="E1309">
        <v>1467.861919635</v>
      </c>
      <c r="F1309">
        <v>283.3</v>
      </c>
      <c r="G1309">
        <v>109.108091702088</v>
      </c>
      <c r="H1309">
        <v>-16.160009543286399</v>
      </c>
      <c r="I1309">
        <v>78.010444212285805</v>
      </c>
      <c r="J1309">
        <v>-7.0702802018780204</v>
      </c>
      <c r="K1309">
        <v>255.08832222035801</v>
      </c>
      <c r="L1309">
        <v>194.97105024803901</v>
      </c>
      <c r="M1309">
        <v>38.756110932059798</v>
      </c>
      <c r="N1309">
        <v>0.45058350525796698</v>
      </c>
      <c r="O1309">
        <v>12.919166960818901</v>
      </c>
      <c r="P1309">
        <v>156.380090497737</v>
      </c>
      <c r="Q1309">
        <v>0.106276597538561</v>
      </c>
    </row>
    <row r="1310" spans="1:17" hidden="1" x14ac:dyDescent="0.3">
      <c r="A1310" t="s">
        <v>2784</v>
      </c>
      <c r="B1310" t="s">
        <v>2785</v>
      </c>
      <c r="C1310" t="s">
        <v>3144</v>
      </c>
      <c r="D1310" t="s">
        <v>984</v>
      </c>
      <c r="E1310">
        <v>1467.68984514</v>
      </c>
      <c r="F1310">
        <v>217.24</v>
      </c>
      <c r="G1310">
        <v>-53.392123063619401</v>
      </c>
      <c r="H1310">
        <v>-3.5929204984316998</v>
      </c>
      <c r="I1310">
        <v>-16.065723045397299</v>
      </c>
      <c r="J1310">
        <v>-4.0457265538775999</v>
      </c>
      <c r="K1310">
        <v>217.48398695911499</v>
      </c>
      <c r="L1310">
        <v>229.02315817346599</v>
      </c>
      <c r="M1310">
        <v>58.844146494780901</v>
      </c>
      <c r="N1310">
        <v>1.4429387879298201</v>
      </c>
      <c r="O1310">
        <v>40.742957098140302</v>
      </c>
      <c r="P1310">
        <v>13.678702250130801</v>
      </c>
      <c r="Q1310">
        <v>-3.6554530229291997E-2</v>
      </c>
    </row>
    <row r="1311" spans="1:17" hidden="1" x14ac:dyDescent="0.3">
      <c r="A1311" t="s">
        <v>2786</v>
      </c>
      <c r="B1311" t="s">
        <v>2787</v>
      </c>
      <c r="C1311" t="s">
        <v>3144</v>
      </c>
      <c r="D1311" t="s">
        <v>284</v>
      </c>
      <c r="E1311">
        <v>1458.852698117</v>
      </c>
      <c r="F1311">
        <v>179.31</v>
      </c>
      <c r="G1311">
        <v>-37.9284131965981</v>
      </c>
      <c r="H1311">
        <v>-6.8634528363115699</v>
      </c>
      <c r="I1311">
        <v>-9.3626474250712697</v>
      </c>
      <c r="J1311">
        <v>-3.8484151662624502</v>
      </c>
      <c r="K1311">
        <v>180.47867092615601</v>
      </c>
      <c r="M1311">
        <v>34.8845669375103</v>
      </c>
      <c r="N1311">
        <v>0.50815864301234104</v>
      </c>
      <c r="O1311">
        <v>22.636774301489002</v>
      </c>
      <c r="P1311">
        <v>39.324009324009303</v>
      </c>
    </row>
    <row r="1312" spans="1:17" hidden="1" x14ac:dyDescent="0.3">
      <c r="A1312" t="s">
        <v>2788</v>
      </c>
      <c r="B1312" t="s">
        <v>2789</v>
      </c>
      <c r="C1312" t="s">
        <v>3144</v>
      </c>
      <c r="D1312" t="s">
        <v>143</v>
      </c>
      <c r="E1312">
        <v>1458.100519656</v>
      </c>
      <c r="F1312">
        <v>153.94999999999999</v>
      </c>
      <c r="G1312">
        <v>36.071459926515999</v>
      </c>
      <c r="H1312">
        <v>-15.6095931049874</v>
      </c>
      <c r="I1312">
        <v>-24.921065103604199</v>
      </c>
      <c r="J1312">
        <v>-7.87148280682087</v>
      </c>
      <c r="K1312">
        <v>174.12793449507299</v>
      </c>
      <c r="L1312">
        <v>167.83541961838901</v>
      </c>
      <c r="M1312">
        <v>19.605708296704101</v>
      </c>
      <c r="N1312">
        <v>0.42439180210834698</v>
      </c>
      <c r="O1312">
        <v>73.790191620656003</v>
      </c>
      <c r="P1312">
        <v>69.455145844799105</v>
      </c>
      <c r="Q1312">
        <v>7.4776033536261E-2</v>
      </c>
    </row>
    <row r="1313" spans="1:17" hidden="1" x14ac:dyDescent="0.3">
      <c r="A1313" t="s">
        <v>2790</v>
      </c>
      <c r="B1313" t="s">
        <v>2791</v>
      </c>
      <c r="C1313" t="s">
        <v>3144</v>
      </c>
      <c r="D1313" t="s">
        <v>37</v>
      </c>
      <c r="E1313">
        <v>1454.4690000000001</v>
      </c>
      <c r="F1313">
        <v>42.88</v>
      </c>
      <c r="G1313">
        <v>-33.420857402874198</v>
      </c>
      <c r="H1313">
        <v>-5.5186293532772197</v>
      </c>
      <c r="I1313">
        <v>-18.808230043214898</v>
      </c>
      <c r="J1313">
        <v>1.5930005708975401</v>
      </c>
      <c r="K1313">
        <v>44.412565763561602</v>
      </c>
      <c r="L1313">
        <v>45.2857276878918</v>
      </c>
      <c r="M1313">
        <v>44.830066158900898</v>
      </c>
      <c r="N1313">
        <v>0.66863681037225997</v>
      </c>
      <c r="O1313">
        <v>85.144589552238799</v>
      </c>
      <c r="P1313">
        <v>18.453038674033099</v>
      </c>
      <c r="Q1313">
        <v>0.18398342216166899</v>
      </c>
    </row>
    <row r="1314" spans="1:17" hidden="1" x14ac:dyDescent="0.3">
      <c r="A1314" t="s">
        <v>2792</v>
      </c>
      <c r="B1314" t="s">
        <v>2793</v>
      </c>
      <c r="C1314" t="s">
        <v>3144</v>
      </c>
      <c r="D1314" t="s">
        <v>276</v>
      </c>
      <c r="E1314">
        <v>1453.5903204900001</v>
      </c>
      <c r="F1314">
        <v>1044.4000000000001</v>
      </c>
      <c r="G1314">
        <v>162.921004782403</v>
      </c>
      <c r="H1314">
        <v>-2.3259203690959001</v>
      </c>
      <c r="I1314">
        <v>39.4023199635566</v>
      </c>
      <c r="J1314">
        <v>-4.9635417252558298</v>
      </c>
      <c r="K1314">
        <v>922.26283570081102</v>
      </c>
      <c r="L1314">
        <v>696.86716460717196</v>
      </c>
      <c r="M1314">
        <v>55.128028830037003</v>
      </c>
      <c r="N1314">
        <v>0.87518631171536798</v>
      </c>
      <c r="O1314">
        <v>5.9364228265032599</v>
      </c>
      <c r="P1314">
        <v>209.497703363461</v>
      </c>
      <c r="Q1314">
        <v>0.149270536332894</v>
      </c>
    </row>
    <row r="1315" spans="1:17" hidden="1" x14ac:dyDescent="0.3">
      <c r="A1315" t="s">
        <v>2794</v>
      </c>
      <c r="B1315" t="s">
        <v>2795</v>
      </c>
      <c r="C1315" t="s">
        <v>3144</v>
      </c>
      <c r="D1315" t="s">
        <v>984</v>
      </c>
      <c r="E1315">
        <v>1450.3927036</v>
      </c>
      <c r="F1315">
        <v>364.55</v>
      </c>
      <c r="G1315">
        <v>-37.700690569772398</v>
      </c>
      <c r="H1315">
        <v>6.13766902542522</v>
      </c>
      <c r="I1315">
        <v>-5.8234515400209599</v>
      </c>
      <c r="J1315">
        <v>-0.83185504009051603</v>
      </c>
      <c r="K1315">
        <v>348.16821734397399</v>
      </c>
      <c r="L1315">
        <v>347.88595896981099</v>
      </c>
      <c r="M1315">
        <v>66.220533699044594</v>
      </c>
      <c r="N1315">
        <v>1.93037136666169</v>
      </c>
      <c r="O1315">
        <v>46.975723494719503</v>
      </c>
      <c r="P1315">
        <v>32.563636363636299</v>
      </c>
      <c r="Q1315">
        <v>7.0344825351165999E-2</v>
      </c>
    </row>
    <row r="1316" spans="1:17" hidden="1" x14ac:dyDescent="0.3">
      <c r="A1316" t="s">
        <v>2796</v>
      </c>
      <c r="B1316" t="s">
        <v>2797</v>
      </c>
      <c r="C1316" t="s">
        <v>3144</v>
      </c>
      <c r="D1316" t="s">
        <v>117</v>
      </c>
      <c r="E1316">
        <v>1446.8557648799999</v>
      </c>
      <c r="F1316">
        <v>63.05</v>
      </c>
      <c r="G1316">
        <v>22.491755168991599</v>
      </c>
      <c r="H1316">
        <v>-15.4788171896483</v>
      </c>
      <c r="I1316">
        <v>-16.3196147307067</v>
      </c>
      <c r="J1316">
        <v>-6.8560477990203204</v>
      </c>
      <c r="K1316">
        <v>68.601225986642802</v>
      </c>
      <c r="L1316">
        <v>62.475804082658399</v>
      </c>
      <c r="M1316">
        <v>16.0169470633884</v>
      </c>
      <c r="N1316">
        <v>0.39165758448326199</v>
      </c>
      <c r="O1316">
        <v>36.399682791435303</v>
      </c>
      <c r="P1316">
        <v>74.895977808599099</v>
      </c>
      <c r="Q1316">
        <v>5.0251207296284003E-2</v>
      </c>
    </row>
    <row r="1317" spans="1:17" hidden="1" x14ac:dyDescent="0.3">
      <c r="A1317" t="s">
        <v>2798</v>
      </c>
      <c r="B1317" t="s">
        <v>2799</v>
      </c>
      <c r="C1317" t="s">
        <v>3144</v>
      </c>
      <c r="D1317" t="s">
        <v>403</v>
      </c>
      <c r="E1317">
        <v>1445.7</v>
      </c>
      <c r="F1317">
        <v>245.2</v>
      </c>
      <c r="G1317">
        <v>2.7054311628799099</v>
      </c>
      <c r="H1317">
        <v>-17.050877554178701</v>
      </c>
      <c r="I1317">
        <v>60.3981716466485</v>
      </c>
      <c r="J1317">
        <v>-13.884025506242599</v>
      </c>
      <c r="K1317">
        <v>242.711432601594</v>
      </c>
      <c r="L1317">
        <v>207.21127234782901</v>
      </c>
      <c r="M1317">
        <v>30.948115801157901</v>
      </c>
      <c r="N1317">
        <v>0.58072105704521404</v>
      </c>
      <c r="O1317">
        <v>17.862969004893898</v>
      </c>
      <c r="P1317">
        <v>116.99115044247699</v>
      </c>
      <c r="Q1317">
        <v>-7.5107159405288004E-2</v>
      </c>
    </row>
    <row r="1318" spans="1:17" hidden="1" x14ac:dyDescent="0.3">
      <c r="A1318" t="s">
        <v>2800</v>
      </c>
      <c r="B1318" t="s">
        <v>2801</v>
      </c>
      <c r="C1318" t="s">
        <v>3144</v>
      </c>
      <c r="D1318" t="s">
        <v>217</v>
      </c>
      <c r="E1318">
        <v>1445.24861106</v>
      </c>
      <c r="F1318">
        <v>370.45</v>
      </c>
      <c r="G1318">
        <v>-56.969927588795898</v>
      </c>
      <c r="H1318">
        <v>-3.30719249291788</v>
      </c>
      <c r="I1318">
        <v>-30.481127494153899</v>
      </c>
      <c r="J1318">
        <v>-5.8776876938944804</v>
      </c>
      <c r="K1318">
        <v>385.14928376677801</v>
      </c>
      <c r="L1318">
        <v>444.41264448843901</v>
      </c>
      <c r="M1318">
        <v>51.525088005160697</v>
      </c>
      <c r="N1318">
        <v>1.65139816256841</v>
      </c>
      <c r="O1318">
        <v>71.521122958563893</v>
      </c>
      <c r="P1318">
        <v>6.1765548867870503</v>
      </c>
    </row>
    <row r="1319" spans="1:17" hidden="1" x14ac:dyDescent="0.3">
      <c r="A1319" t="s">
        <v>2802</v>
      </c>
      <c r="B1319" t="s">
        <v>2803</v>
      </c>
      <c r="C1319" t="s">
        <v>3144</v>
      </c>
      <c r="D1319" t="s">
        <v>271</v>
      </c>
      <c r="E1319">
        <v>1442.27975664</v>
      </c>
      <c r="F1319">
        <v>404.7</v>
      </c>
      <c r="G1319">
        <v>-34.757285033499102</v>
      </c>
      <c r="H1319">
        <v>-3.8228312741553498</v>
      </c>
      <c r="I1319">
        <v>7.1547933115519697</v>
      </c>
      <c r="J1319">
        <v>-5.1519592223799799</v>
      </c>
      <c r="K1319">
        <v>420.50320385475499</v>
      </c>
      <c r="L1319">
        <v>408.02383571607203</v>
      </c>
      <c r="M1319">
        <v>30.057594872485399</v>
      </c>
      <c r="N1319">
        <v>0.54113704931511397</v>
      </c>
      <c r="O1319">
        <v>23.6471460340993</v>
      </c>
      <c r="P1319">
        <v>39.2396353001892</v>
      </c>
      <c r="Q1319">
        <v>5.0570050585946998E-2</v>
      </c>
    </row>
    <row r="1320" spans="1:17" hidden="1" x14ac:dyDescent="0.3">
      <c r="A1320" t="s">
        <v>2804</v>
      </c>
      <c r="B1320" t="s">
        <v>2805</v>
      </c>
      <c r="C1320" t="s">
        <v>3144</v>
      </c>
      <c r="D1320" t="s">
        <v>21</v>
      </c>
      <c r="E1320">
        <v>1433.9122477599999</v>
      </c>
      <c r="F1320">
        <v>388.9</v>
      </c>
      <c r="G1320">
        <v>1.2912683312773801</v>
      </c>
      <c r="H1320">
        <v>-12.3739869207323</v>
      </c>
      <c r="I1320">
        <v>23.151060196392301</v>
      </c>
      <c r="J1320">
        <v>-2.0932742614079198</v>
      </c>
      <c r="K1320">
        <v>394.76516697702101</v>
      </c>
      <c r="L1320">
        <v>352.352084014171</v>
      </c>
      <c r="M1320">
        <v>29.932362077693998</v>
      </c>
      <c r="N1320">
        <v>0.45870184396249197</v>
      </c>
      <c r="O1320">
        <v>16.996657238364602</v>
      </c>
      <c r="P1320">
        <v>56.561996779387997</v>
      </c>
      <c r="Q1320">
        <v>-1.8331805439871E-2</v>
      </c>
    </row>
    <row r="1321" spans="1:17" hidden="1" x14ac:dyDescent="0.3">
      <c r="A1321" t="s">
        <v>2806</v>
      </c>
      <c r="B1321" t="s">
        <v>2807</v>
      </c>
      <c r="C1321" t="s">
        <v>3144</v>
      </c>
      <c r="D1321" t="s">
        <v>634</v>
      </c>
      <c r="E1321">
        <v>1431.0675762000001</v>
      </c>
      <c r="F1321">
        <v>200.96</v>
      </c>
      <c r="G1321">
        <v>-46.757894626976402</v>
      </c>
      <c r="H1321">
        <v>-8.8578769362557992</v>
      </c>
      <c r="I1321">
        <v>-35.924287860212097</v>
      </c>
      <c r="J1321">
        <v>-2.0515515236143802</v>
      </c>
      <c r="K1321">
        <v>225.53558566406099</v>
      </c>
      <c r="L1321">
        <v>249.89114602047201</v>
      </c>
      <c r="M1321">
        <v>19.1015669616407</v>
      </c>
      <c r="N1321">
        <v>0.825652126499266</v>
      </c>
      <c r="O1321">
        <v>64.709394904458506</v>
      </c>
      <c r="P1321">
        <v>1.33629166456559</v>
      </c>
      <c r="Q1321">
        <v>3.0435285617800002E-2</v>
      </c>
    </row>
    <row r="1322" spans="1:17" hidden="1" x14ac:dyDescent="0.3">
      <c r="A1322" t="s">
        <v>2808</v>
      </c>
      <c r="B1322" t="s">
        <v>2809</v>
      </c>
      <c r="C1322" t="s">
        <v>3144</v>
      </c>
      <c r="D1322" t="s">
        <v>2779</v>
      </c>
      <c r="E1322">
        <v>1427.203125</v>
      </c>
      <c r="F1322">
        <v>18.14</v>
      </c>
      <c r="G1322">
        <v>74.284840415758495</v>
      </c>
      <c r="H1322">
        <v>27.870411465978599</v>
      </c>
      <c r="I1322">
        <v>65.421276308607801</v>
      </c>
      <c r="J1322">
        <v>14.034940313312401</v>
      </c>
      <c r="K1322">
        <v>14.855842829113699</v>
      </c>
      <c r="L1322">
        <v>14.2933250818421</v>
      </c>
      <c r="M1322">
        <v>71.933894210665699</v>
      </c>
      <c r="N1322">
        <v>2.2227917118470599</v>
      </c>
      <c r="O1322">
        <v>3.0871003307607299</v>
      </c>
      <c r="P1322">
        <v>138.05774278215199</v>
      </c>
      <c r="Q1322">
        <v>0.23825557662494201</v>
      </c>
    </row>
    <row r="1323" spans="1:17" hidden="1" x14ac:dyDescent="0.3">
      <c r="A1323" t="s">
        <v>2810</v>
      </c>
      <c r="B1323" t="s">
        <v>2811</v>
      </c>
      <c r="C1323" t="s">
        <v>3144</v>
      </c>
      <c r="D1323" t="s">
        <v>135</v>
      </c>
      <c r="E1323">
        <v>1427.08849656299</v>
      </c>
      <c r="F1323">
        <v>55.47</v>
      </c>
      <c r="G1323">
        <v>77.038677125396305</v>
      </c>
      <c r="H1323">
        <v>5.3235388689939303</v>
      </c>
      <c r="I1323">
        <v>47.455470845862301</v>
      </c>
      <c r="J1323">
        <v>-8.51671709779942</v>
      </c>
      <c r="K1323">
        <v>51.334108371099198</v>
      </c>
      <c r="L1323">
        <v>39.958296892315097</v>
      </c>
      <c r="M1323">
        <v>42.656791744330498</v>
      </c>
      <c r="N1323">
        <v>0.401051357309891</v>
      </c>
      <c r="O1323">
        <v>24.211285379484401</v>
      </c>
      <c r="P1323">
        <v>132.57861635220101</v>
      </c>
      <c r="Q1323">
        <v>8.6210369807691006E-2</v>
      </c>
    </row>
    <row r="1324" spans="1:17" hidden="1" x14ac:dyDescent="0.3">
      <c r="A1324" t="s">
        <v>2812</v>
      </c>
      <c r="B1324" t="s">
        <v>2813</v>
      </c>
      <c r="C1324" t="s">
        <v>3144</v>
      </c>
      <c r="D1324" t="s">
        <v>227</v>
      </c>
      <c r="E1324">
        <v>1420.5535245000001</v>
      </c>
      <c r="F1324">
        <v>492.85</v>
      </c>
      <c r="G1324">
        <v>82.497320612490697</v>
      </c>
      <c r="H1324">
        <v>-1.8610394184743699</v>
      </c>
      <c r="I1324">
        <v>9.3134371295585101</v>
      </c>
      <c r="J1324">
        <v>-10.1616959396636</v>
      </c>
      <c r="K1324">
        <v>479.61623891945402</v>
      </c>
      <c r="L1324">
        <v>406.818607732038</v>
      </c>
      <c r="M1324">
        <v>42.3682905291491</v>
      </c>
      <c r="N1324">
        <v>0.78948711031357999</v>
      </c>
      <c r="O1324">
        <v>26.133712082783699</v>
      </c>
      <c r="P1324">
        <v>121.90454750112499</v>
      </c>
      <c r="Q1324">
        <v>0.13200666756719601</v>
      </c>
    </row>
    <row r="1325" spans="1:17" hidden="1" x14ac:dyDescent="0.3">
      <c r="A1325" t="s">
        <v>2814</v>
      </c>
      <c r="B1325" t="s">
        <v>2815</v>
      </c>
      <c r="C1325" t="s">
        <v>3144</v>
      </c>
      <c r="D1325" t="s">
        <v>612</v>
      </c>
      <c r="E1325">
        <v>1415.9705315199999</v>
      </c>
      <c r="F1325">
        <v>22.56</v>
      </c>
      <c r="G1325">
        <v>46.937779068697203</v>
      </c>
      <c r="H1325">
        <v>69.312643034144998</v>
      </c>
      <c r="I1325">
        <v>78.432693388819303</v>
      </c>
      <c r="J1325">
        <v>-6.6257097988224798</v>
      </c>
      <c r="K1325">
        <v>15.89601871122</v>
      </c>
      <c r="L1325">
        <v>14.093229419131299</v>
      </c>
      <c r="M1325">
        <v>73.225881459251298</v>
      </c>
      <c r="N1325">
        <v>3.9182699578105602</v>
      </c>
      <c r="O1325">
        <v>16.7996453900709</v>
      </c>
      <c r="P1325">
        <v>125.599999999999</v>
      </c>
      <c r="Q1325">
        <v>5.6357457734988001E-2</v>
      </c>
    </row>
    <row r="1326" spans="1:17" hidden="1" x14ac:dyDescent="0.3">
      <c r="A1326" t="s">
        <v>2816</v>
      </c>
      <c r="B1326" t="s">
        <v>2817</v>
      </c>
      <c r="C1326" t="s">
        <v>3144</v>
      </c>
      <c r="D1326" t="s">
        <v>607</v>
      </c>
      <c r="E1326">
        <v>1409.3629905</v>
      </c>
      <c r="F1326">
        <v>641.85</v>
      </c>
      <c r="G1326">
        <v>23.699530655804502</v>
      </c>
      <c r="H1326">
        <v>-14.2260948768654</v>
      </c>
      <c r="I1326">
        <v>36.690756049677098</v>
      </c>
      <c r="J1326">
        <v>-6.2905852756143901</v>
      </c>
      <c r="K1326">
        <v>688.55641483885495</v>
      </c>
      <c r="L1326">
        <v>583.92342888191899</v>
      </c>
      <c r="M1326">
        <v>27.424388327876901</v>
      </c>
      <c r="N1326">
        <v>0.40304298005738698</v>
      </c>
      <c r="O1326">
        <v>34.751110072446799</v>
      </c>
      <c r="P1326">
        <v>69.913964262078096</v>
      </c>
      <c r="Q1326">
        <v>2.6555071411200001E-2</v>
      </c>
    </row>
    <row r="1327" spans="1:17" hidden="1" x14ac:dyDescent="0.3">
      <c r="A1327" t="s">
        <v>2818</v>
      </c>
      <c r="B1327" t="s">
        <v>2819</v>
      </c>
      <c r="C1327" t="s">
        <v>3144</v>
      </c>
      <c r="D1327" t="s">
        <v>217</v>
      </c>
      <c r="E1327">
        <v>1407.6535275000001</v>
      </c>
      <c r="F1327">
        <v>4614.8</v>
      </c>
      <c r="G1327">
        <v>1795.5626181935299</v>
      </c>
      <c r="H1327">
        <v>47.930212139854</v>
      </c>
      <c r="I1327">
        <v>1146.2630087709099</v>
      </c>
      <c r="J1327">
        <v>9.1576129944611804</v>
      </c>
      <c r="K1327">
        <v>3132.1275191105601</v>
      </c>
      <c r="L1327">
        <v>1631.10308821582</v>
      </c>
      <c r="M1327">
        <v>99.956168135650799</v>
      </c>
      <c r="N1327">
        <v>1.05258619205218</v>
      </c>
      <c r="O1327">
        <v>0</v>
      </c>
      <c r="P1327">
        <v>2118.6538461538398</v>
      </c>
      <c r="Q1327">
        <v>0.343993696018977</v>
      </c>
    </row>
    <row r="1328" spans="1:17" hidden="1" x14ac:dyDescent="0.3">
      <c r="A1328" t="s">
        <v>2820</v>
      </c>
      <c r="B1328" t="s">
        <v>2821</v>
      </c>
      <c r="C1328" t="s">
        <v>3144</v>
      </c>
      <c r="D1328" t="s">
        <v>398</v>
      </c>
      <c r="E1328">
        <v>1404.00935</v>
      </c>
      <c r="F1328">
        <v>1327.15</v>
      </c>
      <c r="G1328">
        <v>240.71763922038599</v>
      </c>
      <c r="H1328">
        <v>4.1860304625762303</v>
      </c>
      <c r="I1328">
        <v>66.175744654345493</v>
      </c>
      <c r="J1328">
        <v>-0.36498561386054901</v>
      </c>
      <c r="K1328">
        <v>1216.83203005975</v>
      </c>
      <c r="L1328">
        <v>882.414884410083</v>
      </c>
      <c r="M1328">
        <v>59.337336842712702</v>
      </c>
      <c r="N1328">
        <v>0.32029049639482499</v>
      </c>
      <c r="O1328">
        <v>18.916475153524399</v>
      </c>
      <c r="P1328">
        <v>277.675014228799</v>
      </c>
      <c r="Q1328">
        <v>0.14567384971771799</v>
      </c>
    </row>
    <row r="1329" spans="1:17" hidden="1" x14ac:dyDescent="0.3">
      <c r="A1329" t="s">
        <v>2822</v>
      </c>
      <c r="B1329" t="s">
        <v>2823</v>
      </c>
      <c r="C1329" t="s">
        <v>3144</v>
      </c>
      <c r="D1329" t="s">
        <v>72</v>
      </c>
      <c r="E1329">
        <v>1401.475285425</v>
      </c>
      <c r="F1329">
        <v>48000</v>
      </c>
      <c r="G1329">
        <v>150.74839867427701</v>
      </c>
      <c r="H1329">
        <v>-21.2899090088473</v>
      </c>
      <c r="I1329">
        <v>95.557454823658304</v>
      </c>
      <c r="J1329">
        <v>-5.7133996238192504</v>
      </c>
      <c r="K1329">
        <v>50626.625390945897</v>
      </c>
      <c r="L1329">
        <v>39720.2986422549</v>
      </c>
      <c r="M1329">
        <v>13.351405396977899</v>
      </c>
      <c r="N1329">
        <v>1.0657168299198501</v>
      </c>
      <c r="O1329">
        <v>39.581249999999898</v>
      </c>
      <c r="P1329">
        <v>198.13664596273199</v>
      </c>
      <c r="Q1329">
        <v>8.2990566419118006E-2</v>
      </c>
    </row>
    <row r="1330" spans="1:17" hidden="1" x14ac:dyDescent="0.3">
      <c r="A1330" t="s">
        <v>2824</v>
      </c>
      <c r="B1330" t="s">
        <v>2825</v>
      </c>
      <c r="C1330" t="s">
        <v>3144</v>
      </c>
      <c r="D1330" t="s">
        <v>446</v>
      </c>
      <c r="E1330">
        <v>1398.38656661</v>
      </c>
      <c r="F1330">
        <v>573.95000000000005</v>
      </c>
      <c r="G1330">
        <v>103.000097297514</v>
      </c>
      <c r="H1330">
        <v>-18.3003053823256</v>
      </c>
      <c r="I1330">
        <v>32.348718014882202</v>
      </c>
      <c r="J1330">
        <v>-5.9957425576887298</v>
      </c>
      <c r="K1330">
        <v>567.50969668254402</v>
      </c>
      <c r="L1330">
        <v>465.43147617515302</v>
      </c>
      <c r="M1330">
        <v>44.713283637914202</v>
      </c>
      <c r="N1330">
        <v>0.50585625909019305</v>
      </c>
      <c r="O1330">
        <v>16.377733252025401</v>
      </c>
      <c r="P1330">
        <v>131.33817009270399</v>
      </c>
      <c r="Q1330">
        <v>0.13382515569509101</v>
      </c>
    </row>
    <row r="1331" spans="1:17" hidden="1" x14ac:dyDescent="0.3">
      <c r="A1331" t="s">
        <v>2826</v>
      </c>
      <c r="B1331" t="s">
        <v>2827</v>
      </c>
      <c r="C1331" t="s">
        <v>3144</v>
      </c>
      <c r="D1331" t="s">
        <v>406</v>
      </c>
      <c r="E1331">
        <v>1398.2930016</v>
      </c>
      <c r="F1331">
        <v>222.75</v>
      </c>
      <c r="G1331">
        <v>-37.6779549588015</v>
      </c>
      <c r="H1331">
        <v>-12.8894846922793</v>
      </c>
      <c r="I1331">
        <v>-16.524936866421299</v>
      </c>
      <c r="J1331">
        <v>-3.3787299014977701</v>
      </c>
      <c r="K1331">
        <v>248.494424381567</v>
      </c>
      <c r="L1331">
        <v>249.64420857233301</v>
      </c>
      <c r="M1331">
        <v>20.292715359191099</v>
      </c>
      <c r="N1331">
        <v>0.54603189023979304</v>
      </c>
      <c r="O1331">
        <v>40.044893378226597</v>
      </c>
      <c r="P1331">
        <v>8.6320409656181294</v>
      </c>
      <c r="Q1331">
        <v>8.7951832248441997E-2</v>
      </c>
    </row>
    <row r="1332" spans="1:17" hidden="1" x14ac:dyDescent="0.3">
      <c r="A1332" t="s">
        <v>2828</v>
      </c>
      <c r="B1332" t="s">
        <v>2829</v>
      </c>
      <c r="C1332" t="s">
        <v>3144</v>
      </c>
      <c r="D1332" t="s">
        <v>984</v>
      </c>
      <c r="E1332">
        <v>1392.72584852</v>
      </c>
      <c r="F1332">
        <v>73.040000000000006</v>
      </c>
      <c r="G1332">
        <v>-53.231181434779202</v>
      </c>
      <c r="H1332">
        <v>-2.2168398828751399</v>
      </c>
      <c r="I1332">
        <v>-14.751823249004</v>
      </c>
      <c r="J1332">
        <v>-5.1948539613418596</v>
      </c>
      <c r="K1332">
        <v>73.692037345143603</v>
      </c>
      <c r="L1332">
        <v>77.173057134142098</v>
      </c>
      <c r="M1332">
        <v>50.715861510668603</v>
      </c>
      <c r="N1332">
        <v>1.63781210996671</v>
      </c>
      <c r="O1332">
        <v>43.209200438116</v>
      </c>
      <c r="P1332">
        <v>17.806451612903199</v>
      </c>
      <c r="Q1332">
        <v>-1.1987170555737999E-2</v>
      </c>
    </row>
    <row r="1333" spans="1:17" hidden="1" x14ac:dyDescent="0.3">
      <c r="A1333" t="s">
        <v>2830</v>
      </c>
      <c r="B1333" t="s">
        <v>2831</v>
      </c>
      <c r="C1333" t="s">
        <v>3144</v>
      </c>
      <c r="D1333" t="s">
        <v>276</v>
      </c>
      <c r="E1333">
        <v>1392.5722923119999</v>
      </c>
      <c r="F1333">
        <v>144.02000000000001</v>
      </c>
      <c r="G1333">
        <v>27.672802880644099</v>
      </c>
      <c r="H1333">
        <v>0.70510129861047399</v>
      </c>
      <c r="I1333">
        <v>39.901690230554699</v>
      </c>
      <c r="J1333">
        <v>-5.1864651386380203</v>
      </c>
      <c r="K1333">
        <v>147.15977376567</v>
      </c>
      <c r="L1333">
        <v>124.171309721162</v>
      </c>
      <c r="M1333">
        <v>31.897997232854902</v>
      </c>
      <c r="N1333">
        <v>0.39340606578024301</v>
      </c>
      <c r="O1333">
        <v>23.593945285377</v>
      </c>
      <c r="P1333">
        <v>75.848595848595807</v>
      </c>
      <c r="Q1333">
        <v>1.700115104052E-3</v>
      </c>
    </row>
    <row r="1334" spans="1:17" hidden="1" x14ac:dyDescent="0.3">
      <c r="A1334" t="s">
        <v>2832</v>
      </c>
      <c r="B1334" t="s">
        <v>2833</v>
      </c>
      <c r="C1334" t="s">
        <v>3144</v>
      </c>
      <c r="D1334" t="s">
        <v>607</v>
      </c>
      <c r="E1334">
        <v>1391.3965851200001</v>
      </c>
      <c r="F1334">
        <v>136.26</v>
      </c>
      <c r="G1334">
        <v>-24.742498435508001</v>
      </c>
      <c r="H1334">
        <v>-7.9076026866006899</v>
      </c>
      <c r="I1334">
        <v>-15.7945836938667</v>
      </c>
      <c r="J1334">
        <v>-8.0842242390813492</v>
      </c>
      <c r="K1334">
        <v>146.82470259698701</v>
      </c>
      <c r="L1334">
        <v>142.288442165894</v>
      </c>
      <c r="M1334">
        <v>33.135033684880199</v>
      </c>
      <c r="N1334">
        <v>0.87428463279383195</v>
      </c>
      <c r="O1334">
        <v>37.934830471158001</v>
      </c>
      <c r="P1334">
        <v>19.004366812227001</v>
      </c>
      <c r="Q1334">
        <v>-7.8193182895102006E-2</v>
      </c>
    </row>
    <row r="1335" spans="1:17" hidden="1" x14ac:dyDescent="0.3">
      <c r="A1335" t="s">
        <v>2834</v>
      </c>
      <c r="B1335" t="s">
        <v>2835</v>
      </c>
      <c r="C1335" t="s">
        <v>3144</v>
      </c>
      <c r="D1335" t="s">
        <v>190</v>
      </c>
      <c r="E1335">
        <v>1388.5778319999999</v>
      </c>
      <c r="F1335">
        <v>1627.95</v>
      </c>
      <c r="G1335">
        <v>89.890626819784103</v>
      </c>
      <c r="H1335">
        <v>-15.264953015070899</v>
      </c>
      <c r="I1335">
        <v>62.473727289605101</v>
      </c>
      <c r="J1335">
        <v>-5.5724670552157303</v>
      </c>
      <c r="K1335">
        <v>1489.09501453542</v>
      </c>
      <c r="L1335">
        <v>1160.1868784518799</v>
      </c>
      <c r="M1335">
        <v>35.864639031613997</v>
      </c>
      <c r="N1335">
        <v>0.56135593767464198</v>
      </c>
      <c r="O1335">
        <v>14.5551153290948</v>
      </c>
      <c r="P1335">
        <v>128.91794979962</v>
      </c>
      <c r="Q1335">
        <v>0.120181093494696</v>
      </c>
    </row>
    <row r="1336" spans="1:17" hidden="1" x14ac:dyDescent="0.3">
      <c r="A1336" t="s">
        <v>2836</v>
      </c>
      <c r="B1336" t="s">
        <v>2837</v>
      </c>
      <c r="C1336" t="s">
        <v>3144</v>
      </c>
      <c r="D1336" t="s">
        <v>227</v>
      </c>
      <c r="E1336">
        <v>1387.3213962299999</v>
      </c>
      <c r="F1336">
        <v>2132.5500000000002</v>
      </c>
      <c r="G1336">
        <v>160.52280712740901</v>
      </c>
      <c r="H1336">
        <v>9.8471660928799292</v>
      </c>
      <c r="I1336">
        <v>60.777166248070998</v>
      </c>
      <c r="J1336">
        <v>-9.1668651731060802</v>
      </c>
      <c r="K1336">
        <v>1971.3587204727701</v>
      </c>
      <c r="L1336">
        <v>1460.4055982119601</v>
      </c>
      <c r="M1336">
        <v>45.172863964923998</v>
      </c>
      <c r="N1336">
        <v>0.22188979183759999</v>
      </c>
      <c r="O1336">
        <v>25.131884363789801</v>
      </c>
      <c r="P1336">
        <v>188.96341463414601</v>
      </c>
      <c r="Q1336">
        <v>0.12339916305136001</v>
      </c>
    </row>
    <row r="1337" spans="1:17" hidden="1" x14ac:dyDescent="0.3">
      <c r="A1337" t="s">
        <v>2838</v>
      </c>
      <c r="B1337" t="s">
        <v>2839</v>
      </c>
      <c r="C1337" t="s">
        <v>3144</v>
      </c>
      <c r="D1337" t="s">
        <v>482</v>
      </c>
      <c r="E1337">
        <v>1383.40756313</v>
      </c>
      <c r="F1337">
        <v>674.8</v>
      </c>
      <c r="G1337">
        <v>27.482180170373798</v>
      </c>
      <c r="H1337">
        <v>6.6666749528223503</v>
      </c>
      <c r="I1337">
        <v>31.918905617895899</v>
      </c>
      <c r="J1337">
        <v>5.0048224140626596</v>
      </c>
      <c r="K1337">
        <v>538.15376196116199</v>
      </c>
      <c r="L1337">
        <v>490.83786710162502</v>
      </c>
      <c r="M1337">
        <v>68.154119173352797</v>
      </c>
      <c r="N1337">
        <v>2.6532343849789202</v>
      </c>
      <c r="O1337">
        <v>1.71902786010669</v>
      </c>
      <c r="P1337">
        <v>90.621468926553604</v>
      </c>
      <c r="Q1337">
        <v>-9.554327202425E-3</v>
      </c>
    </row>
    <row r="1338" spans="1:17" hidden="1" x14ac:dyDescent="0.3">
      <c r="A1338" t="s">
        <v>2840</v>
      </c>
      <c r="B1338" t="s">
        <v>2841</v>
      </c>
      <c r="C1338" t="s">
        <v>3144</v>
      </c>
      <c r="D1338" t="s">
        <v>482</v>
      </c>
      <c r="E1338">
        <v>1378.229821977</v>
      </c>
      <c r="F1338">
        <v>76.95</v>
      </c>
      <c r="G1338">
        <v>-8.4290162980981407</v>
      </c>
      <c r="H1338">
        <v>-13.288149328411601</v>
      </c>
      <c r="I1338">
        <v>-6.9959591285254303</v>
      </c>
      <c r="J1338">
        <v>-7.2524302276280199</v>
      </c>
      <c r="K1338">
        <v>86.236107149188001</v>
      </c>
      <c r="L1338">
        <v>82.533082426607194</v>
      </c>
      <c r="M1338">
        <v>29.6812400388838</v>
      </c>
      <c r="N1338">
        <v>0.55893600550719702</v>
      </c>
      <c r="O1338">
        <v>36.387264457439898</v>
      </c>
      <c r="P1338">
        <v>37.5335120643431</v>
      </c>
      <c r="Q1338">
        <v>-6.2240163676705998E-2</v>
      </c>
    </row>
    <row r="1339" spans="1:17" hidden="1" x14ac:dyDescent="0.3">
      <c r="A1339" t="s">
        <v>2842</v>
      </c>
      <c r="B1339" t="s">
        <v>2843</v>
      </c>
      <c r="C1339" t="s">
        <v>3144</v>
      </c>
      <c r="D1339" t="s">
        <v>48</v>
      </c>
      <c r="E1339">
        <v>1376.822069761</v>
      </c>
      <c r="F1339">
        <v>59.12</v>
      </c>
      <c r="G1339">
        <v>-47.162314055786098</v>
      </c>
      <c r="H1339">
        <v>-15.0647408951465</v>
      </c>
      <c r="I1339">
        <v>-26.376644762569001</v>
      </c>
      <c r="J1339">
        <v>-4.0662746323508303</v>
      </c>
      <c r="K1339">
        <v>67.685702310493696</v>
      </c>
      <c r="L1339">
        <v>68.448617936368905</v>
      </c>
      <c r="M1339">
        <v>26.2828535039346</v>
      </c>
      <c r="N1339">
        <v>0.425255569305031</v>
      </c>
      <c r="O1339">
        <v>57.560893098782103</v>
      </c>
      <c r="P1339">
        <v>10.195712954333599</v>
      </c>
      <c r="Q1339">
        <v>7.4648640872324007E-2</v>
      </c>
    </row>
    <row r="1340" spans="1:17" hidden="1" x14ac:dyDescent="0.3">
      <c r="A1340" t="s">
        <v>2844</v>
      </c>
      <c r="B1340" t="s">
        <v>2845</v>
      </c>
      <c r="C1340" t="s">
        <v>3144</v>
      </c>
      <c r="D1340" t="s">
        <v>77</v>
      </c>
      <c r="E1340">
        <v>1376.47</v>
      </c>
      <c r="F1340">
        <v>46.52</v>
      </c>
      <c r="G1340">
        <v>-24.254599760033798</v>
      </c>
      <c r="H1340">
        <v>-5.9557309216776302</v>
      </c>
      <c r="I1340">
        <v>-12.396452760424999</v>
      </c>
      <c r="J1340">
        <v>-2.1124153844835298</v>
      </c>
      <c r="K1340">
        <v>48.551861519887801</v>
      </c>
      <c r="L1340">
        <v>48.232041465315497</v>
      </c>
      <c r="M1340">
        <v>34.873028670826102</v>
      </c>
      <c r="N1340">
        <v>0.52564018369375098</v>
      </c>
      <c r="O1340">
        <v>30.018147148559699</v>
      </c>
      <c r="P1340">
        <v>20.362225097024499</v>
      </c>
      <c r="Q1340">
        <v>3.4056190479943002E-2</v>
      </c>
    </row>
    <row r="1341" spans="1:17" hidden="1" x14ac:dyDescent="0.3">
      <c r="A1341" t="s">
        <v>2846</v>
      </c>
      <c r="B1341" t="s">
        <v>2847</v>
      </c>
      <c r="C1341" t="s">
        <v>3144</v>
      </c>
      <c r="D1341" t="s">
        <v>398</v>
      </c>
      <c r="E1341">
        <v>1373.214052544</v>
      </c>
      <c r="F1341">
        <v>32</v>
      </c>
      <c r="G1341">
        <v>14.9515070824252</v>
      </c>
      <c r="H1341">
        <v>-13.908700839372701</v>
      </c>
      <c r="I1341">
        <v>-26.254048895886399</v>
      </c>
      <c r="J1341">
        <v>-8.4672504073031796</v>
      </c>
      <c r="K1341">
        <v>36.603970861528303</v>
      </c>
      <c r="L1341">
        <v>35.444482577461599</v>
      </c>
      <c r="M1341">
        <v>29.130187693147199</v>
      </c>
      <c r="N1341">
        <v>0.48929759916088</v>
      </c>
      <c r="O1341">
        <v>45.3125</v>
      </c>
      <c r="P1341">
        <v>56.862745098039198</v>
      </c>
      <c r="Q1341">
        <v>-2.5577357656099E-2</v>
      </c>
    </row>
    <row r="1342" spans="1:17" hidden="1" x14ac:dyDescent="0.3">
      <c r="A1342" t="s">
        <v>2848</v>
      </c>
      <c r="B1342" t="s">
        <v>2849</v>
      </c>
      <c r="C1342" t="s">
        <v>3144</v>
      </c>
      <c r="D1342" t="s">
        <v>77</v>
      </c>
      <c r="E1342">
        <v>1370.1401676017999</v>
      </c>
      <c r="F1342">
        <v>112.04</v>
      </c>
      <c r="G1342">
        <v>5.1486206361160303</v>
      </c>
      <c r="H1342">
        <v>-11.521098119205201</v>
      </c>
      <c r="I1342">
        <v>-10.895417711767999</v>
      </c>
      <c r="J1342">
        <v>-8.7293831834114997</v>
      </c>
      <c r="K1342">
        <v>124.544034207446</v>
      </c>
      <c r="L1342">
        <v>115.546249353287</v>
      </c>
      <c r="M1342">
        <v>39.7222622461924</v>
      </c>
      <c r="N1342">
        <v>0.70449306946620105</v>
      </c>
      <c r="O1342">
        <v>32.863263120314102</v>
      </c>
      <c r="P1342">
        <v>49.187749667110502</v>
      </c>
    </row>
    <row r="1343" spans="1:17" hidden="1" x14ac:dyDescent="0.3">
      <c r="A1343" t="s">
        <v>2850</v>
      </c>
      <c r="B1343" t="s">
        <v>2851</v>
      </c>
      <c r="C1343" t="s">
        <v>3144</v>
      </c>
      <c r="D1343" t="s">
        <v>51</v>
      </c>
      <c r="E1343">
        <v>1368.222188494</v>
      </c>
      <c r="F1343">
        <v>127.5</v>
      </c>
      <c r="G1343">
        <v>16.553311932961002</v>
      </c>
      <c r="H1343">
        <v>-6.6813073348793601</v>
      </c>
      <c r="I1343">
        <v>-0.81783501561495697</v>
      </c>
      <c r="J1343">
        <v>-5.2305781027332001</v>
      </c>
      <c r="K1343">
        <v>125.557477927924</v>
      </c>
      <c r="L1343">
        <v>116.007836620964</v>
      </c>
      <c r="M1343">
        <v>44.236517857107899</v>
      </c>
      <c r="N1343">
        <v>1.1499429469726199</v>
      </c>
      <c r="O1343">
        <v>17.3333333333333</v>
      </c>
      <c r="P1343">
        <v>64.835164835164804</v>
      </c>
      <c r="Q1343">
        <v>5.5880615921650003E-3</v>
      </c>
    </row>
    <row r="1344" spans="1:17" hidden="1" x14ac:dyDescent="0.3">
      <c r="A1344" t="s">
        <v>2852</v>
      </c>
      <c r="B1344" t="s">
        <v>2853</v>
      </c>
      <c r="C1344" t="s">
        <v>3144</v>
      </c>
      <c r="D1344" t="s">
        <v>482</v>
      </c>
      <c r="E1344">
        <v>1366.126246542</v>
      </c>
      <c r="F1344">
        <v>214.7</v>
      </c>
      <c r="G1344">
        <v>-28.102123915778499</v>
      </c>
      <c r="H1344">
        <v>-7.4319880875348403</v>
      </c>
      <c r="I1344">
        <v>-6.0039782431831901</v>
      </c>
      <c r="J1344">
        <v>-8.7283023997591904</v>
      </c>
      <c r="K1344">
        <v>221.02414873400599</v>
      </c>
      <c r="L1344">
        <v>208.38965840783601</v>
      </c>
      <c r="M1344">
        <v>27.598691954026101</v>
      </c>
      <c r="N1344">
        <v>0.474233508379996</v>
      </c>
      <c r="O1344">
        <v>22.7387051700046</v>
      </c>
      <c r="P1344">
        <v>34.271419637273198</v>
      </c>
      <c r="Q1344">
        <v>-6.961866111794E-3</v>
      </c>
    </row>
    <row r="1345" spans="1:17" hidden="1" x14ac:dyDescent="0.3">
      <c r="A1345" t="s">
        <v>2854</v>
      </c>
      <c r="B1345" t="s">
        <v>2855</v>
      </c>
      <c r="C1345" t="s">
        <v>3144</v>
      </c>
      <c r="D1345" t="s">
        <v>77</v>
      </c>
      <c r="E1345">
        <v>1365.871204948</v>
      </c>
      <c r="F1345">
        <v>91.45</v>
      </c>
      <c r="G1345">
        <v>-25.3197675366754</v>
      </c>
      <c r="H1345">
        <v>-9.4761141024381708</v>
      </c>
      <c r="I1345">
        <v>-29.0650286009528</v>
      </c>
      <c r="J1345">
        <v>-2.2205825752658899</v>
      </c>
      <c r="K1345">
        <v>98.946521709758599</v>
      </c>
      <c r="L1345">
        <v>101.162305281329</v>
      </c>
      <c r="M1345">
        <v>33.280570726415</v>
      </c>
      <c r="N1345">
        <v>1.03028818222847</v>
      </c>
      <c r="O1345">
        <v>35.4838709677419</v>
      </c>
      <c r="P1345">
        <v>9.9158653846153708</v>
      </c>
      <c r="Q1345">
        <v>-4.2960222448739996E-3</v>
      </c>
    </row>
    <row r="1346" spans="1:17" hidden="1" x14ac:dyDescent="0.3">
      <c r="A1346" t="s">
        <v>2856</v>
      </c>
      <c r="B1346" t="s">
        <v>2857</v>
      </c>
      <c r="C1346" t="s">
        <v>3144</v>
      </c>
      <c r="D1346" t="s">
        <v>562</v>
      </c>
      <c r="E1346">
        <v>1360.9197936149999</v>
      </c>
      <c r="F1346">
        <v>396.7</v>
      </c>
      <c r="G1346">
        <v>79.290076320760093</v>
      </c>
      <c r="H1346">
        <v>-7.9370974961080503</v>
      </c>
      <c r="I1346">
        <v>41.289813397008302</v>
      </c>
      <c r="J1346">
        <v>-9.7015702800012509</v>
      </c>
      <c r="K1346">
        <v>373.54095596587803</v>
      </c>
      <c r="L1346">
        <v>299.43638031257598</v>
      </c>
      <c r="M1346">
        <v>50.084697259095599</v>
      </c>
      <c r="N1346">
        <v>0.82061865261406097</v>
      </c>
      <c r="O1346">
        <v>14.6584320645324</v>
      </c>
      <c r="P1346">
        <v>124.12429378531</v>
      </c>
      <c r="Q1346">
        <v>7.3224048009904993E-2</v>
      </c>
    </row>
    <row r="1347" spans="1:17" hidden="1" x14ac:dyDescent="0.3">
      <c r="A1347" t="s">
        <v>2858</v>
      </c>
      <c r="B1347" t="s">
        <v>2859</v>
      </c>
      <c r="C1347" t="s">
        <v>3144</v>
      </c>
      <c r="D1347" t="s">
        <v>21</v>
      </c>
      <c r="E1347">
        <v>1355.9555937600001</v>
      </c>
      <c r="F1347">
        <v>141.86000000000001</v>
      </c>
      <c r="G1347">
        <v>44.2649559605657</v>
      </c>
      <c r="H1347">
        <v>-10.504303622975099</v>
      </c>
      <c r="I1347">
        <v>25.657587783408498</v>
      </c>
      <c r="J1347">
        <v>-0.97459233314867999</v>
      </c>
      <c r="K1347">
        <v>142.76675206290301</v>
      </c>
      <c r="L1347">
        <v>121.033939650685</v>
      </c>
      <c r="M1347">
        <v>46.2643084285585</v>
      </c>
      <c r="N1347">
        <v>0.51178936741987102</v>
      </c>
      <c r="O1347">
        <v>29.9168193994078</v>
      </c>
      <c r="P1347">
        <v>95.668965517241404</v>
      </c>
      <c r="Q1347">
        <v>9.4295428328114994E-2</v>
      </c>
    </row>
    <row r="1348" spans="1:17" hidden="1" x14ac:dyDescent="0.3">
      <c r="A1348" t="s">
        <v>2860</v>
      </c>
      <c r="B1348" t="s">
        <v>2861</v>
      </c>
      <c r="C1348" t="s">
        <v>3144</v>
      </c>
      <c r="D1348" t="s">
        <v>2862</v>
      </c>
      <c r="E1348">
        <v>1352.264566092</v>
      </c>
      <c r="F1348">
        <v>39.090000000000003</v>
      </c>
      <c r="G1348">
        <v>-21.192017717815901</v>
      </c>
      <c r="H1348">
        <v>13.2419633133894</v>
      </c>
      <c r="I1348">
        <v>5.9853682244439597</v>
      </c>
      <c r="J1348">
        <v>-12.7728830571352</v>
      </c>
      <c r="K1348">
        <v>35.634277416636898</v>
      </c>
      <c r="L1348">
        <v>34.117711852943899</v>
      </c>
      <c r="M1348">
        <v>41.7721589106701</v>
      </c>
      <c r="N1348">
        <v>0.93242761714940003</v>
      </c>
      <c r="O1348">
        <v>33.026349449987102</v>
      </c>
      <c r="P1348">
        <v>50.346153846153797</v>
      </c>
      <c r="Q1348">
        <v>0.15983185022690199</v>
      </c>
    </row>
    <row r="1349" spans="1:17" hidden="1" x14ac:dyDescent="0.3">
      <c r="A1349" t="s">
        <v>2863</v>
      </c>
      <c r="B1349" t="s">
        <v>2864</v>
      </c>
      <c r="C1349" t="s">
        <v>3144</v>
      </c>
      <c r="D1349" t="s">
        <v>117</v>
      </c>
      <c r="E1349">
        <v>1350.39664186</v>
      </c>
      <c r="F1349">
        <v>689.55</v>
      </c>
      <c r="G1349">
        <v>-33.294565224975798</v>
      </c>
      <c r="H1349">
        <v>3.5929347997160499</v>
      </c>
      <c r="I1349">
        <v>-3.2809361233821299</v>
      </c>
      <c r="J1349">
        <v>-4.7844248977652901</v>
      </c>
      <c r="K1349">
        <v>695.11375043879502</v>
      </c>
      <c r="L1349">
        <v>660.699807531739</v>
      </c>
      <c r="M1349">
        <v>48.905806202980699</v>
      </c>
      <c r="N1349">
        <v>0.71424071593635396</v>
      </c>
      <c r="O1349">
        <v>22.5436879124066</v>
      </c>
      <c r="P1349">
        <v>25.601092896174801</v>
      </c>
      <c r="Q1349">
        <v>4.5689443903577001E-2</v>
      </c>
    </row>
    <row r="1350" spans="1:17" hidden="1" x14ac:dyDescent="0.3">
      <c r="A1350" t="s">
        <v>2865</v>
      </c>
      <c r="B1350" t="s">
        <v>2866</v>
      </c>
      <c r="C1350" t="s">
        <v>3144</v>
      </c>
      <c r="D1350" t="s">
        <v>612</v>
      </c>
      <c r="E1350">
        <v>1345.76594271</v>
      </c>
      <c r="F1350">
        <v>225.29</v>
      </c>
      <c r="G1350">
        <v>-19.553765582063299</v>
      </c>
      <c r="H1350">
        <v>-19.879163631402701</v>
      </c>
      <c r="I1350">
        <v>-13.9731688267401</v>
      </c>
      <c r="J1350">
        <v>-2.58606905051683</v>
      </c>
      <c r="K1350">
        <v>246.61697020112501</v>
      </c>
      <c r="L1350">
        <v>238.89822828148999</v>
      </c>
      <c r="M1350">
        <v>25.380249242538699</v>
      </c>
      <c r="N1350">
        <v>0.52155317111311805</v>
      </c>
      <c r="O1350">
        <v>36.712681432819899</v>
      </c>
      <c r="P1350">
        <v>17.3385416666666</v>
      </c>
      <c r="Q1350">
        <v>-1.6789820172492E-2</v>
      </c>
    </row>
    <row r="1351" spans="1:17" hidden="1" x14ac:dyDescent="0.3">
      <c r="A1351" t="s">
        <v>2867</v>
      </c>
      <c r="B1351" t="s">
        <v>2868</v>
      </c>
      <c r="C1351" t="s">
        <v>3144</v>
      </c>
      <c r="D1351" t="s">
        <v>284</v>
      </c>
      <c r="E1351">
        <v>1343.6573149999999</v>
      </c>
      <c r="F1351">
        <v>81.790000000000006</v>
      </c>
      <c r="G1351">
        <v>-29.175815127964</v>
      </c>
      <c r="H1351">
        <v>-6.2890366000137901</v>
      </c>
      <c r="I1351">
        <v>-23.876861029702098</v>
      </c>
      <c r="J1351">
        <v>4.8242202727422898E-2</v>
      </c>
      <c r="K1351">
        <v>85.023486282160107</v>
      </c>
      <c r="L1351">
        <v>85.023615808476606</v>
      </c>
      <c r="M1351">
        <v>26.658552228437198</v>
      </c>
      <c r="N1351">
        <v>0.46126559446866</v>
      </c>
      <c r="O1351">
        <v>28.3164201002567</v>
      </c>
      <c r="P1351">
        <v>18.536231884057901</v>
      </c>
      <c r="Q1351">
        <v>-3.115274372182E-3</v>
      </c>
    </row>
    <row r="1352" spans="1:17" hidden="1" x14ac:dyDescent="0.3">
      <c r="A1352" t="s">
        <v>2869</v>
      </c>
      <c r="B1352" t="s">
        <v>2870</v>
      </c>
      <c r="C1352" t="s">
        <v>3144</v>
      </c>
      <c r="D1352" t="s">
        <v>63</v>
      </c>
      <c r="E1352">
        <v>1343.452</v>
      </c>
      <c r="F1352">
        <v>857.15</v>
      </c>
      <c r="G1352">
        <v>91.865166235634405</v>
      </c>
      <c r="H1352">
        <v>-9.2359191167797299</v>
      </c>
      <c r="I1352">
        <v>55.8248339642102</v>
      </c>
      <c r="J1352">
        <v>1.72043117536235</v>
      </c>
      <c r="K1352">
        <v>870.33487870640295</v>
      </c>
      <c r="L1352">
        <v>697.20029160401896</v>
      </c>
      <c r="M1352">
        <v>51.344952203078499</v>
      </c>
      <c r="N1352">
        <v>0.19050063923184199</v>
      </c>
      <c r="O1352">
        <v>25.7947850434579</v>
      </c>
      <c r="P1352">
        <v>119.782051282051</v>
      </c>
      <c r="Q1352">
        <v>0.15692732834878001</v>
      </c>
    </row>
    <row r="1353" spans="1:17" hidden="1" x14ac:dyDescent="0.3">
      <c r="A1353" t="s">
        <v>2871</v>
      </c>
      <c r="B1353" t="s">
        <v>2872</v>
      </c>
      <c r="C1353" t="s">
        <v>3144</v>
      </c>
      <c r="D1353" t="s">
        <v>1629</v>
      </c>
      <c r="E1353">
        <v>1341.1121656749999</v>
      </c>
      <c r="F1353">
        <v>1719.9</v>
      </c>
      <c r="G1353">
        <v>42.019112115481299</v>
      </c>
      <c r="H1353">
        <v>0.930013037221885</v>
      </c>
      <c r="I1353">
        <v>22.992337743527699</v>
      </c>
      <c r="J1353">
        <v>-3.7045600305039401</v>
      </c>
      <c r="K1353">
        <v>1714.43507938831</v>
      </c>
      <c r="L1353">
        <v>1445.9488138361801</v>
      </c>
      <c r="M1353">
        <v>42.582477195010199</v>
      </c>
      <c r="N1353">
        <v>0.30962249101695799</v>
      </c>
      <c r="O1353">
        <v>19.6755625327053</v>
      </c>
      <c r="P1353">
        <v>76.390954310035397</v>
      </c>
      <c r="Q1353">
        <v>7.2809921936808006E-2</v>
      </c>
    </row>
    <row r="1354" spans="1:17" hidden="1" x14ac:dyDescent="0.3">
      <c r="A1354" t="s">
        <v>2873</v>
      </c>
      <c r="B1354" t="s">
        <v>2874</v>
      </c>
      <c r="C1354" t="s">
        <v>3144</v>
      </c>
      <c r="D1354" t="s">
        <v>125</v>
      </c>
      <c r="E1354">
        <v>1338.9694740719999</v>
      </c>
      <c r="F1354">
        <v>23.1</v>
      </c>
      <c r="G1354">
        <v>-28.1290842385094</v>
      </c>
      <c r="H1354">
        <v>-13.361009568728999</v>
      </c>
      <c r="I1354">
        <v>-38.503217645362703</v>
      </c>
      <c r="J1354">
        <v>-7.4191007138365901</v>
      </c>
      <c r="K1354">
        <v>26.113311520257</v>
      </c>
      <c r="L1354">
        <v>27.728620947887102</v>
      </c>
      <c r="M1354">
        <v>33.4083985449792</v>
      </c>
      <c r="N1354">
        <v>0.94975315521782999</v>
      </c>
      <c r="O1354">
        <v>70.562770562770496</v>
      </c>
      <c r="P1354">
        <v>10</v>
      </c>
      <c r="Q1354">
        <v>0.195011741441108</v>
      </c>
    </row>
    <row r="1355" spans="1:17" hidden="1" x14ac:dyDescent="0.3">
      <c r="A1355" t="s">
        <v>2875</v>
      </c>
      <c r="B1355" t="s">
        <v>2876</v>
      </c>
      <c r="C1355" t="s">
        <v>3144</v>
      </c>
      <c r="D1355" t="s">
        <v>24</v>
      </c>
      <c r="E1355">
        <v>1328.1889408899999</v>
      </c>
      <c r="F1355">
        <v>292.5</v>
      </c>
      <c r="G1355">
        <v>-60.029335829452101</v>
      </c>
      <c r="H1355">
        <v>-3.8639619190478798</v>
      </c>
      <c r="I1355">
        <v>-27.621630684580801</v>
      </c>
      <c r="J1355">
        <v>-1.3254207386899499</v>
      </c>
      <c r="K1355">
        <v>307.29799243012502</v>
      </c>
      <c r="M1355">
        <v>41.4987747940771</v>
      </c>
      <c r="N1355">
        <v>0.90867084940311005</v>
      </c>
      <c r="O1355">
        <v>60.341880341880298</v>
      </c>
      <c r="P1355">
        <v>1.5448706821732301</v>
      </c>
    </row>
    <row r="1356" spans="1:17" hidden="1" x14ac:dyDescent="0.3">
      <c r="A1356" t="s">
        <v>2877</v>
      </c>
      <c r="B1356" t="s">
        <v>2878</v>
      </c>
      <c r="C1356" t="s">
        <v>3144</v>
      </c>
      <c r="D1356" t="s">
        <v>51</v>
      </c>
      <c r="E1356">
        <v>1327.9709664</v>
      </c>
      <c r="F1356">
        <v>673.65</v>
      </c>
      <c r="G1356">
        <v>5.8090952118426804</v>
      </c>
      <c r="H1356">
        <v>-17.787416463110599</v>
      </c>
      <c r="I1356">
        <v>0.33454784042441799</v>
      </c>
      <c r="J1356">
        <v>-0.38761913025487899</v>
      </c>
      <c r="K1356">
        <v>695.03158814252902</v>
      </c>
      <c r="L1356">
        <v>633.82424579770702</v>
      </c>
      <c r="M1356">
        <v>28.9562648728764</v>
      </c>
      <c r="N1356">
        <v>0.64100389488491805</v>
      </c>
      <c r="O1356">
        <v>20.5151042826393</v>
      </c>
      <c r="P1356">
        <v>42.722457627118601</v>
      </c>
      <c r="Q1356">
        <v>4.8181530627148E-2</v>
      </c>
    </row>
    <row r="1357" spans="1:17" hidden="1" x14ac:dyDescent="0.3">
      <c r="A1357" t="s">
        <v>2879</v>
      </c>
      <c r="B1357" t="s">
        <v>2880</v>
      </c>
      <c r="C1357" t="s">
        <v>3144</v>
      </c>
      <c r="D1357" t="s">
        <v>1000</v>
      </c>
      <c r="E1357">
        <v>1326.39364</v>
      </c>
      <c r="F1357">
        <v>85.41</v>
      </c>
      <c r="G1357">
        <v>-19.633664100099399</v>
      </c>
      <c r="H1357">
        <v>-5.2758931321528797</v>
      </c>
      <c r="I1357">
        <v>-12.518865943450001</v>
      </c>
      <c r="J1357">
        <v>-0.67694396770371601</v>
      </c>
      <c r="K1357">
        <v>88.842441071268794</v>
      </c>
      <c r="L1357">
        <v>89.1684396253697</v>
      </c>
      <c r="M1357">
        <v>37.7342634313951</v>
      </c>
      <c r="N1357">
        <v>0.39643890566905199</v>
      </c>
      <c r="O1357">
        <v>35.405690200210699</v>
      </c>
      <c r="P1357">
        <v>15.4189189189189</v>
      </c>
      <c r="Q1357">
        <v>-1.4484235175369E-2</v>
      </c>
    </row>
    <row r="1358" spans="1:17" hidden="1" x14ac:dyDescent="0.3">
      <c r="A1358" t="s">
        <v>2881</v>
      </c>
      <c r="B1358" t="s">
        <v>2882</v>
      </c>
      <c r="C1358" t="s">
        <v>3144</v>
      </c>
      <c r="D1358" t="s">
        <v>766</v>
      </c>
      <c r="E1358">
        <v>1323.1547499999999</v>
      </c>
      <c r="F1358">
        <v>248.85</v>
      </c>
      <c r="G1358">
        <v>-51.064927358446504</v>
      </c>
      <c r="H1358">
        <v>5.01811931660726</v>
      </c>
      <c r="I1358">
        <v>-38.400758605932502</v>
      </c>
      <c r="J1358">
        <v>-4.7352817526039903</v>
      </c>
      <c r="K1358">
        <v>245.62497304925799</v>
      </c>
      <c r="M1358">
        <v>50.710142618915903</v>
      </c>
      <c r="N1358">
        <v>1.91898569336887</v>
      </c>
      <c r="O1358">
        <v>87.261402451275799</v>
      </c>
      <c r="P1358">
        <v>17.387612623236901</v>
      </c>
    </row>
    <row r="1359" spans="1:17" hidden="1" x14ac:dyDescent="0.3">
      <c r="A1359" t="s">
        <v>2883</v>
      </c>
      <c r="B1359" t="s">
        <v>2884</v>
      </c>
      <c r="C1359" t="s">
        <v>3144</v>
      </c>
      <c r="D1359" t="s">
        <v>83</v>
      </c>
      <c r="E1359">
        <v>1322.8819860000001</v>
      </c>
      <c r="F1359">
        <v>832.7</v>
      </c>
      <c r="G1359">
        <v>-26.709154847543999</v>
      </c>
      <c r="H1359">
        <v>-6.9587927232960904</v>
      </c>
      <c r="I1359">
        <v>-2.8255083989326502</v>
      </c>
      <c r="J1359">
        <v>-0.913989958216748</v>
      </c>
      <c r="K1359">
        <v>840.83689057419804</v>
      </c>
      <c r="L1359">
        <v>819.74676691657305</v>
      </c>
      <c r="M1359">
        <v>39.283349976496197</v>
      </c>
      <c r="N1359">
        <v>0.70300323932578102</v>
      </c>
      <c r="O1359">
        <v>25.66350426324</v>
      </c>
      <c r="P1359">
        <v>19.323636884717299</v>
      </c>
      <c r="Q1359">
        <v>-6.5240762901532995E-2</v>
      </c>
    </row>
    <row r="1360" spans="1:17" hidden="1" x14ac:dyDescent="0.3">
      <c r="A1360" t="s">
        <v>2885</v>
      </c>
      <c r="B1360" t="s">
        <v>2886</v>
      </c>
      <c r="C1360" t="s">
        <v>3144</v>
      </c>
      <c r="D1360" t="s">
        <v>607</v>
      </c>
      <c r="E1360">
        <v>1320.1398431299999</v>
      </c>
      <c r="F1360">
        <v>23.64</v>
      </c>
      <c r="G1360">
        <v>-62.325660194741999</v>
      </c>
      <c r="H1360">
        <v>-18.462723410550598</v>
      </c>
      <c r="I1360">
        <v>-6.4418295777538397</v>
      </c>
      <c r="J1360">
        <v>1.4958464518562</v>
      </c>
      <c r="K1360">
        <v>24.1080876162289</v>
      </c>
      <c r="L1360">
        <v>24.938883969420299</v>
      </c>
      <c r="M1360">
        <v>30.482768668379201</v>
      </c>
      <c r="N1360">
        <v>0.71994720410183499</v>
      </c>
      <c r="O1360">
        <v>59.686971235194498</v>
      </c>
      <c r="P1360">
        <v>57.6</v>
      </c>
      <c r="Q1360">
        <v>0.24552454722876399</v>
      </c>
    </row>
    <row r="1361" spans="1:17" hidden="1" x14ac:dyDescent="0.3">
      <c r="A1361" t="s">
        <v>2887</v>
      </c>
      <c r="B1361" t="s">
        <v>2888</v>
      </c>
      <c r="C1361" t="s">
        <v>3144</v>
      </c>
      <c r="D1361" t="s">
        <v>167</v>
      </c>
      <c r="E1361">
        <v>1317.6031364999999</v>
      </c>
      <c r="F1361">
        <v>530.75</v>
      </c>
      <c r="G1361">
        <v>-77.850351063257094</v>
      </c>
      <c r="H1361">
        <v>-21.661566717571301</v>
      </c>
      <c r="I1361">
        <v>-32.497088972898801</v>
      </c>
      <c r="J1361">
        <v>-2.6233991741446498</v>
      </c>
      <c r="K1361">
        <v>601.06225669400203</v>
      </c>
      <c r="L1361">
        <v>678.24424895783795</v>
      </c>
      <c r="M1361">
        <v>17.698007518322601</v>
      </c>
      <c r="N1361">
        <v>0.88728205422009299</v>
      </c>
      <c r="O1361">
        <v>111.756947715496</v>
      </c>
      <c r="P1361">
        <v>16.969696969696901</v>
      </c>
      <c r="Q1361">
        <v>6.3569333905950003E-3</v>
      </c>
    </row>
    <row r="1362" spans="1:17" hidden="1" x14ac:dyDescent="0.3">
      <c r="A1362" t="s">
        <v>2889</v>
      </c>
      <c r="B1362" t="s">
        <v>2890</v>
      </c>
      <c r="C1362" t="s">
        <v>3144</v>
      </c>
      <c r="D1362" t="s">
        <v>276</v>
      </c>
      <c r="E1362">
        <v>1316.3701224899901</v>
      </c>
      <c r="F1362">
        <v>769.4</v>
      </c>
      <c r="G1362">
        <v>4.0374169533849997</v>
      </c>
      <c r="H1362">
        <v>32.671070795287797</v>
      </c>
      <c r="I1362">
        <v>23.886682702080002</v>
      </c>
      <c r="J1362">
        <v>9.5475636057247293</v>
      </c>
      <c r="K1362">
        <v>631.37137824786896</v>
      </c>
      <c r="L1362">
        <v>584.51658518960596</v>
      </c>
      <c r="M1362">
        <v>74.741347529756098</v>
      </c>
      <c r="N1362">
        <v>3.0268350163589499</v>
      </c>
      <c r="O1362">
        <v>6.7065245645957896</v>
      </c>
      <c r="P1362">
        <v>74.467120181405804</v>
      </c>
      <c r="Q1362">
        <v>6.9757293498770995E-2</v>
      </c>
    </row>
    <row r="1363" spans="1:17" hidden="1" x14ac:dyDescent="0.3">
      <c r="A1363" t="s">
        <v>2891</v>
      </c>
      <c r="B1363" t="s">
        <v>2892</v>
      </c>
      <c r="C1363" t="s">
        <v>3144</v>
      </c>
      <c r="D1363" t="s">
        <v>436</v>
      </c>
      <c r="E1363">
        <v>1313.6458166899999</v>
      </c>
      <c r="F1363">
        <v>79.84</v>
      </c>
      <c r="G1363">
        <v>35.170790455320002</v>
      </c>
      <c r="H1363">
        <v>-8.7210679416412091</v>
      </c>
      <c r="I1363">
        <v>-2.3890763809844202</v>
      </c>
      <c r="J1363">
        <v>-7.3904840993472796</v>
      </c>
      <c r="K1363">
        <v>80.562700448380596</v>
      </c>
      <c r="L1363">
        <v>72.085680099558502</v>
      </c>
      <c r="M1363">
        <v>35.105144521623302</v>
      </c>
      <c r="N1363">
        <v>0.84240947680879896</v>
      </c>
      <c r="O1363">
        <v>14.792084168336601</v>
      </c>
      <c r="P1363">
        <v>73.188720173535799</v>
      </c>
      <c r="Q1363">
        <v>6.3847252257531004E-2</v>
      </c>
    </row>
    <row r="1364" spans="1:17" hidden="1" x14ac:dyDescent="0.3">
      <c r="A1364" t="s">
        <v>2893</v>
      </c>
      <c r="B1364" t="s">
        <v>2894</v>
      </c>
      <c r="C1364" t="s">
        <v>3144</v>
      </c>
      <c r="D1364" t="s">
        <v>233</v>
      </c>
      <c r="E1364">
        <v>1312.71773568</v>
      </c>
      <c r="F1364">
        <v>266.39999999999998</v>
      </c>
      <c r="G1364">
        <v>57.280722338554199</v>
      </c>
      <c r="H1364">
        <v>-4.3849679414237999</v>
      </c>
      <c r="I1364">
        <v>35.939327979680399</v>
      </c>
      <c r="J1364">
        <v>-1.81552019835701</v>
      </c>
      <c r="K1364">
        <v>253.524049710816</v>
      </c>
      <c r="L1364">
        <v>210.30994863458699</v>
      </c>
      <c r="M1364">
        <v>47.857070444787901</v>
      </c>
      <c r="N1364">
        <v>0.41591835444797098</v>
      </c>
      <c r="O1364">
        <v>16.178678678678601</v>
      </c>
      <c r="P1364">
        <v>92.277156261277398</v>
      </c>
      <c r="Q1364">
        <v>0.13364397032608499</v>
      </c>
    </row>
    <row r="1365" spans="1:17" hidden="1" x14ac:dyDescent="0.3">
      <c r="A1365" t="s">
        <v>2895</v>
      </c>
      <c r="B1365" t="s">
        <v>2896</v>
      </c>
      <c r="C1365" t="s">
        <v>3144</v>
      </c>
      <c r="D1365" t="s">
        <v>83</v>
      </c>
      <c r="E1365">
        <v>1311.8452500000001</v>
      </c>
      <c r="F1365">
        <v>125.65</v>
      </c>
      <c r="G1365">
        <v>-50.0901254592073</v>
      </c>
      <c r="H1365">
        <v>-15.838566968978199</v>
      </c>
      <c r="I1365">
        <v>-24.3511796390546</v>
      </c>
      <c r="J1365">
        <v>-7.3934989288629804</v>
      </c>
      <c r="K1365">
        <v>144.76281373259701</v>
      </c>
      <c r="L1365">
        <v>148.27517478362</v>
      </c>
      <c r="M1365">
        <v>16.768722088848602</v>
      </c>
      <c r="N1365">
        <v>0.55822395154805005</v>
      </c>
      <c r="O1365">
        <v>61.559888579387099</v>
      </c>
      <c r="P1365">
        <v>10.7536359629792</v>
      </c>
      <c r="Q1365">
        <v>8.1116584467987002E-2</v>
      </c>
    </row>
    <row r="1366" spans="1:17" hidden="1" x14ac:dyDescent="0.3">
      <c r="A1366" t="s">
        <v>2897</v>
      </c>
      <c r="B1366" t="s">
        <v>2898</v>
      </c>
      <c r="C1366" t="s">
        <v>3144</v>
      </c>
      <c r="D1366" t="s">
        <v>2899</v>
      </c>
      <c r="E1366">
        <v>1311.4619654999999</v>
      </c>
      <c r="F1366">
        <v>527.1</v>
      </c>
      <c r="G1366">
        <v>130.41689180226999</v>
      </c>
      <c r="H1366">
        <v>2.3022291366380299</v>
      </c>
      <c r="I1366">
        <v>54.030925797231397</v>
      </c>
      <c r="J1366">
        <v>0.97876877421592801</v>
      </c>
      <c r="K1366">
        <v>503.27262436419198</v>
      </c>
      <c r="L1366">
        <v>401.59974756702297</v>
      </c>
      <c r="M1366">
        <v>54.075229783885597</v>
      </c>
      <c r="N1366">
        <v>1.1183722321962799</v>
      </c>
      <c r="O1366">
        <v>6.0519825460064496</v>
      </c>
      <c r="P1366">
        <v>160.94059405940499</v>
      </c>
    </row>
    <row r="1367" spans="1:17" hidden="1" x14ac:dyDescent="0.3">
      <c r="A1367" t="s">
        <v>2900</v>
      </c>
      <c r="B1367" t="s">
        <v>2901</v>
      </c>
      <c r="C1367" t="s">
        <v>3144</v>
      </c>
      <c r="D1367" t="s">
        <v>398</v>
      </c>
      <c r="E1367">
        <v>1299.2264325599999</v>
      </c>
      <c r="F1367">
        <v>3967.1</v>
      </c>
      <c r="G1367">
        <v>7.4287059423210602</v>
      </c>
      <c r="H1367">
        <v>-3.33660060670644</v>
      </c>
      <c r="I1367">
        <v>19.264457992089799</v>
      </c>
      <c r="J1367">
        <v>-5.2477266055451697</v>
      </c>
      <c r="K1367">
        <v>4037.2379192609401</v>
      </c>
      <c r="L1367">
        <v>3582.4048736414102</v>
      </c>
      <c r="M1367">
        <v>41.609252295849601</v>
      </c>
      <c r="N1367">
        <v>1.6572173589122701</v>
      </c>
      <c r="O1367">
        <v>23.2638451261626</v>
      </c>
      <c r="P1367">
        <v>63.591752577319497</v>
      </c>
      <c r="Q1367">
        <v>2.0903034538571001E-2</v>
      </c>
    </row>
    <row r="1368" spans="1:17" hidden="1" x14ac:dyDescent="0.3">
      <c r="A1368" t="s">
        <v>2902</v>
      </c>
      <c r="B1368" t="s">
        <v>2903</v>
      </c>
      <c r="C1368" t="s">
        <v>3144</v>
      </c>
      <c r="D1368" t="s">
        <v>21</v>
      </c>
      <c r="E1368">
        <v>1291.19343851299</v>
      </c>
      <c r="F1368">
        <v>195.83</v>
      </c>
      <c r="G1368">
        <v>27.965115220884702</v>
      </c>
      <c r="H1368">
        <v>-16.5926956583261</v>
      </c>
      <c r="I1368">
        <v>18.949482972357</v>
      </c>
      <c r="J1368">
        <v>-8.79020246155922</v>
      </c>
      <c r="K1368">
        <v>205.13533197840499</v>
      </c>
      <c r="L1368">
        <v>170.79357163749</v>
      </c>
      <c r="M1368">
        <v>22.877670007973101</v>
      </c>
      <c r="N1368">
        <v>0.24581695669008499</v>
      </c>
      <c r="O1368">
        <v>27.6106827350252</v>
      </c>
      <c r="P1368">
        <v>66.451338716532007</v>
      </c>
      <c r="Q1368">
        <v>0.100085983744196</v>
      </c>
    </row>
    <row r="1369" spans="1:17" hidden="1" x14ac:dyDescent="0.3">
      <c r="A1369" t="s">
        <v>2904</v>
      </c>
      <c r="B1369" t="s">
        <v>2905</v>
      </c>
      <c r="C1369" t="s">
        <v>3144</v>
      </c>
      <c r="D1369" t="s">
        <v>21</v>
      </c>
      <c r="E1369">
        <v>1290.946261008</v>
      </c>
      <c r="F1369">
        <v>113.51</v>
      </c>
      <c r="G1369">
        <v>0.84440901370189503</v>
      </c>
      <c r="H1369">
        <v>-12.0344544389188</v>
      </c>
      <c r="I1369">
        <v>-24.1983197668816</v>
      </c>
      <c r="J1369">
        <v>-5.8438370396542298</v>
      </c>
      <c r="K1369">
        <v>121.46711489730799</v>
      </c>
      <c r="L1369">
        <v>118.05785290622001</v>
      </c>
      <c r="M1369">
        <v>26.253120338291598</v>
      </c>
      <c r="N1369">
        <v>0.343115921759644</v>
      </c>
      <c r="O1369">
        <v>55.492908113822502</v>
      </c>
      <c r="P1369">
        <v>40.135802469135797</v>
      </c>
      <c r="Q1369">
        <v>-1.5415607567987001E-2</v>
      </c>
    </row>
    <row r="1370" spans="1:17" hidden="1" x14ac:dyDescent="0.3">
      <c r="A1370" t="s">
        <v>2906</v>
      </c>
      <c r="B1370" t="s">
        <v>2907</v>
      </c>
      <c r="C1370" t="s">
        <v>3144</v>
      </c>
      <c r="E1370">
        <v>1286.7591510899999</v>
      </c>
      <c r="F1370">
        <v>516.35</v>
      </c>
      <c r="G1370">
        <v>112.39045914658</v>
      </c>
      <c r="H1370">
        <v>15.3153849484336</v>
      </c>
      <c r="I1370">
        <v>129.307256796535</v>
      </c>
      <c r="J1370">
        <v>-2.7292326411841699</v>
      </c>
      <c r="M1370">
        <v>69.560819369423101</v>
      </c>
      <c r="O1370">
        <v>9.0345695749007398</v>
      </c>
      <c r="P1370">
        <v>151.632553606237</v>
      </c>
    </row>
    <row r="1371" spans="1:17" hidden="1" x14ac:dyDescent="0.3">
      <c r="A1371" t="s">
        <v>2908</v>
      </c>
      <c r="B1371" t="s">
        <v>2909</v>
      </c>
      <c r="C1371" t="s">
        <v>3144</v>
      </c>
      <c r="D1371" t="s">
        <v>140</v>
      </c>
      <c r="E1371">
        <v>1284.97499208</v>
      </c>
      <c r="F1371">
        <v>803.2</v>
      </c>
      <c r="G1371">
        <v>-26.169324240432601</v>
      </c>
      <c r="H1371">
        <v>-3.0623793826579702</v>
      </c>
      <c r="I1371">
        <v>-28.461584700282199</v>
      </c>
      <c r="J1371">
        <v>-1.45020665512796</v>
      </c>
      <c r="K1371">
        <v>818.83607443323694</v>
      </c>
      <c r="L1371">
        <v>837.87066183339505</v>
      </c>
      <c r="M1371">
        <v>37.446097909288</v>
      </c>
      <c r="N1371">
        <v>0.63253863591216397</v>
      </c>
      <c r="O1371">
        <v>34.4621513944223</v>
      </c>
      <c r="P1371">
        <v>6.3770611217800202</v>
      </c>
      <c r="Q1371">
        <v>0.106818784193112</v>
      </c>
    </row>
    <row r="1372" spans="1:17" hidden="1" x14ac:dyDescent="0.3">
      <c r="A1372" t="s">
        <v>2910</v>
      </c>
      <c r="B1372" t="s">
        <v>2911</v>
      </c>
      <c r="C1372" t="s">
        <v>3144</v>
      </c>
      <c r="D1372" t="s">
        <v>48</v>
      </c>
      <c r="E1372">
        <v>1281.59916696</v>
      </c>
      <c r="F1372">
        <v>215.02</v>
      </c>
      <c r="G1372">
        <v>238.40955696904601</v>
      </c>
      <c r="H1372">
        <v>20.1028850582228</v>
      </c>
      <c r="I1372">
        <v>55.684692548768297</v>
      </c>
      <c r="J1372">
        <v>-10.6052868755548</v>
      </c>
      <c r="K1372">
        <v>191.14099495711901</v>
      </c>
      <c r="L1372">
        <v>138.205831202795</v>
      </c>
      <c r="M1372">
        <v>47.561360101750402</v>
      </c>
      <c r="N1372">
        <v>0.98855271149407598</v>
      </c>
      <c r="O1372">
        <v>18.965677611384901</v>
      </c>
      <c r="P1372">
        <v>272.97484822202898</v>
      </c>
      <c r="Q1372">
        <v>0.128693235748087</v>
      </c>
    </row>
    <row r="1373" spans="1:17" hidden="1" x14ac:dyDescent="0.3">
      <c r="A1373" t="s">
        <v>2912</v>
      </c>
      <c r="B1373" t="s">
        <v>2913</v>
      </c>
      <c r="C1373" t="s">
        <v>3144</v>
      </c>
      <c r="D1373" t="s">
        <v>398</v>
      </c>
      <c r="E1373">
        <v>1281.394657998</v>
      </c>
      <c r="F1373">
        <v>91.58</v>
      </c>
      <c r="G1373">
        <v>6.5008302881901603</v>
      </c>
      <c r="H1373">
        <v>-25.846584196992399</v>
      </c>
      <c r="I1373">
        <v>27.5262390895018</v>
      </c>
      <c r="J1373">
        <v>4.9171366391157401</v>
      </c>
      <c r="K1373">
        <v>95.388096868496504</v>
      </c>
      <c r="L1373">
        <v>77.544344790856897</v>
      </c>
      <c r="M1373">
        <v>55.0068138334982</v>
      </c>
      <c r="N1373">
        <v>0.75420022897850103</v>
      </c>
      <c r="O1373">
        <v>48.176457741865001</v>
      </c>
      <c r="P1373">
        <v>96.523605150214493</v>
      </c>
      <c r="Q1373">
        <v>6.4803080020193998E-2</v>
      </c>
    </row>
    <row r="1374" spans="1:17" hidden="1" x14ac:dyDescent="0.3">
      <c r="A1374" t="s">
        <v>2914</v>
      </c>
      <c r="B1374" t="s">
        <v>2915</v>
      </c>
      <c r="C1374" t="s">
        <v>3144</v>
      </c>
      <c r="D1374" t="s">
        <v>271</v>
      </c>
      <c r="E1374">
        <v>1281.3328128000001</v>
      </c>
      <c r="F1374">
        <v>1274.75</v>
      </c>
      <c r="G1374">
        <v>298.99579547715598</v>
      </c>
      <c r="H1374">
        <v>-13.422024822542401</v>
      </c>
      <c r="I1374">
        <v>-5.0026778204202698</v>
      </c>
      <c r="J1374">
        <v>-3.7311811104364301</v>
      </c>
      <c r="K1374">
        <v>1364.8902153931899</v>
      </c>
      <c r="L1374">
        <v>1184.09904009104</v>
      </c>
      <c r="M1374">
        <v>40.174242728970498</v>
      </c>
      <c r="N1374">
        <v>1.45018202380873</v>
      </c>
      <c r="O1374">
        <v>36.258089821533602</v>
      </c>
      <c r="P1374">
        <v>331.97221280921701</v>
      </c>
      <c r="Q1374">
        <v>0.16430789216362701</v>
      </c>
    </row>
    <row r="1375" spans="1:17" hidden="1" x14ac:dyDescent="0.3">
      <c r="A1375" t="s">
        <v>2916</v>
      </c>
      <c r="B1375" t="s">
        <v>2917</v>
      </c>
      <c r="C1375" t="s">
        <v>3144</v>
      </c>
      <c r="D1375" t="s">
        <v>276</v>
      </c>
      <c r="E1375">
        <v>1279.8297812999999</v>
      </c>
      <c r="F1375">
        <v>221.41</v>
      </c>
      <c r="G1375">
        <v>65.847470643020202</v>
      </c>
      <c r="H1375">
        <v>-22.504378002759399</v>
      </c>
      <c r="I1375">
        <v>55.000824855191802</v>
      </c>
      <c r="J1375">
        <v>-12.4793791521613</v>
      </c>
      <c r="K1375">
        <v>210.02509524975599</v>
      </c>
      <c r="L1375">
        <v>165.09284077196699</v>
      </c>
      <c r="M1375">
        <v>29.94466897185</v>
      </c>
      <c r="N1375">
        <v>0.43618083086878001</v>
      </c>
      <c r="O1375">
        <v>20.780452554085102</v>
      </c>
      <c r="P1375">
        <v>104.724919093851</v>
      </c>
      <c r="Q1375">
        <v>0.13203282199489799</v>
      </c>
    </row>
    <row r="1376" spans="1:17" hidden="1" x14ac:dyDescent="0.3">
      <c r="A1376" t="s">
        <v>2918</v>
      </c>
      <c r="B1376" t="s">
        <v>2919</v>
      </c>
      <c r="C1376" t="s">
        <v>3144</v>
      </c>
      <c r="D1376" t="s">
        <v>190</v>
      </c>
      <c r="E1376">
        <v>1276.5769519579901</v>
      </c>
      <c r="F1376">
        <v>192.9</v>
      </c>
      <c r="G1376">
        <v>-53.024150342444997</v>
      </c>
      <c r="H1376">
        <v>-22.4436646074886</v>
      </c>
      <c r="I1376">
        <v>-36.107352692489798</v>
      </c>
      <c r="J1376">
        <v>-8.4204724250730898</v>
      </c>
      <c r="O1376">
        <v>40.430274753758397</v>
      </c>
      <c r="P1376">
        <v>4.9224911612727897</v>
      </c>
    </row>
    <row r="1377" spans="1:17" hidden="1" x14ac:dyDescent="0.3">
      <c r="A1377" t="s">
        <v>2920</v>
      </c>
      <c r="B1377" t="s">
        <v>2921</v>
      </c>
      <c r="C1377" t="s">
        <v>3144</v>
      </c>
      <c r="D1377" t="s">
        <v>540</v>
      </c>
      <c r="E1377">
        <v>1267.9202632700001</v>
      </c>
      <c r="F1377">
        <v>515.65</v>
      </c>
      <c r="G1377">
        <v>-5.2811244135135702</v>
      </c>
      <c r="H1377">
        <v>-5.91634979267387</v>
      </c>
      <c r="I1377">
        <v>15.968963450873501</v>
      </c>
      <c r="J1377">
        <v>-1.76318416141575</v>
      </c>
      <c r="K1377">
        <v>545.22529814524</v>
      </c>
      <c r="L1377">
        <v>504.02351431731103</v>
      </c>
      <c r="M1377">
        <v>38.445091561842197</v>
      </c>
      <c r="N1377">
        <v>0.64435503425187801</v>
      </c>
      <c r="O1377">
        <v>31.872394065742199</v>
      </c>
      <c r="P1377">
        <v>52.7625536957487</v>
      </c>
      <c r="Q1377">
        <v>0.143001504493947</v>
      </c>
    </row>
    <row r="1378" spans="1:17" hidden="1" x14ac:dyDescent="0.3">
      <c r="A1378" t="s">
        <v>2922</v>
      </c>
      <c r="B1378" t="s">
        <v>2923</v>
      </c>
      <c r="C1378" t="s">
        <v>3144</v>
      </c>
      <c r="D1378" t="s">
        <v>271</v>
      </c>
      <c r="E1378">
        <v>1266.1701</v>
      </c>
      <c r="F1378">
        <v>201.34</v>
      </c>
      <c r="G1378">
        <v>148.53750403828499</v>
      </c>
      <c r="H1378">
        <v>-7.8246730631071104</v>
      </c>
      <c r="I1378">
        <v>146.29362871793299</v>
      </c>
      <c r="J1378">
        <v>-3.4832544508185501</v>
      </c>
      <c r="K1378">
        <v>188.440297404143</v>
      </c>
      <c r="L1378">
        <v>134.594622092138</v>
      </c>
      <c r="M1378">
        <v>38.761012737385002</v>
      </c>
      <c r="N1378">
        <v>0.64900450949829303</v>
      </c>
      <c r="O1378">
        <v>8.4632959173537294</v>
      </c>
      <c r="P1378">
        <v>215.579937304075</v>
      </c>
      <c r="Q1378">
        <v>0.14239431791819701</v>
      </c>
    </row>
    <row r="1379" spans="1:17" hidden="1" x14ac:dyDescent="0.3">
      <c r="A1379" t="s">
        <v>2924</v>
      </c>
      <c r="B1379" t="s">
        <v>2925</v>
      </c>
      <c r="C1379" t="s">
        <v>3144</v>
      </c>
      <c r="D1379" t="s">
        <v>161</v>
      </c>
      <c r="E1379">
        <v>1265.918607331</v>
      </c>
      <c r="F1379">
        <v>182.26</v>
      </c>
      <c r="G1379">
        <v>15.959147335645</v>
      </c>
      <c r="H1379">
        <v>-6.5421827385904896</v>
      </c>
      <c r="I1379">
        <v>44.169185519908098</v>
      </c>
      <c r="J1379">
        <v>-5.78418133581064</v>
      </c>
      <c r="K1379">
        <v>199.56583106500401</v>
      </c>
      <c r="L1379">
        <v>172.691537834191</v>
      </c>
      <c r="M1379">
        <v>34.235753404787097</v>
      </c>
      <c r="N1379">
        <v>0.30314362191871203</v>
      </c>
      <c r="O1379">
        <v>39.7947986393064</v>
      </c>
      <c r="P1379">
        <v>89.164504411001502</v>
      </c>
      <c r="Q1379">
        <v>0.17748023578494801</v>
      </c>
    </row>
    <row r="1380" spans="1:17" hidden="1" x14ac:dyDescent="0.3">
      <c r="A1380" t="s">
        <v>2926</v>
      </c>
      <c r="B1380" t="s">
        <v>2927</v>
      </c>
      <c r="C1380" t="s">
        <v>3144</v>
      </c>
      <c r="D1380" t="s">
        <v>83</v>
      </c>
      <c r="E1380">
        <v>1260.2639778</v>
      </c>
      <c r="F1380">
        <v>268.55</v>
      </c>
      <c r="G1380">
        <v>-14.268400812004</v>
      </c>
      <c r="H1380">
        <v>0.32475572518804802</v>
      </c>
      <c r="I1380">
        <v>-4.0816578934824204</v>
      </c>
      <c r="J1380">
        <v>-7.4891169798767097</v>
      </c>
      <c r="K1380">
        <v>259.79204465124002</v>
      </c>
      <c r="L1380">
        <v>266.06445139190902</v>
      </c>
      <c r="M1380">
        <v>33.532834059853499</v>
      </c>
      <c r="N1380">
        <v>1.2181274144046099</v>
      </c>
      <c r="O1380">
        <v>42.245391919568</v>
      </c>
      <c r="P1380">
        <v>62.757575757575701</v>
      </c>
    </row>
    <row r="1381" spans="1:17" hidden="1" x14ac:dyDescent="0.3">
      <c r="A1381" t="s">
        <v>2928</v>
      </c>
      <c r="B1381" t="s">
        <v>2929</v>
      </c>
      <c r="C1381" t="s">
        <v>3144</v>
      </c>
      <c r="D1381" t="s">
        <v>83</v>
      </c>
      <c r="E1381">
        <v>1251.63124464</v>
      </c>
      <c r="F1381">
        <v>136.72</v>
      </c>
      <c r="G1381">
        <v>4.2540563849745299</v>
      </c>
      <c r="H1381">
        <v>11.257341139637701</v>
      </c>
      <c r="I1381">
        <v>7.1031271836977501</v>
      </c>
      <c r="J1381">
        <v>10.4700849040624</v>
      </c>
      <c r="K1381">
        <v>118.279994651203</v>
      </c>
      <c r="L1381">
        <v>110.13519674287799</v>
      </c>
      <c r="M1381">
        <v>56.255486331330403</v>
      </c>
      <c r="N1381">
        <v>0.87207293442801703</v>
      </c>
      <c r="O1381">
        <v>19.689877121123398</v>
      </c>
      <c r="P1381">
        <v>56.430205949656703</v>
      </c>
      <c r="Q1381">
        <v>-3.5760875900740001E-2</v>
      </c>
    </row>
    <row r="1382" spans="1:17" hidden="1" x14ac:dyDescent="0.3">
      <c r="A1382" t="s">
        <v>2930</v>
      </c>
      <c r="B1382" t="s">
        <v>2931</v>
      </c>
      <c r="C1382" t="s">
        <v>3144</v>
      </c>
      <c r="D1382" t="s">
        <v>2932</v>
      </c>
      <c r="E1382">
        <v>1244.5345624709901</v>
      </c>
      <c r="F1382">
        <v>190.74</v>
      </c>
      <c r="G1382">
        <v>-66.175263506228703</v>
      </c>
      <c r="H1382">
        <v>-9.0915815890326801</v>
      </c>
      <c r="I1382">
        <v>-13.7522461806495</v>
      </c>
      <c r="J1382">
        <v>-6.0786676172769303</v>
      </c>
      <c r="K1382">
        <v>193.80965566377299</v>
      </c>
      <c r="M1382">
        <v>27.181595576897202</v>
      </c>
      <c r="N1382">
        <v>0.76617449758474199</v>
      </c>
      <c r="O1382">
        <v>70.284156443325998</v>
      </c>
      <c r="P1382">
        <v>31.363636363636299</v>
      </c>
    </row>
    <row r="1383" spans="1:17" hidden="1" x14ac:dyDescent="0.3">
      <c r="A1383" t="s">
        <v>2933</v>
      </c>
      <c r="B1383" t="s">
        <v>2934</v>
      </c>
      <c r="C1383" t="s">
        <v>3144</v>
      </c>
      <c r="D1383" t="s">
        <v>190</v>
      </c>
      <c r="E1383">
        <v>1244.0999999999999</v>
      </c>
      <c r="F1383">
        <v>126.09</v>
      </c>
      <c r="G1383">
        <v>101.56776035929499</v>
      </c>
      <c r="H1383">
        <v>-12.9615745613499</v>
      </c>
      <c r="I1383">
        <v>34.5771169929168</v>
      </c>
      <c r="J1383">
        <v>-1.1440080677953199</v>
      </c>
      <c r="K1383">
        <v>114.76649913660199</v>
      </c>
      <c r="L1383">
        <v>94.5194735357355</v>
      </c>
      <c r="M1383">
        <v>54.725163111954203</v>
      </c>
      <c r="N1383">
        <v>0.56553374115282795</v>
      </c>
      <c r="O1383">
        <v>9.8421762233325403</v>
      </c>
      <c r="P1383">
        <v>149.683168316831</v>
      </c>
      <c r="Q1383">
        <v>7.2384192435510003E-2</v>
      </c>
    </row>
    <row r="1384" spans="1:17" hidden="1" x14ac:dyDescent="0.3">
      <c r="A1384" t="s">
        <v>2935</v>
      </c>
      <c r="B1384" t="s">
        <v>2936</v>
      </c>
      <c r="C1384" t="s">
        <v>3144</v>
      </c>
      <c r="D1384" t="s">
        <v>446</v>
      </c>
      <c r="E1384">
        <v>1242.89920412999</v>
      </c>
      <c r="F1384">
        <v>508</v>
      </c>
      <c r="G1384">
        <v>-55.259941874505301</v>
      </c>
      <c r="H1384">
        <v>-14.560420513228999</v>
      </c>
      <c r="I1384">
        <v>-38.809660043183001</v>
      </c>
      <c r="J1384">
        <v>-3.2367257691916702</v>
      </c>
      <c r="K1384">
        <v>581.54412036770805</v>
      </c>
      <c r="L1384">
        <v>655.96735844475199</v>
      </c>
      <c r="M1384">
        <v>13.345203513185099</v>
      </c>
      <c r="N1384">
        <v>1.09373615259535</v>
      </c>
      <c r="O1384">
        <v>64.320866141732296</v>
      </c>
      <c r="P1384">
        <v>4.2478965729530103</v>
      </c>
      <c r="Q1384">
        <v>-3.7467218292327999E-2</v>
      </c>
    </row>
    <row r="1385" spans="1:17" hidden="1" x14ac:dyDescent="0.3">
      <c r="A1385" t="s">
        <v>2937</v>
      </c>
      <c r="B1385" t="s">
        <v>2938</v>
      </c>
      <c r="C1385" t="s">
        <v>3144</v>
      </c>
      <c r="D1385" t="s">
        <v>80</v>
      </c>
      <c r="E1385">
        <v>1238.5567189000001</v>
      </c>
      <c r="F1385">
        <v>46.81</v>
      </c>
      <c r="G1385">
        <v>-14.692552561634299</v>
      </c>
      <c r="H1385">
        <v>-16.782811912178499</v>
      </c>
      <c r="I1385">
        <v>-38.049314462347098</v>
      </c>
      <c r="J1385">
        <v>-4.1455177219917498</v>
      </c>
      <c r="K1385">
        <v>52.807122668542902</v>
      </c>
      <c r="L1385">
        <v>56.3965096865536</v>
      </c>
      <c r="M1385">
        <v>19.236428647782301</v>
      </c>
      <c r="N1385">
        <v>0.65650122609940298</v>
      </c>
      <c r="O1385">
        <v>84.789574877162906</v>
      </c>
      <c r="P1385">
        <v>27.861240098333699</v>
      </c>
      <c r="Q1385">
        <v>-4.3792681626419999E-2</v>
      </c>
    </row>
    <row r="1386" spans="1:17" hidden="1" x14ac:dyDescent="0.3">
      <c r="A1386" t="s">
        <v>2939</v>
      </c>
      <c r="B1386" t="s">
        <v>2940</v>
      </c>
      <c r="C1386" t="s">
        <v>3144</v>
      </c>
      <c r="D1386" t="s">
        <v>106</v>
      </c>
      <c r="E1386">
        <v>1236.7759960000001</v>
      </c>
      <c r="F1386">
        <v>477.8</v>
      </c>
      <c r="G1386">
        <v>74.545546739822797</v>
      </c>
      <c r="H1386">
        <v>-18.245199227205301</v>
      </c>
      <c r="I1386">
        <v>3.4757430223678898</v>
      </c>
      <c r="J1386">
        <v>-6.7545046244525198</v>
      </c>
      <c r="K1386">
        <v>532.24648695647397</v>
      </c>
      <c r="L1386">
        <v>473.47383821117899</v>
      </c>
      <c r="M1386">
        <v>31.243076647453801</v>
      </c>
      <c r="N1386">
        <v>0.435408721845161</v>
      </c>
      <c r="O1386">
        <v>48.597739640016698</v>
      </c>
      <c r="P1386">
        <v>139.739086803813</v>
      </c>
      <c r="Q1386">
        <v>0.153799603695704</v>
      </c>
    </row>
    <row r="1387" spans="1:17" hidden="1" x14ac:dyDescent="0.3">
      <c r="A1387" t="s">
        <v>2941</v>
      </c>
      <c r="B1387" t="s">
        <v>2942</v>
      </c>
      <c r="C1387" t="s">
        <v>3144</v>
      </c>
      <c r="D1387" t="s">
        <v>287</v>
      </c>
      <c r="E1387">
        <v>1236.4263580500001</v>
      </c>
      <c r="F1387">
        <v>698.4</v>
      </c>
      <c r="G1387">
        <v>16.744131751635098</v>
      </c>
      <c r="H1387">
        <v>-19.636337021281701</v>
      </c>
      <c r="I1387">
        <v>9.2863394694730097</v>
      </c>
      <c r="J1387">
        <v>-4.3772793921770701</v>
      </c>
      <c r="K1387">
        <v>757.47046466678296</v>
      </c>
      <c r="L1387">
        <v>616.82014752463704</v>
      </c>
      <c r="M1387">
        <v>26.243291717136302</v>
      </c>
      <c r="N1387">
        <v>0.40490679342556701</v>
      </c>
      <c r="O1387">
        <v>44.644902634593301</v>
      </c>
      <c r="P1387">
        <v>108.477611940298</v>
      </c>
      <c r="Q1387">
        <v>0.19034051830201301</v>
      </c>
    </row>
    <row r="1388" spans="1:17" hidden="1" x14ac:dyDescent="0.3">
      <c r="A1388" t="s">
        <v>2943</v>
      </c>
      <c r="B1388" t="s">
        <v>2944</v>
      </c>
      <c r="C1388" t="s">
        <v>3144</v>
      </c>
      <c r="D1388" t="s">
        <v>135</v>
      </c>
      <c r="E1388">
        <v>1235.41581</v>
      </c>
      <c r="F1388">
        <v>979.4</v>
      </c>
      <c r="G1388">
        <v>40.176711770786</v>
      </c>
      <c r="H1388">
        <v>-2.0705955017976199</v>
      </c>
      <c r="I1388">
        <v>-5.3075293308885696</v>
      </c>
      <c r="J1388">
        <v>-5.5850326584010901</v>
      </c>
      <c r="K1388">
        <v>953.31519263712903</v>
      </c>
      <c r="L1388">
        <v>876.86674600114202</v>
      </c>
      <c r="M1388">
        <v>53.802125161213702</v>
      </c>
      <c r="N1388">
        <v>1.0240018436365701</v>
      </c>
      <c r="O1388">
        <v>21.4723299979579</v>
      </c>
      <c r="P1388">
        <v>73.345132743362797</v>
      </c>
    </row>
    <row r="1389" spans="1:17" hidden="1" x14ac:dyDescent="0.3">
      <c r="A1389" t="s">
        <v>2945</v>
      </c>
      <c r="B1389" t="s">
        <v>2946</v>
      </c>
      <c r="C1389" t="s">
        <v>3144</v>
      </c>
      <c r="D1389" t="s">
        <v>579</v>
      </c>
      <c r="E1389">
        <v>1235.0203476439999</v>
      </c>
      <c r="F1389">
        <v>224.09</v>
      </c>
      <c r="G1389">
        <v>-18.752555333501501</v>
      </c>
      <c r="H1389">
        <v>-7.8010227635170502</v>
      </c>
      <c r="I1389">
        <v>-8.9786630225266695</v>
      </c>
      <c r="J1389">
        <v>-4.8946684224001897</v>
      </c>
      <c r="K1389">
        <v>238.79912193491501</v>
      </c>
      <c r="L1389">
        <v>229.285693273292</v>
      </c>
      <c r="M1389">
        <v>34.786681490175198</v>
      </c>
      <c r="N1389">
        <v>0.425336651916561</v>
      </c>
      <c r="O1389">
        <v>30.483287964656999</v>
      </c>
      <c r="P1389">
        <v>23.8066298342541</v>
      </c>
      <c r="Q1389">
        <v>3.9478965672064999E-2</v>
      </c>
    </row>
    <row r="1390" spans="1:17" hidden="1" x14ac:dyDescent="0.3">
      <c r="A1390" t="s">
        <v>2947</v>
      </c>
      <c r="B1390" t="s">
        <v>2948</v>
      </c>
      <c r="C1390" t="s">
        <v>3144</v>
      </c>
      <c r="D1390" t="s">
        <v>21</v>
      </c>
      <c r="E1390">
        <v>1230.4728502999999</v>
      </c>
      <c r="F1390">
        <v>720.2</v>
      </c>
      <c r="G1390">
        <v>139.76673387762901</v>
      </c>
      <c r="H1390">
        <v>-3.4816415624222699</v>
      </c>
      <c r="I1390">
        <v>2.3887249647606299</v>
      </c>
      <c r="J1390">
        <v>-9.9890453550289096E-2</v>
      </c>
      <c r="K1390">
        <v>680.80437584434799</v>
      </c>
      <c r="L1390">
        <v>555.40939385000797</v>
      </c>
      <c r="M1390">
        <v>47.432988100108297</v>
      </c>
      <c r="N1390">
        <v>0.67426880057192096</v>
      </c>
      <c r="O1390">
        <v>6.2204943071368897</v>
      </c>
      <c r="P1390">
        <v>190.40322580645099</v>
      </c>
      <c r="Q1390">
        <v>0.125339042580524</v>
      </c>
    </row>
    <row r="1391" spans="1:17" hidden="1" x14ac:dyDescent="0.3">
      <c r="A1391" t="s">
        <v>2949</v>
      </c>
      <c r="B1391" t="s">
        <v>2950</v>
      </c>
      <c r="C1391" t="s">
        <v>3144</v>
      </c>
      <c r="D1391" t="s">
        <v>1500</v>
      </c>
      <c r="E1391">
        <v>1226.2435101359999</v>
      </c>
      <c r="F1391">
        <v>210.12</v>
      </c>
      <c r="G1391">
        <v>-50.877332118528102</v>
      </c>
      <c r="H1391">
        <v>-11.2065661481232</v>
      </c>
      <c r="I1391">
        <v>-24.4328379560041</v>
      </c>
      <c r="J1391">
        <v>-3.6947159727206098</v>
      </c>
      <c r="K1391">
        <v>221.789900755449</v>
      </c>
      <c r="L1391">
        <v>235.91965161300999</v>
      </c>
      <c r="M1391">
        <v>30.146933578899201</v>
      </c>
      <c r="N1391">
        <v>0.42696365960216298</v>
      </c>
      <c r="O1391">
        <v>41.585760517799301</v>
      </c>
      <c r="P1391">
        <v>5.40255831452221</v>
      </c>
      <c r="Q1391">
        <v>-1.2380330229241E-2</v>
      </c>
    </row>
    <row r="1392" spans="1:17" hidden="1" x14ac:dyDescent="0.3">
      <c r="A1392" t="s">
        <v>2951</v>
      </c>
      <c r="B1392" t="s">
        <v>2952</v>
      </c>
      <c r="C1392" t="s">
        <v>3144</v>
      </c>
      <c r="D1392" t="s">
        <v>984</v>
      </c>
      <c r="E1392">
        <v>1225.9013518500001</v>
      </c>
      <c r="F1392">
        <v>882.75</v>
      </c>
      <c r="G1392">
        <v>5.8138619746308704</v>
      </c>
      <c r="H1392">
        <v>-1.31828922087789</v>
      </c>
      <c r="I1392">
        <v>40.698443906462103</v>
      </c>
      <c r="J1392">
        <v>-6.8853011767666299</v>
      </c>
      <c r="K1392">
        <v>851.15360708046103</v>
      </c>
      <c r="L1392">
        <v>729.44779620401698</v>
      </c>
      <c r="M1392">
        <v>38.572218481259597</v>
      </c>
      <c r="N1392">
        <v>1.2089533528255401</v>
      </c>
      <c r="O1392">
        <v>14.415179835740499</v>
      </c>
      <c r="P1392">
        <v>69.109195402298795</v>
      </c>
      <c r="Q1392">
        <v>0.10471752499810601</v>
      </c>
    </row>
    <row r="1393" spans="1:17" hidden="1" x14ac:dyDescent="0.3">
      <c r="A1393" t="s">
        <v>2953</v>
      </c>
      <c r="B1393" t="s">
        <v>2954</v>
      </c>
      <c r="C1393" t="s">
        <v>3144</v>
      </c>
      <c r="D1393" t="s">
        <v>279</v>
      </c>
      <c r="E1393">
        <v>1221.4311124999999</v>
      </c>
      <c r="F1393">
        <v>307.95</v>
      </c>
      <c r="G1393">
        <v>195.28233566319699</v>
      </c>
      <c r="H1393">
        <v>-22.742594366424601</v>
      </c>
      <c r="I1393">
        <v>48.402662202256899</v>
      </c>
      <c r="J1393">
        <v>-9.2090352638399509</v>
      </c>
      <c r="K1393">
        <v>315.63363940558401</v>
      </c>
      <c r="L1393">
        <v>240.00058810250701</v>
      </c>
      <c r="M1393">
        <v>36.513988949716698</v>
      </c>
      <c r="N1393">
        <v>0.33172096025243297</v>
      </c>
      <c r="O1393">
        <v>34.3399902581587</v>
      </c>
      <c r="P1393">
        <v>293.81477132923698</v>
      </c>
    </row>
    <row r="1394" spans="1:17" hidden="1" x14ac:dyDescent="0.3">
      <c r="A1394" t="s">
        <v>2955</v>
      </c>
      <c r="B1394" t="s">
        <v>2956</v>
      </c>
      <c r="C1394" t="s">
        <v>3144</v>
      </c>
      <c r="D1394" t="s">
        <v>2779</v>
      </c>
      <c r="E1394">
        <v>1220.5592300000001</v>
      </c>
      <c r="F1394">
        <v>1479.8</v>
      </c>
      <c r="G1394">
        <v>487.64721546481502</v>
      </c>
      <c r="H1394">
        <v>-24.7347761285763</v>
      </c>
      <c r="I1394">
        <v>57.034804867490898</v>
      </c>
      <c r="J1394">
        <v>-10.3610972985845</v>
      </c>
      <c r="K1394">
        <v>1714.5720720209599</v>
      </c>
      <c r="L1394">
        <v>1278.3585174372599</v>
      </c>
      <c r="M1394">
        <v>17.939312610776302</v>
      </c>
      <c r="N1394">
        <v>0.95206611570247901</v>
      </c>
      <c r="O1394">
        <v>49.3445060143262</v>
      </c>
      <c r="P1394">
        <v>524.91554054053995</v>
      </c>
    </row>
    <row r="1395" spans="1:17" hidden="1" x14ac:dyDescent="0.3">
      <c r="A1395" t="s">
        <v>2957</v>
      </c>
      <c r="B1395" t="s">
        <v>2958</v>
      </c>
      <c r="C1395" t="s">
        <v>3144</v>
      </c>
      <c r="D1395" t="s">
        <v>117</v>
      </c>
      <c r="E1395">
        <v>1217.5758777000001</v>
      </c>
      <c r="F1395">
        <v>917.7</v>
      </c>
      <c r="G1395">
        <v>499.57354715528498</v>
      </c>
      <c r="H1395">
        <v>0.75548364297172199</v>
      </c>
      <c r="I1395">
        <v>40.882074599808803</v>
      </c>
      <c r="J1395">
        <v>-2.1140327699932602</v>
      </c>
      <c r="K1395">
        <v>930.78968928860297</v>
      </c>
      <c r="L1395">
        <v>698.98828528568094</v>
      </c>
      <c r="M1395">
        <v>45.414528224968102</v>
      </c>
      <c r="N1395">
        <v>0.60186825894018803</v>
      </c>
      <c r="O1395">
        <v>18.524572300315999</v>
      </c>
      <c r="P1395">
        <v>664.75</v>
      </c>
      <c r="Q1395">
        <v>0.16526192314013999</v>
      </c>
    </row>
    <row r="1396" spans="1:17" hidden="1" x14ac:dyDescent="0.3">
      <c r="A1396" t="s">
        <v>2959</v>
      </c>
      <c r="B1396" t="s">
        <v>2960</v>
      </c>
      <c r="C1396" t="s">
        <v>3144</v>
      </c>
      <c r="D1396" t="s">
        <v>190</v>
      </c>
      <c r="E1396">
        <v>1217.2598894</v>
      </c>
      <c r="F1396">
        <v>682.5</v>
      </c>
      <c r="G1396">
        <v>-10.7136320555172</v>
      </c>
      <c r="H1396">
        <v>-0.72404497737919404</v>
      </c>
      <c r="I1396">
        <v>14.4403776280957</v>
      </c>
      <c r="J1396">
        <v>-5.1481187624079201</v>
      </c>
      <c r="K1396">
        <v>674.15116937997504</v>
      </c>
      <c r="L1396">
        <v>635.13193182843497</v>
      </c>
      <c r="M1396">
        <v>46.425535200289197</v>
      </c>
      <c r="N1396">
        <v>0.53646998394863499</v>
      </c>
      <c r="O1396">
        <v>11.355311355311301</v>
      </c>
      <c r="P1396">
        <v>39.257294429708203</v>
      </c>
      <c r="Q1396">
        <v>6.1375788234618998E-2</v>
      </c>
    </row>
    <row r="1397" spans="1:17" hidden="1" x14ac:dyDescent="0.3">
      <c r="A1397" t="s">
        <v>2961</v>
      </c>
      <c r="B1397" t="s">
        <v>2962</v>
      </c>
      <c r="C1397" t="s">
        <v>3144</v>
      </c>
      <c r="D1397" t="s">
        <v>2963</v>
      </c>
      <c r="E1397">
        <v>1214.6969875</v>
      </c>
      <c r="F1397">
        <v>593.4</v>
      </c>
      <c r="G1397">
        <v>23.785931102543799</v>
      </c>
      <c r="H1397">
        <v>-14.187370229509799</v>
      </c>
      <c r="I1397">
        <v>26.3899470106767</v>
      </c>
      <c r="J1397">
        <v>-1.6885323554978799</v>
      </c>
      <c r="K1397">
        <v>683.949399919445</v>
      </c>
      <c r="L1397">
        <v>590.53615894120503</v>
      </c>
      <c r="M1397">
        <v>25.747780583271201</v>
      </c>
      <c r="N1397">
        <v>0.54711131986848205</v>
      </c>
      <c r="O1397">
        <v>59.925851027974304</v>
      </c>
      <c r="P1397">
        <v>67.154929577464699</v>
      </c>
    </row>
    <row r="1398" spans="1:17" hidden="1" x14ac:dyDescent="0.3">
      <c r="A1398" t="s">
        <v>2964</v>
      </c>
      <c r="B1398" t="s">
        <v>2965</v>
      </c>
      <c r="C1398" t="s">
        <v>3144</v>
      </c>
      <c r="D1398" t="s">
        <v>607</v>
      </c>
      <c r="E1398">
        <v>1211.8261337910001</v>
      </c>
      <c r="F1398">
        <v>43.94</v>
      </c>
      <c r="G1398">
        <v>-37.870918598596496</v>
      </c>
      <c r="H1398">
        <v>-11.548695116195599</v>
      </c>
      <c r="I1398">
        <v>-13.0338731930532</v>
      </c>
      <c r="J1398">
        <v>-10.321844252603899</v>
      </c>
      <c r="K1398">
        <v>47.980961381655597</v>
      </c>
      <c r="L1398">
        <v>47.612193183596702</v>
      </c>
      <c r="M1398">
        <v>33.302966880889599</v>
      </c>
      <c r="N1398">
        <v>0.63441266210826897</v>
      </c>
      <c r="O1398">
        <v>52.708238507055</v>
      </c>
      <c r="P1398">
        <v>20.714285714285701</v>
      </c>
      <c r="Q1398">
        <v>-1.8988666191391002E-2</v>
      </c>
    </row>
    <row r="1399" spans="1:17" hidden="1" x14ac:dyDescent="0.3">
      <c r="A1399" t="s">
        <v>2966</v>
      </c>
      <c r="B1399" t="s">
        <v>2967</v>
      </c>
      <c r="C1399" t="s">
        <v>3144</v>
      </c>
      <c r="D1399" t="s">
        <v>2298</v>
      </c>
      <c r="E1399">
        <v>1211.46132055</v>
      </c>
      <c r="F1399">
        <v>509.85</v>
      </c>
      <c r="G1399">
        <v>134.65693474636501</v>
      </c>
      <c r="H1399">
        <v>-21.483828716610599</v>
      </c>
      <c r="I1399">
        <v>-49.697204623266202</v>
      </c>
      <c r="J1399">
        <v>-10.075879340323199</v>
      </c>
      <c r="K1399">
        <v>640.05218679807297</v>
      </c>
      <c r="L1399">
        <v>638.49045936039602</v>
      </c>
      <c r="M1399">
        <v>22.072201950521102</v>
      </c>
      <c r="N1399">
        <v>1.3679009583616999</v>
      </c>
      <c r="O1399">
        <v>92.213396096891202</v>
      </c>
      <c r="P1399">
        <v>178.68270019130901</v>
      </c>
      <c r="Q1399">
        <v>0.23957684940413301</v>
      </c>
    </row>
    <row r="1400" spans="1:17" hidden="1" x14ac:dyDescent="0.3">
      <c r="A1400" t="s">
        <v>2968</v>
      </c>
      <c r="B1400" t="s">
        <v>2969</v>
      </c>
      <c r="C1400" t="s">
        <v>3144</v>
      </c>
      <c r="D1400" t="s">
        <v>436</v>
      </c>
      <c r="E1400">
        <v>1209.7831922799901</v>
      </c>
      <c r="F1400">
        <v>176.13</v>
      </c>
      <c r="G1400">
        <v>45.660065419849502</v>
      </c>
      <c r="H1400">
        <v>1.75333151654231</v>
      </c>
      <c r="I1400">
        <v>-29.523261225500299</v>
      </c>
      <c r="J1400">
        <v>3.0381557473959999</v>
      </c>
      <c r="K1400">
        <v>165.45525976790299</v>
      </c>
      <c r="L1400">
        <v>169.42289285130099</v>
      </c>
      <c r="M1400">
        <v>52.038822427655703</v>
      </c>
      <c r="N1400">
        <v>0.34269234109264002</v>
      </c>
      <c r="O1400">
        <v>69.335150173167506</v>
      </c>
      <c r="P1400">
        <v>81.577319587628807</v>
      </c>
      <c r="Q1400">
        <v>4.2199992541232002E-2</v>
      </c>
    </row>
    <row r="1401" spans="1:17" hidden="1" x14ac:dyDescent="0.3">
      <c r="A1401" t="s">
        <v>2970</v>
      </c>
      <c r="B1401" t="s">
        <v>2971</v>
      </c>
      <c r="C1401" t="s">
        <v>3144</v>
      </c>
      <c r="D1401" t="s">
        <v>634</v>
      </c>
      <c r="E1401">
        <v>1207.2313750000001</v>
      </c>
      <c r="F1401">
        <v>303.7</v>
      </c>
      <c r="G1401">
        <v>13.0388251697433</v>
      </c>
      <c r="H1401">
        <v>-16.697035326253701</v>
      </c>
      <c r="I1401">
        <v>-9.6743219320761291</v>
      </c>
      <c r="J1401">
        <v>-8.3969587564207799</v>
      </c>
      <c r="K1401">
        <v>311.91493344994097</v>
      </c>
      <c r="L1401">
        <v>279.13186360345497</v>
      </c>
      <c r="M1401">
        <v>30.255688107734802</v>
      </c>
      <c r="N1401">
        <v>0.34652147327295202</v>
      </c>
      <c r="O1401">
        <v>31.3796509713533</v>
      </c>
      <c r="P1401">
        <v>43.865466603505403</v>
      </c>
    </row>
    <row r="1402" spans="1:17" hidden="1" x14ac:dyDescent="0.3">
      <c r="A1402" t="s">
        <v>2972</v>
      </c>
      <c r="B1402" t="s">
        <v>2973</v>
      </c>
      <c r="C1402" t="s">
        <v>3144</v>
      </c>
      <c r="D1402" t="s">
        <v>21</v>
      </c>
      <c r="E1402">
        <v>1205.9923200000001</v>
      </c>
      <c r="F1402">
        <v>1013.3</v>
      </c>
      <c r="G1402">
        <v>-29.509017117606898</v>
      </c>
      <c r="H1402">
        <v>-2.4552949787251599</v>
      </c>
      <c r="I1402">
        <v>-24.1889515034472</v>
      </c>
      <c r="J1402">
        <v>1.1494345284893099</v>
      </c>
      <c r="K1402">
        <v>1043.03134320717</v>
      </c>
      <c r="L1402">
        <v>1077.31729904963</v>
      </c>
      <c r="M1402">
        <v>42.2233215438673</v>
      </c>
      <c r="N1402">
        <v>0.53028412171748496</v>
      </c>
      <c r="O1402">
        <v>44.813974143886298</v>
      </c>
      <c r="P1402">
        <v>6.0436397886034197</v>
      </c>
      <c r="Q1402">
        <v>0.10704877702986799</v>
      </c>
    </row>
    <row r="1403" spans="1:17" hidden="1" x14ac:dyDescent="0.3">
      <c r="A1403" t="s">
        <v>2974</v>
      </c>
      <c r="B1403" t="s">
        <v>2975</v>
      </c>
      <c r="C1403" t="s">
        <v>3144</v>
      </c>
      <c r="D1403" t="s">
        <v>766</v>
      </c>
      <c r="E1403">
        <v>1201.408813041</v>
      </c>
      <c r="F1403">
        <v>232.54</v>
      </c>
      <c r="G1403">
        <v>-38.717782923498397</v>
      </c>
      <c r="H1403">
        <v>-5.5795109041742696</v>
      </c>
      <c r="I1403">
        <v>-28.314757144101701</v>
      </c>
      <c r="J1403">
        <v>-4.4224540336557601</v>
      </c>
      <c r="K1403">
        <v>254.53840175846099</v>
      </c>
      <c r="M1403">
        <v>32.290591589332898</v>
      </c>
      <c r="N1403">
        <v>0.38779014051677502</v>
      </c>
      <c r="O1403">
        <v>37.911757117055103</v>
      </c>
      <c r="P1403">
        <v>4.92735312697409</v>
      </c>
    </row>
    <row r="1404" spans="1:17" hidden="1" x14ac:dyDescent="0.3">
      <c r="A1404" t="s">
        <v>2976</v>
      </c>
      <c r="B1404" t="s">
        <v>2977</v>
      </c>
      <c r="C1404" t="s">
        <v>3144</v>
      </c>
      <c r="D1404" t="s">
        <v>607</v>
      </c>
      <c r="E1404">
        <v>1198.7237124000001</v>
      </c>
      <c r="F1404">
        <v>162.55000000000001</v>
      </c>
      <c r="G1404">
        <v>-27.607931571434001</v>
      </c>
      <c r="H1404">
        <v>-11.1492240318155</v>
      </c>
      <c r="I1404">
        <v>14.5404351801544</v>
      </c>
      <c r="J1404">
        <v>-3.5878250721331999</v>
      </c>
      <c r="K1404">
        <v>176.35473119647301</v>
      </c>
      <c r="L1404">
        <v>157.54757663581199</v>
      </c>
      <c r="M1404">
        <v>24.917941314546901</v>
      </c>
      <c r="N1404">
        <v>0.50876442597322202</v>
      </c>
      <c r="O1404">
        <v>35.927406951707098</v>
      </c>
      <c r="P1404">
        <v>67.232510288065797</v>
      </c>
      <c r="Q1404">
        <v>0.125034649920333</v>
      </c>
    </row>
    <row r="1405" spans="1:17" hidden="1" x14ac:dyDescent="0.3">
      <c r="A1405" t="s">
        <v>2978</v>
      </c>
      <c r="B1405" t="s">
        <v>2979</v>
      </c>
      <c r="C1405" t="s">
        <v>3144</v>
      </c>
      <c r="D1405" t="s">
        <v>403</v>
      </c>
      <c r="E1405">
        <v>1198.5</v>
      </c>
      <c r="F1405">
        <v>40.18</v>
      </c>
      <c r="G1405">
        <v>-32.170123423820598</v>
      </c>
      <c r="H1405">
        <v>-15.144742130289499</v>
      </c>
      <c r="I1405">
        <v>-3.20725082317509</v>
      </c>
      <c r="J1405">
        <v>-2.4265917519940898</v>
      </c>
      <c r="K1405">
        <v>43.530133587919003</v>
      </c>
      <c r="M1405">
        <v>29.192043800916998</v>
      </c>
      <c r="N1405">
        <v>0.27648829955874998</v>
      </c>
      <c r="O1405">
        <v>40.766550522647997</v>
      </c>
      <c r="P1405">
        <v>33.933333333333302</v>
      </c>
    </row>
    <row r="1406" spans="1:17" hidden="1" x14ac:dyDescent="0.3">
      <c r="A1406" t="s">
        <v>2980</v>
      </c>
      <c r="B1406" t="s">
        <v>2981</v>
      </c>
      <c r="C1406" t="s">
        <v>3144</v>
      </c>
      <c r="D1406" t="s">
        <v>51</v>
      </c>
      <c r="E1406">
        <v>1198.2895350399999</v>
      </c>
      <c r="F1406">
        <v>2000.1</v>
      </c>
      <c r="G1406">
        <v>-19.9029721653223</v>
      </c>
      <c r="H1406">
        <v>-14.384045135181999</v>
      </c>
      <c r="I1406">
        <v>-23.922907593985901</v>
      </c>
      <c r="J1406">
        <v>-5.7948258335709903</v>
      </c>
      <c r="K1406">
        <v>2191.9409960114999</v>
      </c>
      <c r="L1406">
        <v>2205.8086146093501</v>
      </c>
      <c r="M1406">
        <v>17.856221240074799</v>
      </c>
      <c r="N1406">
        <v>0.44730655966212401</v>
      </c>
      <c r="O1406">
        <v>41.187940602969803</v>
      </c>
      <c r="P1406">
        <v>15.7398298709565</v>
      </c>
      <c r="Q1406">
        <v>-3.2626654111494E-2</v>
      </c>
    </row>
    <row r="1407" spans="1:17" hidden="1" x14ac:dyDescent="0.3">
      <c r="A1407" t="s">
        <v>2982</v>
      </c>
      <c r="B1407" t="s">
        <v>2983</v>
      </c>
      <c r="C1407" t="s">
        <v>3144</v>
      </c>
      <c r="D1407" t="s">
        <v>406</v>
      </c>
      <c r="E1407">
        <v>1194.3108648770001</v>
      </c>
      <c r="F1407">
        <v>162.63</v>
      </c>
      <c r="G1407">
        <v>-24.955521682735</v>
      </c>
      <c r="H1407">
        <v>-13.5557708747398</v>
      </c>
      <c r="I1407">
        <v>5.1093412961007303</v>
      </c>
      <c r="J1407">
        <v>-7.7204955392055901</v>
      </c>
      <c r="K1407">
        <v>173.261193160163</v>
      </c>
      <c r="L1407">
        <v>162.36625677354201</v>
      </c>
      <c r="M1407">
        <v>29.883177041820598</v>
      </c>
      <c r="N1407">
        <v>0.38984438205948801</v>
      </c>
      <c r="O1407">
        <v>20.211523089220901</v>
      </c>
      <c r="P1407">
        <v>23.625997719498201</v>
      </c>
      <c r="Q1407">
        <v>1.2813914257482E-2</v>
      </c>
    </row>
    <row r="1408" spans="1:17" hidden="1" x14ac:dyDescent="0.3">
      <c r="A1408" t="s">
        <v>2984</v>
      </c>
      <c r="B1408" t="s">
        <v>2985</v>
      </c>
      <c r="C1408" t="s">
        <v>3144</v>
      </c>
      <c r="D1408" t="s">
        <v>634</v>
      </c>
      <c r="E1408">
        <v>1191.7593949100001</v>
      </c>
      <c r="F1408">
        <v>134.71</v>
      </c>
      <c r="G1408">
        <v>-51.8662930855008</v>
      </c>
      <c r="H1408">
        <v>-8.2784932950612706</v>
      </c>
      <c r="I1408">
        <v>-27.071073594942199</v>
      </c>
      <c r="J1408">
        <v>-2.8813559283794001</v>
      </c>
      <c r="K1408">
        <v>145.27708534320999</v>
      </c>
      <c r="L1408">
        <v>156.55930912396801</v>
      </c>
      <c r="M1408">
        <v>23.9757781317706</v>
      </c>
      <c r="N1408">
        <v>0.38173250545274601</v>
      </c>
      <c r="O1408">
        <v>48.429960656224402</v>
      </c>
      <c r="P1408">
        <v>6.5743670886075902</v>
      </c>
      <c r="Q1408">
        <v>4.8679671169909997E-2</v>
      </c>
    </row>
    <row r="1409" spans="1:17" hidden="1" x14ac:dyDescent="0.3">
      <c r="A1409" t="s">
        <v>2986</v>
      </c>
      <c r="B1409" t="s">
        <v>2987</v>
      </c>
      <c r="C1409" t="s">
        <v>3144</v>
      </c>
      <c r="D1409" t="s">
        <v>1361</v>
      </c>
      <c r="E1409">
        <v>1188.62775564</v>
      </c>
      <c r="F1409">
        <v>780.25</v>
      </c>
      <c r="G1409">
        <v>60.560291119230399</v>
      </c>
      <c r="H1409">
        <v>-11.484423287426999</v>
      </c>
      <c r="I1409">
        <v>69.385773825523302</v>
      </c>
      <c r="J1409">
        <v>-5.57300596997813</v>
      </c>
      <c r="K1409">
        <v>793.37614615212306</v>
      </c>
      <c r="L1409">
        <v>610.03121765475896</v>
      </c>
      <c r="M1409">
        <v>30.095601860926301</v>
      </c>
      <c r="N1409">
        <v>0.18861671255724999</v>
      </c>
      <c r="O1409">
        <v>31.624479333546901</v>
      </c>
      <c r="P1409">
        <v>132.87569019549301</v>
      </c>
      <c r="Q1409">
        <v>0.15392217530855601</v>
      </c>
    </row>
    <row r="1410" spans="1:17" hidden="1" x14ac:dyDescent="0.3">
      <c r="A1410" t="s">
        <v>2988</v>
      </c>
      <c r="B1410" t="s">
        <v>2989</v>
      </c>
      <c r="C1410" t="s">
        <v>3144</v>
      </c>
      <c r="D1410" t="s">
        <v>190</v>
      </c>
      <c r="E1410">
        <v>1185.308421855</v>
      </c>
      <c r="F1410">
        <v>726.25</v>
      </c>
      <c r="G1410">
        <v>55.410708580489697</v>
      </c>
      <c r="H1410">
        <v>-11.775688596436099</v>
      </c>
      <c r="I1410">
        <v>-14.7317976741735</v>
      </c>
      <c r="J1410">
        <v>-7.9611524722128104</v>
      </c>
      <c r="K1410">
        <v>818.71196332263901</v>
      </c>
      <c r="L1410">
        <v>754.50951249077298</v>
      </c>
      <c r="M1410">
        <v>33.734335094503002</v>
      </c>
      <c r="N1410">
        <v>0.62843041548379797</v>
      </c>
      <c r="O1410">
        <v>50.712564543889798</v>
      </c>
      <c r="P1410">
        <v>94.705093833780097</v>
      </c>
      <c r="Q1410">
        <v>0.175414141139388</v>
      </c>
    </row>
    <row r="1411" spans="1:17" hidden="1" x14ac:dyDescent="0.3">
      <c r="A1411" t="s">
        <v>2990</v>
      </c>
      <c r="B1411" t="s">
        <v>2991</v>
      </c>
      <c r="C1411" t="s">
        <v>3144</v>
      </c>
      <c r="D1411" t="s">
        <v>995</v>
      </c>
      <c r="E1411">
        <v>1171.505593375</v>
      </c>
      <c r="F1411">
        <v>865.7</v>
      </c>
      <c r="G1411">
        <v>32.511492316828999</v>
      </c>
      <c r="H1411">
        <v>5.5625041746206998</v>
      </c>
      <c r="I1411">
        <v>-3.4377757089352401</v>
      </c>
      <c r="J1411">
        <v>-0.46266797583299002</v>
      </c>
      <c r="K1411">
        <v>808.45309177134698</v>
      </c>
      <c r="L1411">
        <v>748.64884585247898</v>
      </c>
      <c r="M1411">
        <v>38.625422934038902</v>
      </c>
      <c r="N1411">
        <v>0.53559638825941203</v>
      </c>
      <c r="O1411">
        <v>14.9012359939932</v>
      </c>
      <c r="P1411">
        <v>71.154606563859204</v>
      </c>
      <c r="Q1411">
        <v>0.117887886797903</v>
      </c>
    </row>
    <row r="1412" spans="1:17" hidden="1" x14ac:dyDescent="0.3">
      <c r="A1412" t="s">
        <v>2992</v>
      </c>
      <c r="B1412" t="s">
        <v>2993</v>
      </c>
      <c r="C1412" t="s">
        <v>3144</v>
      </c>
      <c r="D1412" t="s">
        <v>187</v>
      </c>
      <c r="E1412">
        <v>1171.05019406</v>
      </c>
      <c r="F1412">
        <v>534.65</v>
      </c>
      <c r="G1412">
        <v>-29.4837924146026</v>
      </c>
      <c r="H1412">
        <v>-16.784730713225301</v>
      </c>
      <c r="I1412">
        <v>0.90401612788791896</v>
      </c>
      <c r="J1412">
        <v>-2.5707746213477201</v>
      </c>
      <c r="K1412">
        <v>558.38641662974499</v>
      </c>
      <c r="L1412">
        <v>512.77394326304795</v>
      </c>
      <c r="M1412">
        <v>25.302433032208199</v>
      </c>
      <c r="N1412">
        <v>0.41571746240714802</v>
      </c>
      <c r="O1412">
        <v>30.889366875526001</v>
      </c>
      <c r="P1412">
        <v>36.984370996669199</v>
      </c>
      <c r="Q1412">
        <v>5.4973971988222001E-2</v>
      </c>
    </row>
    <row r="1413" spans="1:17" hidden="1" x14ac:dyDescent="0.3">
      <c r="A1413" t="s">
        <v>2994</v>
      </c>
      <c r="B1413" t="s">
        <v>2995</v>
      </c>
      <c r="C1413" t="s">
        <v>3144</v>
      </c>
      <c r="D1413" t="s">
        <v>485</v>
      </c>
      <c r="E1413">
        <v>1170.018022212</v>
      </c>
      <c r="F1413">
        <v>93.7</v>
      </c>
      <c r="G1413">
        <v>27.861735191328801</v>
      </c>
      <c r="H1413">
        <v>-22.582412348145201</v>
      </c>
      <c r="I1413">
        <v>5.3965457590773198</v>
      </c>
      <c r="J1413">
        <v>-6.8002280909878197</v>
      </c>
      <c r="K1413">
        <v>97.494968224950597</v>
      </c>
      <c r="L1413">
        <v>86.949586107155497</v>
      </c>
      <c r="M1413">
        <v>31.4265991503988</v>
      </c>
      <c r="N1413">
        <v>0.45247652364355101</v>
      </c>
      <c r="O1413">
        <v>35.272145144076802</v>
      </c>
      <c r="P1413">
        <v>61.830742659758201</v>
      </c>
      <c r="Q1413">
        <v>-5.4684050719821999E-2</v>
      </c>
    </row>
    <row r="1414" spans="1:17" hidden="1" x14ac:dyDescent="0.3">
      <c r="A1414" t="s">
        <v>2996</v>
      </c>
      <c r="B1414" t="s">
        <v>2997</v>
      </c>
      <c r="C1414" t="s">
        <v>3144</v>
      </c>
      <c r="D1414" t="s">
        <v>271</v>
      </c>
      <c r="E1414">
        <v>1169.6188308000001</v>
      </c>
      <c r="F1414">
        <v>984.15</v>
      </c>
      <c r="G1414">
        <v>11.6354245920308</v>
      </c>
      <c r="H1414">
        <v>-3.16883967751669</v>
      </c>
      <c r="I1414">
        <v>-10.490903791211601</v>
      </c>
      <c r="J1414">
        <v>-6.1797082574777003</v>
      </c>
      <c r="K1414">
        <v>1003.56664453168</v>
      </c>
      <c r="L1414">
        <v>930.43478941425894</v>
      </c>
      <c r="M1414">
        <v>33.395934243477299</v>
      </c>
      <c r="N1414">
        <v>0.72077299389101102</v>
      </c>
      <c r="O1414">
        <v>13.798709546308899</v>
      </c>
      <c r="P1414">
        <v>48.506111362607498</v>
      </c>
      <c r="Q1414">
        <v>5.0976471250289E-2</v>
      </c>
    </row>
    <row r="1415" spans="1:17" hidden="1" x14ac:dyDescent="0.3">
      <c r="A1415" t="s">
        <v>2998</v>
      </c>
      <c r="B1415" t="s">
        <v>2999</v>
      </c>
      <c r="C1415" t="s">
        <v>3144</v>
      </c>
      <c r="D1415" t="s">
        <v>51</v>
      </c>
      <c r="E1415">
        <v>1165.10616628</v>
      </c>
      <c r="F1415">
        <v>371.75</v>
      </c>
      <c r="G1415">
        <v>-46.848865491338302</v>
      </c>
      <c r="H1415">
        <v>-6.1637042900283703</v>
      </c>
      <c r="I1415">
        <v>5.3119194734438704</v>
      </c>
      <c r="J1415">
        <v>-3.4425983767202499</v>
      </c>
      <c r="K1415">
        <v>379.12240167085599</v>
      </c>
      <c r="L1415">
        <v>358.60683659072998</v>
      </c>
      <c r="M1415">
        <v>33.0319554639918</v>
      </c>
      <c r="N1415">
        <v>0.26486919080575</v>
      </c>
      <c r="O1415">
        <v>38.1035642232683</v>
      </c>
      <c r="P1415">
        <v>41.188758070641803</v>
      </c>
      <c r="Q1415">
        <v>-1.8385993539557E-2</v>
      </c>
    </row>
    <row r="1416" spans="1:17" hidden="1" x14ac:dyDescent="0.3">
      <c r="A1416" t="s">
        <v>3000</v>
      </c>
      <c r="B1416" t="s">
        <v>3001</v>
      </c>
      <c r="C1416" t="s">
        <v>3144</v>
      </c>
      <c r="D1416" t="s">
        <v>634</v>
      </c>
      <c r="E1416">
        <v>1164</v>
      </c>
      <c r="F1416">
        <v>112.29</v>
      </c>
      <c r="G1416">
        <v>-38.398534688669102</v>
      </c>
      <c r="H1416">
        <v>-5.6346409073780501</v>
      </c>
      <c r="I1416">
        <v>-18.199629430752701</v>
      </c>
      <c r="J1416">
        <v>-5.0839640682721896</v>
      </c>
      <c r="K1416">
        <v>118.86493411265999</v>
      </c>
      <c r="L1416">
        <v>121.597853363149</v>
      </c>
      <c r="M1416">
        <v>41.989638780100996</v>
      </c>
      <c r="N1416">
        <v>0.98166541013602904</v>
      </c>
      <c r="O1416">
        <v>38.035443939798697</v>
      </c>
      <c r="P1416">
        <v>11.954137587238201</v>
      </c>
      <c r="Q1416">
        <v>9.2663426730190002E-3</v>
      </c>
    </row>
    <row r="1417" spans="1:17" hidden="1" x14ac:dyDescent="0.3">
      <c r="A1417" t="s">
        <v>3002</v>
      </c>
      <c r="B1417" t="s">
        <v>3003</v>
      </c>
      <c r="C1417" t="s">
        <v>3144</v>
      </c>
      <c r="D1417" t="s">
        <v>190</v>
      </c>
      <c r="E1417">
        <v>1163.419789</v>
      </c>
      <c r="F1417">
        <v>124.3</v>
      </c>
      <c r="G1417">
        <v>-21.303110706719401</v>
      </c>
      <c r="H1417">
        <v>-13.858058546882599</v>
      </c>
      <c r="I1417">
        <v>-16.824948340105099</v>
      </c>
      <c r="J1417">
        <v>-3.9633663226192102</v>
      </c>
      <c r="K1417">
        <v>135.62220861418999</v>
      </c>
      <c r="L1417">
        <v>131.421378318325</v>
      </c>
      <c r="M1417">
        <v>21.339975960096901</v>
      </c>
      <c r="N1417">
        <v>0.63924253112652296</v>
      </c>
      <c r="O1417">
        <v>25.502815768302401</v>
      </c>
      <c r="P1417">
        <v>14.0366972477064</v>
      </c>
      <c r="Q1417">
        <v>7.1723117184631993E-2</v>
      </c>
    </row>
    <row r="1418" spans="1:17" hidden="1" x14ac:dyDescent="0.3">
      <c r="A1418" t="s">
        <v>3004</v>
      </c>
      <c r="B1418" t="s">
        <v>3005</v>
      </c>
      <c r="C1418" t="s">
        <v>3144</v>
      </c>
      <c r="D1418" t="s">
        <v>612</v>
      </c>
      <c r="E1418">
        <v>1161.3209324709901</v>
      </c>
      <c r="F1418">
        <v>176.69</v>
      </c>
      <c r="G1418">
        <v>-41.623599289094102</v>
      </c>
      <c r="H1418">
        <v>-13.9013283054525</v>
      </c>
      <c r="I1418">
        <v>-31.9991503058062</v>
      </c>
      <c r="J1418">
        <v>-5.2597165930295198</v>
      </c>
      <c r="K1418">
        <v>198.03255369804299</v>
      </c>
      <c r="L1418">
        <v>218.62740304351499</v>
      </c>
      <c r="M1418">
        <v>17.429517291222201</v>
      </c>
      <c r="N1418">
        <v>0.85902243364406705</v>
      </c>
      <c r="O1418">
        <v>74.231705246476807</v>
      </c>
      <c r="P1418">
        <v>4.1804245283018897</v>
      </c>
      <c r="Q1418">
        <v>7.3543448599285993E-2</v>
      </c>
    </row>
    <row r="1419" spans="1:17" hidden="1" x14ac:dyDescent="0.3">
      <c r="A1419" t="s">
        <v>3006</v>
      </c>
      <c r="B1419" t="s">
        <v>3007</v>
      </c>
      <c r="C1419" t="s">
        <v>3144</v>
      </c>
      <c r="D1419" t="s">
        <v>51</v>
      </c>
      <c r="E1419">
        <v>1156.185693205</v>
      </c>
      <c r="F1419">
        <v>413</v>
      </c>
      <c r="G1419">
        <v>-28.820178786995999</v>
      </c>
      <c r="H1419">
        <v>-1.76070885762117</v>
      </c>
      <c r="I1419">
        <v>25.300541370398001</v>
      </c>
      <c r="J1419">
        <v>-1.8995352942216699</v>
      </c>
      <c r="K1419">
        <v>399.25231348351002</v>
      </c>
      <c r="L1419">
        <v>368.88015787715</v>
      </c>
      <c r="M1419">
        <v>75.693341945716995</v>
      </c>
      <c r="N1419">
        <v>0.55791115517956702</v>
      </c>
      <c r="O1419">
        <v>9.4067796610169498</v>
      </c>
      <c r="P1419">
        <v>50.950292397660803</v>
      </c>
      <c r="Q1419">
        <v>0.107130550540717</v>
      </c>
    </row>
    <row r="1420" spans="1:17" hidden="1" x14ac:dyDescent="0.3">
      <c r="A1420" t="s">
        <v>3008</v>
      </c>
      <c r="B1420" t="s">
        <v>3009</v>
      </c>
      <c r="C1420" t="s">
        <v>3144</v>
      </c>
      <c r="D1420" t="s">
        <v>398</v>
      </c>
      <c r="E1420">
        <v>1145.8654767999999</v>
      </c>
      <c r="F1420">
        <v>104.64</v>
      </c>
      <c r="G1420">
        <v>9.8721420030601603</v>
      </c>
      <c r="H1420">
        <v>-2.02822961767734</v>
      </c>
      <c r="I1420">
        <v>68.212635411182106</v>
      </c>
      <c r="J1420">
        <v>-6.3722237472149903</v>
      </c>
      <c r="K1420">
        <v>95.476848222455104</v>
      </c>
      <c r="L1420">
        <v>77.030114987151407</v>
      </c>
      <c r="M1420">
        <v>58.286586656626497</v>
      </c>
      <c r="N1420">
        <v>0.42528812260755799</v>
      </c>
      <c r="O1420">
        <v>18.396406727828701</v>
      </c>
      <c r="P1420">
        <v>112.682926829268</v>
      </c>
      <c r="Q1420">
        <v>0.121150713205099</v>
      </c>
    </row>
    <row r="1421" spans="1:17" hidden="1" x14ac:dyDescent="0.3">
      <c r="A1421" t="s">
        <v>3010</v>
      </c>
      <c r="B1421" t="s">
        <v>3011</v>
      </c>
      <c r="C1421" t="s">
        <v>3144</v>
      </c>
      <c r="D1421" t="s">
        <v>325</v>
      </c>
      <c r="E1421">
        <v>1143.7923989999999</v>
      </c>
      <c r="F1421">
        <v>54.4</v>
      </c>
      <c r="G1421">
        <v>293.45627635285501</v>
      </c>
      <c r="H1421">
        <v>3.9939447096993401</v>
      </c>
      <c r="I1421">
        <v>123.42347829872701</v>
      </c>
      <c r="J1421">
        <v>-13.3328119945394</v>
      </c>
      <c r="K1421">
        <v>46.995945221372402</v>
      </c>
      <c r="L1421">
        <v>33.081409033012697</v>
      </c>
      <c r="M1421">
        <v>38.350643553071897</v>
      </c>
      <c r="N1421">
        <v>1.0386405121217499</v>
      </c>
      <c r="O1421">
        <v>22.150735294117599</v>
      </c>
      <c r="P1421">
        <v>360.23688663282502</v>
      </c>
    </row>
    <row r="1422" spans="1:17" hidden="1" x14ac:dyDescent="0.3">
      <c r="A1422" t="s">
        <v>3012</v>
      </c>
      <c r="B1422" t="s">
        <v>3013</v>
      </c>
      <c r="C1422" t="s">
        <v>3144</v>
      </c>
      <c r="D1422" t="s">
        <v>1629</v>
      </c>
      <c r="E1422">
        <v>1143.6323749999999</v>
      </c>
      <c r="F1422">
        <v>114.55</v>
      </c>
      <c r="G1422">
        <v>847.20822998993503</v>
      </c>
      <c r="H1422">
        <v>47.727763020614802</v>
      </c>
      <c r="I1422">
        <v>459.54658002259498</v>
      </c>
      <c r="J1422">
        <v>9.1288073054696408</v>
      </c>
      <c r="K1422">
        <v>79.548856343574997</v>
      </c>
      <c r="L1422">
        <v>46.712805120277999</v>
      </c>
      <c r="M1422">
        <v>99.855064451028696</v>
      </c>
      <c r="N1422">
        <v>0.14036890040709199</v>
      </c>
      <c r="O1422">
        <v>0</v>
      </c>
      <c r="P1422">
        <v>1105.78947368421</v>
      </c>
    </row>
    <row r="1423" spans="1:17" hidden="1" x14ac:dyDescent="0.3">
      <c r="A1423" t="s">
        <v>3014</v>
      </c>
      <c r="B1423" t="s">
        <v>3015</v>
      </c>
      <c r="C1423" t="s">
        <v>3144</v>
      </c>
      <c r="D1423" t="s">
        <v>135</v>
      </c>
      <c r="E1423">
        <v>1138.847839584</v>
      </c>
      <c r="F1423">
        <v>81.47</v>
      </c>
      <c r="G1423">
        <v>114.48002669996499</v>
      </c>
      <c r="H1423">
        <v>19.249151801635598</v>
      </c>
      <c r="I1423">
        <v>71.701948431945894</v>
      </c>
      <c r="J1423">
        <v>-4.7490542129888196</v>
      </c>
      <c r="K1423">
        <v>70.854661007848506</v>
      </c>
      <c r="L1423">
        <v>52.699621208196199</v>
      </c>
      <c r="M1423">
        <v>52.107828880515598</v>
      </c>
      <c r="N1423">
        <v>0.199121960708499</v>
      </c>
      <c r="O1423">
        <v>15.0975819319995</v>
      </c>
      <c r="P1423">
        <v>177.108843537415</v>
      </c>
      <c r="Q1423">
        <v>0.14206593461749101</v>
      </c>
    </row>
    <row r="1424" spans="1:17" hidden="1" x14ac:dyDescent="0.3">
      <c r="A1424" t="s">
        <v>3016</v>
      </c>
      <c r="B1424" t="s">
        <v>3017</v>
      </c>
      <c r="C1424" t="s">
        <v>3144</v>
      </c>
      <c r="D1424" t="s">
        <v>117</v>
      </c>
      <c r="E1424">
        <v>1134.5826492000001</v>
      </c>
      <c r="F1424">
        <v>125.72</v>
      </c>
      <c r="G1424">
        <v>-48.101949396723903</v>
      </c>
      <c r="H1424">
        <v>-10.9899552941125</v>
      </c>
      <c r="I1424">
        <v>-21.631263996546</v>
      </c>
      <c r="J1424">
        <v>-5.3115710285602704</v>
      </c>
      <c r="K1424">
        <v>139.456150427952</v>
      </c>
      <c r="L1424">
        <v>143.19017849376701</v>
      </c>
      <c r="M1424">
        <v>31.6600743318008</v>
      </c>
      <c r="N1424">
        <v>0.87686648419576596</v>
      </c>
      <c r="O1424">
        <v>54.549793191218598</v>
      </c>
      <c r="P1424">
        <v>7.9141630901287501</v>
      </c>
      <c r="Q1424">
        <v>3.6959178379429997E-2</v>
      </c>
    </row>
    <row r="1425" spans="1:17" hidden="1" x14ac:dyDescent="0.3">
      <c r="A1425" t="s">
        <v>3018</v>
      </c>
      <c r="B1425" t="s">
        <v>3019</v>
      </c>
      <c r="C1425" t="s">
        <v>3144</v>
      </c>
      <c r="D1425" t="s">
        <v>140</v>
      </c>
      <c r="E1425">
        <v>1128.0091823</v>
      </c>
      <c r="F1425">
        <v>233.55</v>
      </c>
      <c r="G1425">
        <v>3.8266747002254702</v>
      </c>
      <c r="H1425">
        <v>-15.0715936503929</v>
      </c>
      <c r="I1425">
        <v>44.314956682343599</v>
      </c>
      <c r="J1425">
        <v>-4.4420412125697402</v>
      </c>
      <c r="K1425">
        <v>231.071064306127</v>
      </c>
      <c r="L1425">
        <v>193.88822182108001</v>
      </c>
      <c r="M1425">
        <v>32.9473854637911</v>
      </c>
      <c r="N1425">
        <v>0.42096151831518502</v>
      </c>
      <c r="O1425">
        <v>20.745022479126501</v>
      </c>
      <c r="P1425">
        <v>80.626450116009195</v>
      </c>
    </row>
    <row r="1426" spans="1:17" hidden="1" x14ac:dyDescent="0.3">
      <c r="A1426" t="s">
        <v>3020</v>
      </c>
      <c r="B1426" t="s">
        <v>3021</v>
      </c>
      <c r="C1426" t="s">
        <v>3144</v>
      </c>
      <c r="D1426" t="s">
        <v>607</v>
      </c>
      <c r="E1426">
        <v>1127.5023424000001</v>
      </c>
      <c r="F1426">
        <v>213.44</v>
      </c>
      <c r="G1426">
        <v>192.25024294403499</v>
      </c>
      <c r="H1426">
        <v>28.7646467468232</v>
      </c>
      <c r="I1426">
        <v>109.80080143744</v>
      </c>
      <c r="J1426">
        <v>-2.0785368509591802</v>
      </c>
      <c r="K1426">
        <v>171.483174548688</v>
      </c>
      <c r="L1426">
        <v>120.78609860615001</v>
      </c>
      <c r="M1426">
        <v>84.411269913405206</v>
      </c>
      <c r="N1426">
        <v>0.38934799694803801</v>
      </c>
      <c r="O1426">
        <v>8.16622938530735</v>
      </c>
      <c r="P1426">
        <v>231.17145073700499</v>
      </c>
      <c r="Q1426">
        <v>6.7949195202168994E-2</v>
      </c>
    </row>
    <row r="1427" spans="1:17" hidden="1" x14ac:dyDescent="0.3">
      <c r="A1427" t="s">
        <v>3022</v>
      </c>
      <c r="B1427" t="s">
        <v>3023</v>
      </c>
      <c r="C1427" t="s">
        <v>3144</v>
      </c>
      <c r="D1427" t="s">
        <v>3024</v>
      </c>
      <c r="E1427">
        <v>1127.2478778</v>
      </c>
      <c r="F1427">
        <v>1280.3</v>
      </c>
      <c r="G1427">
        <v>51.767181657853598</v>
      </c>
      <c r="H1427">
        <v>-11.686343339425299</v>
      </c>
      <c r="I1427">
        <v>59.345863807792199</v>
      </c>
      <c r="J1427">
        <v>-0.82121808507801897</v>
      </c>
      <c r="K1427">
        <v>1316.8771010580199</v>
      </c>
      <c r="L1427">
        <v>1044.58743371475</v>
      </c>
      <c r="M1427">
        <v>36.375572592767199</v>
      </c>
      <c r="N1427">
        <v>0.553438414088256</v>
      </c>
      <c r="O1427">
        <v>21.065375302663401</v>
      </c>
      <c r="P1427">
        <v>93.984848484848399</v>
      </c>
      <c r="Q1427">
        <v>8.7951617658334993E-2</v>
      </c>
    </row>
    <row r="1428" spans="1:17" hidden="1" x14ac:dyDescent="0.3">
      <c r="A1428" t="s">
        <v>3025</v>
      </c>
      <c r="B1428" t="s">
        <v>3026</v>
      </c>
      <c r="C1428" t="s">
        <v>3144</v>
      </c>
      <c r="D1428" t="s">
        <v>482</v>
      </c>
      <c r="E1428">
        <v>1119.8881392840001</v>
      </c>
      <c r="F1428">
        <v>134.13</v>
      </c>
      <c r="G1428">
        <v>-45.9305089542299</v>
      </c>
      <c r="H1428">
        <v>-6.7876091970815304</v>
      </c>
      <c r="I1428">
        <v>-34.208586805765599</v>
      </c>
      <c r="J1428">
        <v>-2.78722836386883</v>
      </c>
      <c r="K1428">
        <v>140.25789016021801</v>
      </c>
      <c r="L1428">
        <v>153.61303656732099</v>
      </c>
      <c r="M1428">
        <v>33.282786860832502</v>
      </c>
      <c r="N1428">
        <v>0.765900712909515</v>
      </c>
      <c r="O1428">
        <v>67.113993886527993</v>
      </c>
      <c r="P1428">
        <v>5.6224899598393598</v>
      </c>
      <c r="Q1428">
        <v>2.3600415966908001E-2</v>
      </c>
    </row>
    <row r="1429" spans="1:17" hidden="1" x14ac:dyDescent="0.3">
      <c r="A1429" t="s">
        <v>3027</v>
      </c>
      <c r="B1429" t="s">
        <v>3028</v>
      </c>
      <c r="C1429" t="s">
        <v>3144</v>
      </c>
      <c r="D1429" t="s">
        <v>398</v>
      </c>
      <c r="E1429">
        <v>1119.3733440000001</v>
      </c>
      <c r="F1429">
        <v>146.19999999999999</v>
      </c>
      <c r="G1429">
        <v>-9.3674893333453806</v>
      </c>
      <c r="H1429">
        <v>17.873695939491999</v>
      </c>
      <c r="I1429">
        <v>0.40365826773399099</v>
      </c>
      <c r="J1429">
        <v>5.7846346206354404</v>
      </c>
      <c r="K1429">
        <v>130.416589015856</v>
      </c>
      <c r="L1429">
        <v>122.88886312346899</v>
      </c>
      <c r="M1429">
        <v>60.306442467668603</v>
      </c>
      <c r="N1429">
        <v>0.50703959051379299</v>
      </c>
      <c r="O1429">
        <v>16.826265389876902</v>
      </c>
      <c r="P1429">
        <v>49.871860584315698</v>
      </c>
      <c r="Q1429">
        <v>5.093071874201E-3</v>
      </c>
    </row>
    <row r="1430" spans="1:17" hidden="1" x14ac:dyDescent="0.3">
      <c r="A1430" t="s">
        <v>3029</v>
      </c>
      <c r="B1430" t="s">
        <v>3030</v>
      </c>
      <c r="C1430" t="s">
        <v>3144</v>
      </c>
      <c r="D1430" t="s">
        <v>217</v>
      </c>
      <c r="E1430">
        <v>1117.5997313749999</v>
      </c>
      <c r="F1430">
        <v>730.4</v>
      </c>
      <c r="G1430">
        <v>-7.0897196646838596</v>
      </c>
      <c r="H1430">
        <v>4.7495675697752802</v>
      </c>
      <c r="I1430">
        <v>29.368703265777501</v>
      </c>
      <c r="J1430">
        <v>6.5067328505311997</v>
      </c>
      <c r="K1430">
        <v>717.22400945601498</v>
      </c>
      <c r="L1430">
        <v>654.86707507075903</v>
      </c>
      <c r="M1430">
        <v>52.4095501336636</v>
      </c>
      <c r="N1430">
        <v>0.89465005656851004</v>
      </c>
      <c r="O1430">
        <v>31.4279846659364</v>
      </c>
      <c r="P1430">
        <v>68.275544292132196</v>
      </c>
      <c r="Q1430">
        <v>0.19029975245293501</v>
      </c>
    </row>
    <row r="1431" spans="1:17" hidden="1" x14ac:dyDescent="0.3">
      <c r="A1431" t="s">
        <v>3031</v>
      </c>
      <c r="B1431" t="s">
        <v>3032</v>
      </c>
      <c r="C1431" t="s">
        <v>3144</v>
      </c>
      <c r="D1431" t="s">
        <v>562</v>
      </c>
      <c r="E1431">
        <v>1117.4771638079999</v>
      </c>
      <c r="F1431">
        <v>111.47</v>
      </c>
      <c r="G1431">
        <v>152.36385824678399</v>
      </c>
      <c r="H1431">
        <v>-13.922167557341099</v>
      </c>
      <c r="I1431">
        <v>50.070471935858002</v>
      </c>
      <c r="J1431">
        <v>-4.2235237027484303</v>
      </c>
      <c r="K1431">
        <v>93.9114079245699</v>
      </c>
      <c r="L1431">
        <v>80.324893840393898</v>
      </c>
      <c r="M1431">
        <v>52.688047781541201</v>
      </c>
      <c r="N1431">
        <v>2.4790653620426402</v>
      </c>
      <c r="O1431">
        <v>6.4411949403426902</v>
      </c>
      <c r="P1431">
        <v>186.35543471826199</v>
      </c>
      <c r="Q1431">
        <v>9.4494560170726993E-2</v>
      </c>
    </row>
    <row r="1432" spans="1:17" hidden="1" x14ac:dyDescent="0.3">
      <c r="A1432" t="s">
        <v>3033</v>
      </c>
      <c r="B1432" t="s">
        <v>3034</v>
      </c>
      <c r="C1432" t="s">
        <v>3144</v>
      </c>
      <c r="D1432" t="s">
        <v>21</v>
      </c>
      <c r="E1432">
        <v>1116.3247200000001</v>
      </c>
      <c r="F1432">
        <v>599.25</v>
      </c>
      <c r="G1432">
        <v>42.512540278817497</v>
      </c>
      <c r="H1432">
        <v>5.8452866193216</v>
      </c>
      <c r="I1432">
        <v>13.2537557774849</v>
      </c>
      <c r="J1432">
        <v>-8.7659083530500403</v>
      </c>
      <c r="K1432">
        <v>542.06858232554805</v>
      </c>
      <c r="L1432">
        <v>482.515388515425</v>
      </c>
      <c r="M1432">
        <v>60.833296453918202</v>
      </c>
      <c r="N1432">
        <v>1.63544111741341</v>
      </c>
      <c r="O1432">
        <v>15.294117647058799</v>
      </c>
      <c r="P1432">
        <v>94.5616883116883</v>
      </c>
    </row>
    <row r="1433" spans="1:17" hidden="1" x14ac:dyDescent="0.3">
      <c r="A1433" t="s">
        <v>3035</v>
      </c>
      <c r="B1433" t="s">
        <v>3036</v>
      </c>
      <c r="C1433" t="s">
        <v>3144</v>
      </c>
      <c r="D1433" t="s">
        <v>446</v>
      </c>
      <c r="E1433">
        <v>1115.7815788799901</v>
      </c>
      <c r="F1433">
        <v>217.88</v>
      </c>
      <c r="G1433">
        <v>91.155350023110202</v>
      </c>
      <c r="H1433">
        <v>6.8657456568247094E-2</v>
      </c>
      <c r="I1433">
        <v>51.638647565920301</v>
      </c>
      <c r="J1433">
        <v>-9.9664755899538893</v>
      </c>
      <c r="K1433">
        <v>222.477721450795</v>
      </c>
      <c r="L1433">
        <v>175.69682489086199</v>
      </c>
      <c r="M1433">
        <v>41.444757017880299</v>
      </c>
      <c r="N1433">
        <v>0.53454035005035905</v>
      </c>
      <c r="O1433">
        <v>23.921424637415001</v>
      </c>
      <c r="P1433">
        <v>146.470588235294</v>
      </c>
      <c r="Q1433">
        <v>6.3421563120113003E-2</v>
      </c>
    </row>
    <row r="1434" spans="1:17" hidden="1" x14ac:dyDescent="0.3">
      <c r="A1434" t="s">
        <v>3037</v>
      </c>
      <c r="B1434" t="s">
        <v>3038</v>
      </c>
      <c r="C1434" t="s">
        <v>3144</v>
      </c>
      <c r="D1434" t="s">
        <v>135</v>
      </c>
      <c r="E1434">
        <v>1115.5996729200001</v>
      </c>
      <c r="F1434">
        <v>562.04999999999995</v>
      </c>
      <c r="G1434">
        <v>335.32187745279498</v>
      </c>
      <c r="H1434">
        <v>1.3004014004897799</v>
      </c>
      <c r="I1434">
        <v>35.330374889629397</v>
      </c>
      <c r="J1434">
        <v>2.2526736238857201</v>
      </c>
      <c r="K1434">
        <v>506.325336390475</v>
      </c>
      <c r="L1434">
        <v>384.50445315724699</v>
      </c>
      <c r="M1434">
        <v>50.8396431741726</v>
      </c>
      <c r="N1434">
        <v>0.79338476362499499</v>
      </c>
      <c r="O1434">
        <v>13.690952762209699</v>
      </c>
      <c r="P1434">
        <v>388.739130434782</v>
      </c>
      <c r="Q1434">
        <v>0.26650420688806897</v>
      </c>
    </row>
    <row r="1435" spans="1:17" hidden="1" x14ac:dyDescent="0.3">
      <c r="A1435" t="s">
        <v>3039</v>
      </c>
      <c r="B1435" t="s">
        <v>3040</v>
      </c>
      <c r="C1435" t="s">
        <v>3144</v>
      </c>
      <c r="D1435" t="s">
        <v>21</v>
      </c>
      <c r="E1435">
        <v>1114.8169882499999</v>
      </c>
      <c r="F1435">
        <v>1270.7</v>
      </c>
      <c r="G1435">
        <v>384.81763910350998</v>
      </c>
      <c r="H1435">
        <v>0.80355955367546195</v>
      </c>
      <c r="I1435">
        <v>47.892255608035398</v>
      </c>
      <c r="J1435">
        <v>-2.0750655820415398</v>
      </c>
      <c r="K1435">
        <v>1344.8333594203</v>
      </c>
      <c r="L1435">
        <v>1096.0937817051199</v>
      </c>
      <c r="M1435">
        <v>38.0271440171813</v>
      </c>
      <c r="N1435">
        <v>1.21048658460297</v>
      </c>
      <c r="O1435">
        <v>43.107071191293002</v>
      </c>
      <c r="P1435">
        <v>451.02919710993501</v>
      </c>
    </row>
    <row r="1436" spans="1:17" hidden="1" x14ac:dyDescent="0.3">
      <c r="A1436" t="s">
        <v>3041</v>
      </c>
      <c r="B1436" t="s">
        <v>3042</v>
      </c>
      <c r="C1436" t="s">
        <v>3144</v>
      </c>
      <c r="D1436" t="s">
        <v>607</v>
      </c>
      <c r="E1436">
        <v>1112.472655</v>
      </c>
      <c r="F1436">
        <v>451.95</v>
      </c>
      <c r="G1436">
        <v>-4.17388822981468</v>
      </c>
      <c r="H1436">
        <v>-6.7681524085521803</v>
      </c>
      <c r="I1436">
        <v>4.7632501107695404</v>
      </c>
      <c r="J1436">
        <v>4.0818096582926398</v>
      </c>
      <c r="K1436">
        <v>476.84735510943199</v>
      </c>
      <c r="L1436">
        <v>448.26896901681198</v>
      </c>
      <c r="M1436">
        <v>39.556521193852802</v>
      </c>
      <c r="N1436">
        <v>0.495265191113545</v>
      </c>
      <c r="O1436">
        <v>29.306339196813799</v>
      </c>
      <c r="P1436">
        <v>31.190130624092799</v>
      </c>
    </row>
    <row r="1437" spans="1:17" hidden="1" x14ac:dyDescent="0.3">
      <c r="A1437" t="s">
        <v>3043</v>
      </c>
      <c r="B1437" t="s">
        <v>3044</v>
      </c>
      <c r="C1437" t="s">
        <v>3144</v>
      </c>
      <c r="D1437" t="s">
        <v>276</v>
      </c>
      <c r="E1437">
        <v>1110.9997174949999</v>
      </c>
      <c r="F1437">
        <v>402.5</v>
      </c>
      <c r="G1437">
        <v>-40.064561960293098</v>
      </c>
      <c r="H1437">
        <v>-3.9745688452659098</v>
      </c>
      <c r="I1437">
        <v>-17.150258812060098</v>
      </c>
      <c r="J1437">
        <v>-0.64592508059807796</v>
      </c>
      <c r="K1437">
        <v>410.77809323532801</v>
      </c>
      <c r="L1437">
        <v>428.351794169708</v>
      </c>
      <c r="M1437">
        <v>36.262198724445803</v>
      </c>
      <c r="N1437">
        <v>0.71247355408698199</v>
      </c>
      <c r="O1437">
        <v>28.434782608695599</v>
      </c>
      <c r="P1437">
        <v>9.3452866069002791</v>
      </c>
      <c r="Q1437">
        <v>-0.15358880532395</v>
      </c>
    </row>
    <row r="1438" spans="1:17" hidden="1" x14ac:dyDescent="0.3">
      <c r="A1438" t="s">
        <v>3045</v>
      </c>
      <c r="B1438" t="s">
        <v>3046</v>
      </c>
      <c r="C1438" t="s">
        <v>3144</v>
      </c>
      <c r="D1438" t="s">
        <v>2518</v>
      </c>
      <c r="E1438">
        <v>1108.3748700000001</v>
      </c>
      <c r="F1438">
        <v>1755.6</v>
      </c>
      <c r="G1438">
        <v>170.28860689410101</v>
      </c>
      <c r="H1438">
        <v>-8.3600752477852591</v>
      </c>
      <c r="I1438">
        <v>149.15827763210899</v>
      </c>
      <c r="J1438">
        <v>1.36791446053272</v>
      </c>
      <c r="K1438">
        <v>1658.4173661756199</v>
      </c>
      <c r="L1438">
        <v>1129.73214348897</v>
      </c>
      <c r="M1438">
        <v>50.089226874896497</v>
      </c>
      <c r="N1438">
        <v>0.47803790412486002</v>
      </c>
      <c r="O1438">
        <v>17.455570745044401</v>
      </c>
      <c r="P1438">
        <v>226.31970260223</v>
      </c>
    </row>
    <row r="1439" spans="1:17" hidden="1" x14ac:dyDescent="0.3">
      <c r="A1439" t="s">
        <v>3047</v>
      </c>
      <c r="B1439" t="s">
        <v>3048</v>
      </c>
      <c r="C1439" t="s">
        <v>3144</v>
      </c>
      <c r="D1439" t="s">
        <v>292</v>
      </c>
      <c r="E1439">
        <v>1107.5566303200001</v>
      </c>
      <c r="F1439">
        <v>15.44</v>
      </c>
      <c r="G1439">
        <v>-57.406461746131797</v>
      </c>
      <c r="H1439">
        <v>-24.597000384614699</v>
      </c>
      <c r="I1439">
        <v>-59.978713574670401</v>
      </c>
      <c r="J1439">
        <v>-9.3492316399913804</v>
      </c>
      <c r="K1439">
        <v>19.840621411478999</v>
      </c>
      <c r="L1439">
        <v>22.922920114476501</v>
      </c>
      <c r="M1439">
        <v>7.8863981619229699</v>
      </c>
      <c r="N1439">
        <v>2.2600801426591599</v>
      </c>
      <c r="O1439">
        <v>172.02072538860099</v>
      </c>
      <c r="P1439">
        <v>2.1164021164021101</v>
      </c>
      <c r="Q1439">
        <v>4.2079703270161001E-2</v>
      </c>
    </row>
    <row r="1440" spans="1:17" hidden="1" x14ac:dyDescent="0.3">
      <c r="A1440" t="s">
        <v>3049</v>
      </c>
      <c r="B1440" t="s">
        <v>3050</v>
      </c>
      <c r="C1440" t="s">
        <v>3144</v>
      </c>
      <c r="D1440" t="s">
        <v>106</v>
      </c>
      <c r="E1440">
        <v>1104.18397175</v>
      </c>
      <c r="F1440">
        <v>2546.6999999999998</v>
      </c>
      <c r="G1440">
        <v>127.412018996909</v>
      </c>
      <c r="H1440">
        <v>-6.1148980639368196</v>
      </c>
      <c r="I1440">
        <v>37.12697201676</v>
      </c>
      <c r="J1440">
        <v>-4.7214358135319996</v>
      </c>
      <c r="K1440">
        <v>2685.4634369829</v>
      </c>
      <c r="L1440">
        <v>2282.2405413340798</v>
      </c>
      <c r="M1440">
        <v>45.614299725761498</v>
      </c>
      <c r="N1440">
        <v>0.817884130062416</v>
      </c>
      <c r="O1440">
        <v>39.317548199630899</v>
      </c>
      <c r="P1440">
        <v>164.18049792531099</v>
      </c>
      <c r="Q1440">
        <v>0.115577203202042</v>
      </c>
    </row>
    <row r="1441" spans="1:17" hidden="1" x14ac:dyDescent="0.3">
      <c r="A1441" t="s">
        <v>3051</v>
      </c>
      <c r="B1441" t="s">
        <v>3052</v>
      </c>
      <c r="C1441" t="s">
        <v>3144</v>
      </c>
      <c r="D1441" t="s">
        <v>21</v>
      </c>
      <c r="E1441">
        <v>1093.9285623399901</v>
      </c>
      <c r="F1441">
        <v>260.3</v>
      </c>
      <c r="G1441">
        <v>-41.192672811754598</v>
      </c>
      <c r="H1441">
        <v>-16.699675740755499</v>
      </c>
      <c r="I1441">
        <v>-24.275875161799402</v>
      </c>
      <c r="J1441">
        <v>-5.2073945613580799</v>
      </c>
      <c r="M1441">
        <v>16.482824439269798</v>
      </c>
      <c r="O1441">
        <v>33.999231655781699</v>
      </c>
      <c r="P1441">
        <v>5.3632867840517999</v>
      </c>
    </row>
    <row r="1442" spans="1:17" hidden="1" x14ac:dyDescent="0.3">
      <c r="A1442" t="s">
        <v>3053</v>
      </c>
      <c r="B1442" t="s">
        <v>3054</v>
      </c>
      <c r="C1442" t="s">
        <v>3144</v>
      </c>
      <c r="D1442" t="s">
        <v>284</v>
      </c>
      <c r="E1442">
        <v>1092.38546664</v>
      </c>
      <c r="F1442">
        <v>661.45</v>
      </c>
      <c r="G1442">
        <v>27.635608045214699</v>
      </c>
      <c r="H1442">
        <v>20.420471531943999</v>
      </c>
      <c r="I1442">
        <v>3.0051227843656099</v>
      </c>
      <c r="J1442">
        <v>-2.46888650612512</v>
      </c>
      <c r="K1442">
        <v>591.00994545375295</v>
      </c>
      <c r="L1442">
        <v>552.88691914573405</v>
      </c>
      <c r="M1442">
        <v>76.134752074732205</v>
      </c>
      <c r="N1442">
        <v>1.5280784413599799</v>
      </c>
      <c r="O1442">
        <v>10.3635951319071</v>
      </c>
      <c r="P1442">
        <v>64.950124688279303</v>
      </c>
    </row>
    <row r="1443" spans="1:17" hidden="1" x14ac:dyDescent="0.3">
      <c r="A1443" t="s">
        <v>3055</v>
      </c>
      <c r="B1443" t="s">
        <v>3056</v>
      </c>
      <c r="C1443" t="s">
        <v>3144</v>
      </c>
      <c r="D1443" t="s">
        <v>406</v>
      </c>
      <c r="E1443">
        <v>1082.456691504</v>
      </c>
      <c r="F1443">
        <v>53.03</v>
      </c>
      <c r="G1443">
        <v>-59.021036890118701</v>
      </c>
      <c r="H1443">
        <v>-10.299675465813401</v>
      </c>
      <c r="I1443">
        <v>-26.246066577867101</v>
      </c>
      <c r="J1443">
        <v>-2.8505336601443898</v>
      </c>
      <c r="K1443">
        <v>58.354792245522503</v>
      </c>
      <c r="L1443">
        <v>66.296439286975001</v>
      </c>
      <c r="M1443">
        <v>34.898624778298597</v>
      </c>
      <c r="N1443">
        <v>0.39828977943521299</v>
      </c>
      <c r="O1443">
        <v>60.286630209315398</v>
      </c>
      <c r="P1443">
        <v>1.66794478527607</v>
      </c>
      <c r="Q1443">
        <v>-6.7932217450393004E-2</v>
      </c>
    </row>
    <row r="1444" spans="1:17" hidden="1" x14ac:dyDescent="0.3">
      <c r="A1444" t="s">
        <v>3057</v>
      </c>
      <c r="B1444" t="s">
        <v>3058</v>
      </c>
      <c r="C1444" t="s">
        <v>3144</v>
      </c>
      <c r="D1444" t="s">
        <v>562</v>
      </c>
      <c r="E1444">
        <v>1082.1736800000001</v>
      </c>
      <c r="F1444">
        <v>6594</v>
      </c>
      <c r="G1444">
        <v>56.143050627973402</v>
      </c>
      <c r="H1444">
        <v>-2.94899423580005</v>
      </c>
      <c r="I1444">
        <v>15.1027035147244</v>
      </c>
      <c r="J1444">
        <v>-1.26304176662552</v>
      </c>
      <c r="K1444">
        <v>6425.2076124759496</v>
      </c>
      <c r="L1444">
        <v>5531.34508284401</v>
      </c>
      <c r="M1444">
        <v>43.339360915093302</v>
      </c>
      <c r="N1444">
        <v>0.67189770415576799</v>
      </c>
      <c r="O1444">
        <v>5.77343039126478</v>
      </c>
      <c r="P1444">
        <v>90.473439440769496</v>
      </c>
      <c r="Q1444">
        <v>0.18403420824799399</v>
      </c>
    </row>
    <row r="1445" spans="1:17" hidden="1" x14ac:dyDescent="0.3">
      <c r="A1445" t="s">
        <v>3059</v>
      </c>
      <c r="B1445" t="s">
        <v>3060</v>
      </c>
      <c r="C1445" t="s">
        <v>3144</v>
      </c>
      <c r="D1445" t="s">
        <v>406</v>
      </c>
      <c r="E1445">
        <v>1080.6685396</v>
      </c>
      <c r="F1445">
        <v>317.60000000000002</v>
      </c>
      <c r="G1445">
        <v>9.1554016986909907</v>
      </c>
      <c r="H1445">
        <v>-9.3221828591697697</v>
      </c>
      <c r="I1445">
        <v>26.248233047792599</v>
      </c>
      <c r="J1445">
        <v>-3.72854033968843</v>
      </c>
      <c r="K1445">
        <v>330.86848030616602</v>
      </c>
      <c r="L1445">
        <v>283.75774642002602</v>
      </c>
      <c r="M1445">
        <v>35.1135191617525</v>
      </c>
      <c r="N1445">
        <v>0.37608886704616301</v>
      </c>
      <c r="O1445">
        <v>22.6857682619647</v>
      </c>
      <c r="P1445">
        <v>61.259202843361201</v>
      </c>
    </row>
    <row r="1446" spans="1:17" hidden="1" x14ac:dyDescent="0.3">
      <c r="A1446" t="s">
        <v>3061</v>
      </c>
      <c r="B1446" t="s">
        <v>3062</v>
      </c>
      <c r="C1446" t="s">
        <v>3144</v>
      </c>
      <c r="D1446" t="s">
        <v>190</v>
      </c>
      <c r="E1446">
        <v>1077.7370000000001</v>
      </c>
      <c r="F1446">
        <v>99.48</v>
      </c>
      <c r="G1446">
        <v>-33.208687908329502</v>
      </c>
      <c r="H1446">
        <v>-8.2298180797773099</v>
      </c>
      <c r="I1446">
        <v>-29.639921546636799</v>
      </c>
      <c r="J1446">
        <v>-1.25887395557429</v>
      </c>
      <c r="K1446">
        <v>104.33174095489299</v>
      </c>
      <c r="L1446">
        <v>108.579583582965</v>
      </c>
      <c r="M1446">
        <v>37.479922565250497</v>
      </c>
      <c r="N1446">
        <v>0.42025024057939497</v>
      </c>
      <c r="O1446">
        <v>44.752714113389601</v>
      </c>
      <c r="P1446">
        <v>10.227146814404399</v>
      </c>
      <c r="Q1446">
        <v>1.3617237522745001E-2</v>
      </c>
    </row>
    <row r="1447" spans="1:17" hidden="1" x14ac:dyDescent="0.3">
      <c r="A1447" t="s">
        <v>3063</v>
      </c>
      <c r="B1447" t="s">
        <v>3064</v>
      </c>
      <c r="C1447" t="s">
        <v>3144</v>
      </c>
      <c r="D1447" t="s">
        <v>607</v>
      </c>
      <c r="E1447">
        <v>1071.4391748</v>
      </c>
      <c r="F1447">
        <v>63.8</v>
      </c>
      <c r="G1447">
        <v>-9.9913033750910998</v>
      </c>
      <c r="H1447">
        <v>-12.386337021281699</v>
      </c>
      <c r="I1447">
        <v>0.122272986348715</v>
      </c>
      <c r="J1447">
        <v>-11.0096964983014</v>
      </c>
      <c r="K1447">
        <v>68.249354289326106</v>
      </c>
      <c r="L1447">
        <v>62.917295158241501</v>
      </c>
      <c r="M1447">
        <v>26.456416939190699</v>
      </c>
      <c r="N1447">
        <v>0.33263010114945901</v>
      </c>
      <c r="O1447">
        <v>23.589341692789901</v>
      </c>
      <c r="P1447">
        <v>43.370786516853897</v>
      </c>
      <c r="Q1447">
        <v>-1.1623863112068001E-2</v>
      </c>
    </row>
    <row r="1448" spans="1:17" hidden="1" x14ac:dyDescent="0.3">
      <c r="A1448" t="s">
        <v>3065</v>
      </c>
      <c r="B1448" t="s">
        <v>3066</v>
      </c>
      <c r="C1448" t="s">
        <v>3144</v>
      </c>
      <c r="D1448" t="s">
        <v>276</v>
      </c>
      <c r="E1448">
        <v>1069.3530799099999</v>
      </c>
      <c r="F1448">
        <v>86.5</v>
      </c>
      <c r="G1448">
        <v>-28.605265156906601</v>
      </c>
      <c r="H1448">
        <v>-7.7497911948776501</v>
      </c>
      <c r="I1448">
        <v>-20.7908609563979</v>
      </c>
      <c r="J1448">
        <v>-1.35844481917622</v>
      </c>
      <c r="K1448">
        <v>90.538836553590599</v>
      </c>
      <c r="L1448">
        <v>87.956410461484793</v>
      </c>
      <c r="M1448">
        <v>34.309336847711698</v>
      </c>
      <c r="N1448">
        <v>0.59661261315730596</v>
      </c>
      <c r="O1448">
        <v>35.260115606936402</v>
      </c>
      <c r="P1448">
        <v>27.205882352941099</v>
      </c>
      <c r="Q1448">
        <v>0.136849462404044</v>
      </c>
    </row>
    <row r="1449" spans="1:17" hidden="1" x14ac:dyDescent="0.3">
      <c r="A1449" t="s">
        <v>3067</v>
      </c>
      <c r="B1449" t="s">
        <v>3068</v>
      </c>
      <c r="C1449" t="s">
        <v>3144</v>
      </c>
      <c r="E1449">
        <v>1066.751088</v>
      </c>
      <c r="F1449">
        <v>2.04</v>
      </c>
      <c r="G1449">
        <v>269.13443424081902</v>
      </c>
      <c r="H1449">
        <v>-24.243336892132799</v>
      </c>
      <c r="I1449">
        <v>-54.4635065309376</v>
      </c>
      <c r="J1449">
        <v>-0.279379797627684</v>
      </c>
      <c r="K1449">
        <v>2.3428778376367698</v>
      </c>
      <c r="L1449">
        <v>2.4295163289578801</v>
      </c>
      <c r="M1449">
        <v>35.6934531811388</v>
      </c>
      <c r="N1449">
        <v>0.62892972147281001</v>
      </c>
      <c r="O1449">
        <v>102.450980392156</v>
      </c>
      <c r="P1449">
        <v>296.40514938061699</v>
      </c>
    </row>
    <row r="1450" spans="1:17" hidden="1" x14ac:dyDescent="0.3">
      <c r="A1450" t="s">
        <v>3069</v>
      </c>
      <c r="B1450" t="s">
        <v>3070</v>
      </c>
      <c r="C1450" t="s">
        <v>3144</v>
      </c>
      <c r="D1450" t="s">
        <v>264</v>
      </c>
      <c r="E1450">
        <v>1064.568541802</v>
      </c>
      <c r="F1450">
        <v>20.23</v>
      </c>
      <c r="G1450">
        <v>80.216464347382498</v>
      </c>
      <c r="H1450">
        <v>-7.1195474774151704</v>
      </c>
      <c r="I1450">
        <v>-26.062250823174999</v>
      </c>
      <c r="J1450">
        <v>-2.9377478670618098</v>
      </c>
      <c r="K1450">
        <v>20.978323156779901</v>
      </c>
      <c r="L1450">
        <v>19.931892254177502</v>
      </c>
      <c r="M1450">
        <v>40.071345832387202</v>
      </c>
      <c r="N1450">
        <v>0.71234860009643697</v>
      </c>
      <c r="O1450">
        <v>105.88235294117599</v>
      </c>
      <c r="P1450">
        <v>129.886363636363</v>
      </c>
      <c r="Q1450">
        <v>9.2672688254873001E-2</v>
      </c>
    </row>
    <row r="1451" spans="1:17" hidden="1" x14ac:dyDescent="0.3">
      <c r="A1451" t="s">
        <v>3071</v>
      </c>
      <c r="B1451" t="s">
        <v>3072</v>
      </c>
      <c r="C1451" t="s">
        <v>3144</v>
      </c>
      <c r="D1451" t="s">
        <v>284</v>
      </c>
      <c r="E1451">
        <v>1061.7850389600001</v>
      </c>
      <c r="F1451">
        <v>264.5</v>
      </c>
      <c r="G1451">
        <v>65.092921223839298</v>
      </c>
      <c r="H1451">
        <v>-2.2792160090553302</v>
      </c>
      <c r="I1451">
        <v>10.7818736711383</v>
      </c>
      <c r="J1451">
        <v>1.94461932872777</v>
      </c>
      <c r="K1451">
        <v>264.938668685876</v>
      </c>
      <c r="L1451">
        <v>244.459876369369</v>
      </c>
      <c r="M1451">
        <v>41.640188836440103</v>
      </c>
      <c r="N1451">
        <v>0.83850890246202203</v>
      </c>
      <c r="O1451">
        <v>27.788279773156798</v>
      </c>
      <c r="P1451">
        <v>104.563031709203</v>
      </c>
      <c r="Q1451">
        <v>9.3151693594291998E-2</v>
      </c>
    </row>
    <row r="1452" spans="1:17" hidden="1" x14ac:dyDescent="0.3">
      <c r="A1452" t="s">
        <v>3073</v>
      </c>
      <c r="B1452" t="s">
        <v>3074</v>
      </c>
      <c r="C1452" t="s">
        <v>3144</v>
      </c>
      <c r="D1452" t="s">
        <v>482</v>
      </c>
      <c r="E1452">
        <v>1055.890792125</v>
      </c>
      <c r="F1452">
        <v>429.25</v>
      </c>
      <c r="G1452">
        <v>402.66755646514099</v>
      </c>
      <c r="H1452">
        <v>83.880721182683899</v>
      </c>
      <c r="I1452">
        <v>442.94590205127702</v>
      </c>
      <c r="J1452">
        <v>2.5250292557492302</v>
      </c>
      <c r="K1452">
        <v>280.12872306088701</v>
      </c>
      <c r="L1452">
        <v>153.02667279077301</v>
      </c>
      <c r="M1452">
        <v>88.814408109556297</v>
      </c>
      <c r="N1452">
        <v>1.3887146809759301</v>
      </c>
      <c r="O1452">
        <v>5.4630168899242699</v>
      </c>
      <c r="P1452">
        <v>637.54295532645995</v>
      </c>
    </row>
    <row r="1453" spans="1:17" hidden="1" x14ac:dyDescent="0.3">
      <c r="A1453" t="s">
        <v>3075</v>
      </c>
      <c r="B1453" t="s">
        <v>3076</v>
      </c>
      <c r="C1453" t="s">
        <v>3144</v>
      </c>
      <c r="D1453" t="s">
        <v>482</v>
      </c>
      <c r="E1453">
        <v>1055.580880123</v>
      </c>
      <c r="F1453">
        <v>144.80000000000001</v>
      </c>
      <c r="G1453">
        <v>-29.234154543994599</v>
      </c>
      <c r="H1453">
        <v>-12.6303226110147</v>
      </c>
      <c r="I1453">
        <v>-27.373974796432002</v>
      </c>
      <c r="J1453">
        <v>4.0357141708351403</v>
      </c>
      <c r="K1453">
        <v>155.68402716952099</v>
      </c>
      <c r="L1453">
        <v>160.81554288304</v>
      </c>
      <c r="M1453">
        <v>42.198581568086603</v>
      </c>
      <c r="N1453">
        <v>0.65222864977524697</v>
      </c>
      <c r="O1453">
        <v>49.8964088397789</v>
      </c>
      <c r="P1453">
        <v>14.0606538007089</v>
      </c>
      <c r="Q1453">
        <v>4.124126360284E-2</v>
      </c>
    </row>
    <row r="1454" spans="1:17" hidden="1" x14ac:dyDescent="0.3">
      <c r="A1454" t="s">
        <v>3077</v>
      </c>
      <c r="B1454" t="s">
        <v>3078</v>
      </c>
      <c r="C1454" t="s">
        <v>3144</v>
      </c>
      <c r="D1454" t="s">
        <v>51</v>
      </c>
      <c r="E1454">
        <v>1054.69071981</v>
      </c>
      <c r="F1454">
        <v>819.45</v>
      </c>
      <c r="G1454">
        <v>41.9672030758164</v>
      </c>
      <c r="H1454">
        <v>-8.5638248121198099</v>
      </c>
      <c r="I1454">
        <v>12.0982642196621</v>
      </c>
      <c r="J1454">
        <v>1.43519643790155</v>
      </c>
      <c r="K1454">
        <v>820.67141337779196</v>
      </c>
      <c r="L1454">
        <v>724.0386741909</v>
      </c>
      <c r="M1454">
        <v>42.364354054886299</v>
      </c>
      <c r="N1454">
        <v>0.60632568400354803</v>
      </c>
      <c r="O1454">
        <v>15.937519067667299</v>
      </c>
      <c r="P1454">
        <v>77.735603513718601</v>
      </c>
      <c r="Q1454">
        <v>8.9432146386315997E-2</v>
      </c>
    </row>
    <row r="1455" spans="1:17" hidden="1" x14ac:dyDescent="0.3">
      <c r="A1455" t="s">
        <v>3079</v>
      </c>
      <c r="B1455" t="s">
        <v>3080</v>
      </c>
      <c r="C1455" t="s">
        <v>3144</v>
      </c>
      <c r="D1455" t="s">
        <v>190</v>
      </c>
      <c r="E1455">
        <v>1047.270716</v>
      </c>
      <c r="F1455">
        <v>951.9</v>
      </c>
      <c r="G1455">
        <v>-49.210934090963498</v>
      </c>
      <c r="H1455">
        <v>-5.6276902872469998</v>
      </c>
      <c r="I1455">
        <v>-33.843850375747799</v>
      </c>
      <c r="J1455">
        <v>-4.8947124772222201</v>
      </c>
      <c r="K1455">
        <v>1012.13377671065</v>
      </c>
      <c r="L1455">
        <v>1102.9010559619301</v>
      </c>
      <c r="M1455">
        <v>49.345927385634702</v>
      </c>
      <c r="N1455">
        <v>1.69734928978861</v>
      </c>
      <c r="O1455">
        <v>60.205903981510602</v>
      </c>
      <c r="P1455">
        <v>2.28884590586717</v>
      </c>
      <c r="Q1455">
        <v>7.3302355479389E-2</v>
      </c>
    </row>
    <row r="1456" spans="1:17" hidden="1" x14ac:dyDescent="0.3">
      <c r="A1456" t="s">
        <v>3081</v>
      </c>
      <c r="B1456" t="s">
        <v>3082</v>
      </c>
      <c r="C1456" t="s">
        <v>3144</v>
      </c>
      <c r="D1456" t="s">
        <v>276</v>
      </c>
      <c r="E1456">
        <v>1046.84706828</v>
      </c>
      <c r="F1456">
        <v>81.260000000000005</v>
      </c>
      <c r="G1456">
        <v>-22.486704823871701</v>
      </c>
      <c r="H1456">
        <v>-4.8809601085111796</v>
      </c>
      <c r="I1456">
        <v>-12.2138208714842</v>
      </c>
      <c r="J1456">
        <v>-1.5695196375954299</v>
      </c>
      <c r="K1456">
        <v>80.717552112552497</v>
      </c>
      <c r="L1456">
        <v>79.193337052578102</v>
      </c>
      <c r="M1456">
        <v>56.564761577195597</v>
      </c>
      <c r="N1456">
        <v>0.69525194226112796</v>
      </c>
      <c r="O1456">
        <v>24.230863893674599</v>
      </c>
      <c r="P1456">
        <v>23.4954407294832</v>
      </c>
      <c r="Q1456">
        <v>-8.8017597015935006E-2</v>
      </c>
    </row>
    <row r="1457" spans="1:17" hidden="1" x14ac:dyDescent="0.3">
      <c r="A1457" t="s">
        <v>3083</v>
      </c>
      <c r="B1457" t="s">
        <v>3084</v>
      </c>
      <c r="C1457" t="s">
        <v>3144</v>
      </c>
      <c r="D1457" t="s">
        <v>292</v>
      </c>
      <c r="E1457">
        <v>1045.0245</v>
      </c>
      <c r="F1457">
        <v>8290.2000000000007</v>
      </c>
      <c r="G1457">
        <v>16.906676164550799</v>
      </c>
      <c r="H1457">
        <v>-0.101920561445592</v>
      </c>
      <c r="I1457">
        <v>-19.136541494066901</v>
      </c>
      <c r="J1457">
        <v>0.53323514934468796</v>
      </c>
      <c r="K1457">
        <v>8094.7304704007602</v>
      </c>
      <c r="L1457">
        <v>8040.5424635316504</v>
      </c>
      <c r="M1457">
        <v>47.986470943507001</v>
      </c>
      <c r="N1457">
        <v>0.91325257638763302</v>
      </c>
      <c r="O1457">
        <v>21.239535837494799</v>
      </c>
      <c r="P1457">
        <v>44.806986899563299</v>
      </c>
      <c r="Q1457">
        <v>0.19122242511530199</v>
      </c>
    </row>
    <row r="1458" spans="1:17" hidden="1" x14ac:dyDescent="0.3">
      <c r="A1458" t="s">
        <v>3085</v>
      </c>
      <c r="B1458" t="s">
        <v>3086</v>
      </c>
      <c r="C1458" t="s">
        <v>3144</v>
      </c>
      <c r="D1458" t="s">
        <v>562</v>
      </c>
      <c r="E1458">
        <v>1044.3183799999999</v>
      </c>
      <c r="F1458">
        <v>1299.4000000000001</v>
      </c>
      <c r="G1458">
        <v>75.617878817576695</v>
      </c>
      <c r="H1458">
        <v>1.72198722469539</v>
      </c>
      <c r="I1458">
        <v>-11.091093304363699</v>
      </c>
      <c r="J1458">
        <v>1.2624228297945601</v>
      </c>
      <c r="K1458">
        <v>1263.3471684553799</v>
      </c>
      <c r="L1458">
        <v>1180.6006817047601</v>
      </c>
      <c r="M1458">
        <v>56.611389387794802</v>
      </c>
      <c r="N1458">
        <v>0.67446885511524901</v>
      </c>
      <c r="O1458">
        <v>24.657534246575299</v>
      </c>
      <c r="P1458">
        <v>112.14693877550999</v>
      </c>
      <c r="Q1458">
        <v>0.15273685539349999</v>
      </c>
    </row>
    <row r="1459" spans="1:17" hidden="1" x14ac:dyDescent="0.3">
      <c r="A1459" t="s">
        <v>3087</v>
      </c>
      <c r="B1459" t="s">
        <v>3088</v>
      </c>
      <c r="C1459" t="s">
        <v>3144</v>
      </c>
      <c r="D1459" t="s">
        <v>634</v>
      </c>
      <c r="E1459">
        <v>1043.97525</v>
      </c>
      <c r="F1459">
        <v>110.48</v>
      </c>
      <c r="G1459">
        <v>86.458793056924307</v>
      </c>
      <c r="H1459">
        <v>-14.127715139771199</v>
      </c>
      <c r="I1459">
        <v>45.361374969636699</v>
      </c>
      <c r="J1459">
        <v>-4.6936206149536099</v>
      </c>
      <c r="K1459">
        <v>114.985258218135</v>
      </c>
      <c r="L1459">
        <v>94.525618670507995</v>
      </c>
      <c r="M1459">
        <v>27.226572851353399</v>
      </c>
      <c r="N1459">
        <v>0.44354175728383499</v>
      </c>
      <c r="O1459">
        <v>23.551774076755901</v>
      </c>
      <c r="P1459">
        <v>155.15011547344099</v>
      </c>
      <c r="Q1459">
        <v>9.2951704430222007E-2</v>
      </c>
    </row>
    <row r="1460" spans="1:17" hidden="1" x14ac:dyDescent="0.3">
      <c r="A1460" t="s">
        <v>3089</v>
      </c>
      <c r="B1460" t="s">
        <v>3090</v>
      </c>
      <c r="C1460" t="s">
        <v>3144</v>
      </c>
      <c r="D1460" t="s">
        <v>51</v>
      </c>
      <c r="E1460">
        <v>1042.7044973049999</v>
      </c>
      <c r="F1460">
        <v>1442.7</v>
      </c>
      <c r="G1460">
        <v>128.52715720062801</v>
      </c>
      <c r="H1460">
        <v>-5.7008314930353103</v>
      </c>
      <c r="I1460">
        <v>-1.90469550983723</v>
      </c>
      <c r="J1460">
        <v>-3.70324474400448</v>
      </c>
      <c r="K1460">
        <v>1606.1325621104099</v>
      </c>
      <c r="L1460">
        <v>1347.2850926358999</v>
      </c>
      <c r="M1460">
        <v>42.693853103496302</v>
      </c>
      <c r="N1460">
        <v>0.76731943139197201</v>
      </c>
      <c r="O1460">
        <v>28.509045539613201</v>
      </c>
      <c r="P1460">
        <v>181.145863782519</v>
      </c>
      <c r="Q1460">
        <v>0.132599145445884</v>
      </c>
    </row>
    <row r="1461" spans="1:17" hidden="1" x14ac:dyDescent="0.3">
      <c r="A1461" t="s">
        <v>3091</v>
      </c>
      <c r="B1461" t="s">
        <v>3092</v>
      </c>
      <c r="C1461" t="s">
        <v>3144</v>
      </c>
      <c r="D1461" t="s">
        <v>562</v>
      </c>
      <c r="E1461">
        <v>1037.9483673559901</v>
      </c>
      <c r="F1461">
        <v>194.02</v>
      </c>
      <c r="G1461">
        <v>102.338752315824</v>
      </c>
      <c r="H1461">
        <v>6.4962007451439501</v>
      </c>
      <c r="I1461">
        <v>18.434665317990898</v>
      </c>
      <c r="J1461">
        <v>-3.0099211756809199</v>
      </c>
      <c r="K1461">
        <v>187.14490485990601</v>
      </c>
      <c r="L1461">
        <v>156.50452006882799</v>
      </c>
      <c r="M1461">
        <v>51.389916023017399</v>
      </c>
      <c r="N1461">
        <v>1.05568943530606</v>
      </c>
      <c r="O1461">
        <v>10.761777136377599</v>
      </c>
      <c r="P1461">
        <v>150.51000645577699</v>
      </c>
      <c r="Q1461">
        <v>5.5534755077168999E-2</v>
      </c>
    </row>
    <row r="1462" spans="1:17" hidden="1" x14ac:dyDescent="0.3">
      <c r="A1462" t="s">
        <v>3093</v>
      </c>
      <c r="B1462" t="s">
        <v>3094</v>
      </c>
      <c r="C1462" t="s">
        <v>3144</v>
      </c>
      <c r="D1462" t="s">
        <v>3095</v>
      </c>
      <c r="E1462">
        <v>1037.2605599850001</v>
      </c>
      <c r="F1462">
        <v>214.3</v>
      </c>
      <c r="G1462">
        <v>-2.0589126273809701</v>
      </c>
      <c r="H1462">
        <v>-1.81465866084774</v>
      </c>
      <c r="I1462">
        <v>-33.00325876398</v>
      </c>
      <c r="J1462">
        <v>-8.5550470473939608</v>
      </c>
      <c r="K1462">
        <v>216.89054044135</v>
      </c>
      <c r="L1462">
        <v>224.80374156294201</v>
      </c>
      <c r="M1462">
        <v>53.317190752040098</v>
      </c>
      <c r="N1462">
        <v>1.7836450334370799</v>
      </c>
      <c r="O1462">
        <v>67.428838077461407</v>
      </c>
      <c r="P1462">
        <v>28.400239664469701</v>
      </c>
      <c r="Q1462">
        <v>1.41581331113E-4</v>
      </c>
    </row>
    <row r="1463" spans="1:17" hidden="1" x14ac:dyDescent="0.3">
      <c r="A1463" t="s">
        <v>3096</v>
      </c>
      <c r="B1463" t="s">
        <v>3097</v>
      </c>
      <c r="C1463" t="s">
        <v>3144</v>
      </c>
      <c r="D1463" t="s">
        <v>607</v>
      </c>
      <c r="E1463">
        <v>1036.8774612499999</v>
      </c>
      <c r="F1463">
        <v>279.2</v>
      </c>
      <c r="G1463">
        <v>-18.229512249736398</v>
      </c>
      <c r="H1463">
        <v>-18.7551453301318</v>
      </c>
      <c r="I1463">
        <v>-15.7739716903837</v>
      </c>
      <c r="J1463">
        <v>-9.0614293148446503</v>
      </c>
      <c r="K1463">
        <v>306.44547602086197</v>
      </c>
      <c r="L1463">
        <v>298.91010028845</v>
      </c>
      <c r="M1463">
        <v>29.744374106969701</v>
      </c>
      <c r="N1463">
        <v>0.34752257574280199</v>
      </c>
      <c r="O1463">
        <v>37.714899713466998</v>
      </c>
      <c r="P1463">
        <v>24.0888888888888</v>
      </c>
      <c r="Q1463">
        <v>-4.3443793051446002E-2</v>
      </c>
    </row>
    <row r="1464" spans="1:17" hidden="1" x14ac:dyDescent="0.3">
      <c r="A1464" t="s">
        <v>3098</v>
      </c>
      <c r="B1464" t="s">
        <v>3099</v>
      </c>
      <c r="C1464" t="s">
        <v>3144</v>
      </c>
      <c r="D1464" t="s">
        <v>485</v>
      </c>
      <c r="E1464">
        <v>1035.6010822399901</v>
      </c>
      <c r="F1464">
        <v>732.4</v>
      </c>
      <c r="G1464">
        <v>-24.528202689772399</v>
      </c>
      <c r="H1464">
        <v>-11.662591421756799</v>
      </c>
      <c r="I1464">
        <v>-26.425653008090698</v>
      </c>
      <c r="J1464">
        <v>2.1341080794280698</v>
      </c>
      <c r="K1464">
        <v>759.94393285392698</v>
      </c>
      <c r="M1464">
        <v>42.928756263582997</v>
      </c>
      <c r="N1464">
        <v>0.41478332413625402</v>
      </c>
      <c r="O1464">
        <v>39.534407427635102</v>
      </c>
      <c r="P1464">
        <v>16.633489927541898</v>
      </c>
    </row>
    <row r="1465" spans="1:17" hidden="1" x14ac:dyDescent="0.3">
      <c r="A1465" t="s">
        <v>3100</v>
      </c>
      <c r="B1465" t="s">
        <v>3101</v>
      </c>
      <c r="C1465" t="s">
        <v>3144</v>
      </c>
      <c r="D1465" t="s">
        <v>469</v>
      </c>
      <c r="E1465">
        <v>1034.60214</v>
      </c>
      <c r="F1465">
        <v>32.380000000000003</v>
      </c>
      <c r="G1465">
        <v>66.621500429065307</v>
      </c>
      <c r="H1465">
        <v>-13.629800760979199</v>
      </c>
      <c r="I1465">
        <v>27.140774654531899</v>
      </c>
      <c r="J1465">
        <v>-3.4038364983540599</v>
      </c>
      <c r="K1465">
        <v>32.501867977329198</v>
      </c>
      <c r="L1465">
        <v>27.228905394208802</v>
      </c>
      <c r="M1465">
        <v>27.690159319452899</v>
      </c>
      <c r="N1465">
        <v>0.84711566787861103</v>
      </c>
      <c r="O1465">
        <v>17.047560222359401</v>
      </c>
      <c r="P1465">
        <v>103.22175732217499</v>
      </c>
      <c r="Q1465">
        <v>0.16518651300067999</v>
      </c>
    </row>
    <row r="1466" spans="1:17" hidden="1" x14ac:dyDescent="0.3">
      <c r="A1466" t="s">
        <v>3102</v>
      </c>
      <c r="B1466" t="s">
        <v>3103</v>
      </c>
      <c r="C1466" t="s">
        <v>3144</v>
      </c>
      <c r="D1466" t="s">
        <v>1252</v>
      </c>
      <c r="E1466">
        <v>1034.58633567999</v>
      </c>
      <c r="F1466">
        <v>386.9</v>
      </c>
      <c r="G1466">
        <v>40.654632082425202</v>
      </c>
      <c r="H1466">
        <v>19.287075153834799</v>
      </c>
      <c r="I1466">
        <v>44.592017632304803</v>
      </c>
      <c r="J1466">
        <v>-7.9521824168551998</v>
      </c>
      <c r="K1466">
        <v>350.61178054865297</v>
      </c>
      <c r="L1466">
        <v>291.104455377806</v>
      </c>
      <c r="M1466">
        <v>47.001799924014001</v>
      </c>
      <c r="N1466">
        <v>0.87913637365058295</v>
      </c>
      <c r="O1466">
        <v>18.299302145257101</v>
      </c>
      <c r="P1466">
        <v>112.58241758241699</v>
      </c>
      <c r="Q1466">
        <v>0.14567197037538701</v>
      </c>
    </row>
    <row r="1467" spans="1:17" hidden="1" x14ac:dyDescent="0.3">
      <c r="A1467" t="s">
        <v>3104</v>
      </c>
      <c r="B1467" t="s">
        <v>3105</v>
      </c>
      <c r="C1467" t="s">
        <v>3144</v>
      </c>
      <c r="D1467" t="s">
        <v>436</v>
      </c>
      <c r="E1467">
        <v>1033.8867649920001</v>
      </c>
      <c r="F1467">
        <v>41.76</v>
      </c>
      <c r="G1467">
        <v>-14.099983432479901</v>
      </c>
      <c r="H1467">
        <v>-17.5641858309593</v>
      </c>
      <c r="I1467">
        <v>-45.205711561604602</v>
      </c>
      <c r="J1467">
        <v>-6.8264040720170804</v>
      </c>
      <c r="K1467">
        <v>46.8822111049722</v>
      </c>
      <c r="L1467">
        <v>50.210839014028601</v>
      </c>
      <c r="M1467">
        <v>27.333132109809199</v>
      </c>
      <c r="N1467">
        <v>0.668105979176566</v>
      </c>
      <c r="O1467">
        <v>97.557471264367805</v>
      </c>
      <c r="P1467">
        <v>13.632653061224399</v>
      </c>
    </row>
    <row r="1468" spans="1:17" hidden="1" x14ac:dyDescent="0.3">
      <c r="A1468" t="s">
        <v>3106</v>
      </c>
      <c r="B1468" t="s">
        <v>3107</v>
      </c>
      <c r="C1468" t="s">
        <v>3144</v>
      </c>
      <c r="D1468" t="s">
        <v>48</v>
      </c>
      <c r="E1468">
        <v>1032.1439769199999</v>
      </c>
      <c r="F1468">
        <v>24.87</v>
      </c>
      <c r="G1468">
        <v>90.124389755307902</v>
      </c>
      <c r="H1468">
        <v>78.273032035197105</v>
      </c>
      <c r="I1468">
        <v>107.041187405263</v>
      </c>
      <c r="J1468">
        <v>-4.7482736185661603</v>
      </c>
      <c r="K1468">
        <v>14.669045806778399</v>
      </c>
      <c r="L1468">
        <v>5.99294201375589</v>
      </c>
      <c r="M1468">
        <v>66.777139887899395</v>
      </c>
      <c r="N1468">
        <v>0.25245698918500997</v>
      </c>
      <c r="O1468">
        <v>15.319662243667</v>
      </c>
      <c r="P1468">
        <v>128.165137614678</v>
      </c>
    </row>
    <row r="1469" spans="1:17" hidden="1" x14ac:dyDescent="0.3">
      <c r="A1469" t="s">
        <v>3108</v>
      </c>
      <c r="B1469" t="s">
        <v>3109</v>
      </c>
      <c r="C1469" t="s">
        <v>3144</v>
      </c>
      <c r="D1469" t="s">
        <v>436</v>
      </c>
      <c r="E1469">
        <v>1030.447027656</v>
      </c>
      <c r="F1469">
        <v>42.44</v>
      </c>
      <c r="G1469">
        <v>-24.634681282481399</v>
      </c>
      <c r="H1469">
        <v>-13.0439974083406</v>
      </c>
      <c r="I1469">
        <v>-23.564551436672001</v>
      </c>
      <c r="J1469">
        <v>-2.3013149085303399</v>
      </c>
      <c r="K1469">
        <v>45.686544531310197</v>
      </c>
      <c r="L1469">
        <v>46.075887201019498</v>
      </c>
      <c r="M1469">
        <v>21.555594308762299</v>
      </c>
      <c r="N1469">
        <v>0.35459476841146398</v>
      </c>
      <c r="O1469">
        <v>42.554194156456099</v>
      </c>
      <c r="P1469">
        <v>23.3720930232558</v>
      </c>
    </row>
    <row r="1470" spans="1:17" hidden="1" x14ac:dyDescent="0.3">
      <c r="A1470" t="s">
        <v>3110</v>
      </c>
      <c r="B1470" t="s">
        <v>3111</v>
      </c>
      <c r="C1470" t="s">
        <v>3144</v>
      </c>
      <c r="D1470" t="s">
        <v>1473</v>
      </c>
      <c r="E1470">
        <v>1029.425456552</v>
      </c>
      <c r="F1470">
        <v>78.12</v>
      </c>
      <c r="G1470">
        <v>-3.4672286104784402</v>
      </c>
      <c r="H1470">
        <v>-13.2064495973853</v>
      </c>
      <c r="I1470">
        <v>12.5729117784509</v>
      </c>
      <c r="J1470">
        <v>-9.3400677483059908</v>
      </c>
      <c r="K1470">
        <v>83.582157586566794</v>
      </c>
      <c r="L1470">
        <v>74.076730007567704</v>
      </c>
      <c r="M1470">
        <v>30.3085407659708</v>
      </c>
      <c r="N1470">
        <v>0.50064592588024204</v>
      </c>
      <c r="O1470">
        <v>25.7040450588837</v>
      </c>
      <c r="P1470">
        <v>53.176470588235297</v>
      </c>
      <c r="Q1470">
        <v>-3.3867856596826E-2</v>
      </c>
    </row>
    <row r="1471" spans="1:17" hidden="1" x14ac:dyDescent="0.3">
      <c r="A1471" t="s">
        <v>3112</v>
      </c>
      <c r="B1471" t="s">
        <v>3113</v>
      </c>
      <c r="C1471" t="s">
        <v>3144</v>
      </c>
      <c r="D1471" t="s">
        <v>114</v>
      </c>
      <c r="E1471">
        <v>1022.2391408</v>
      </c>
      <c r="F1471">
        <v>342.95</v>
      </c>
      <c r="G1471">
        <v>108.27186727778501</v>
      </c>
      <c r="H1471">
        <v>-13.6130173485851</v>
      </c>
      <c r="I1471">
        <v>-6.9467110975607298</v>
      </c>
      <c r="J1471">
        <v>-4.90484650994033</v>
      </c>
      <c r="K1471">
        <v>361.04627186018598</v>
      </c>
      <c r="L1471">
        <v>315.88057659012702</v>
      </c>
      <c r="M1471">
        <v>33.615613841657598</v>
      </c>
      <c r="N1471">
        <v>0.87288185205735602</v>
      </c>
      <c r="O1471">
        <v>23.4582300626913</v>
      </c>
      <c r="P1471">
        <v>151.98383541513499</v>
      </c>
      <c r="Q1471">
        <v>8.7990428536307994E-2</v>
      </c>
    </row>
    <row r="1472" spans="1:17" hidden="1" x14ac:dyDescent="0.3">
      <c r="A1472" t="s">
        <v>3114</v>
      </c>
      <c r="B1472" t="s">
        <v>3115</v>
      </c>
      <c r="C1472" t="s">
        <v>3144</v>
      </c>
      <c r="D1472" t="s">
        <v>271</v>
      </c>
      <c r="E1472">
        <v>1021.40871525</v>
      </c>
      <c r="F1472">
        <v>184.87</v>
      </c>
      <c r="G1472">
        <v>34.753824737503599</v>
      </c>
      <c r="H1472">
        <v>1.4902902728059699</v>
      </c>
      <c r="I1472">
        <v>32.9006350091896</v>
      </c>
      <c r="J1472">
        <v>2.4252854716043801</v>
      </c>
      <c r="K1472">
        <v>185.29605863624101</v>
      </c>
      <c r="L1472">
        <v>154.75406033409999</v>
      </c>
      <c r="M1472">
        <v>45.9906885801567</v>
      </c>
      <c r="N1472">
        <v>0.174137551379385</v>
      </c>
      <c r="O1472">
        <v>21.8531941364201</v>
      </c>
      <c r="P1472">
        <v>72.614379084967297</v>
      </c>
    </row>
    <row r="1473" spans="1:17" hidden="1" x14ac:dyDescent="0.3">
      <c r="A1473" t="s">
        <v>3116</v>
      </c>
      <c r="B1473" t="s">
        <v>3117</v>
      </c>
      <c r="C1473" t="s">
        <v>3144</v>
      </c>
      <c r="D1473" t="s">
        <v>287</v>
      </c>
      <c r="E1473">
        <v>1017.1549642</v>
      </c>
      <c r="F1473">
        <v>404.3</v>
      </c>
      <c r="G1473">
        <v>-38.442856192197198</v>
      </c>
      <c r="H1473">
        <v>-9.1618510266811803</v>
      </c>
      <c r="I1473">
        <v>-7.54400013446985</v>
      </c>
      <c r="J1473">
        <v>-4.90107203418955</v>
      </c>
      <c r="K1473">
        <v>429.97923644732299</v>
      </c>
      <c r="L1473">
        <v>432.82963811659101</v>
      </c>
      <c r="M1473">
        <v>36.2534172972683</v>
      </c>
      <c r="N1473">
        <v>0.351026172332494</v>
      </c>
      <c r="O1473">
        <v>26.539698243878298</v>
      </c>
      <c r="P1473">
        <v>11.793170192174699</v>
      </c>
      <c r="Q1473">
        <v>-7.2995455607360003E-3</v>
      </c>
    </row>
    <row r="1474" spans="1:17" hidden="1" x14ac:dyDescent="0.3">
      <c r="A1474" t="s">
        <v>3118</v>
      </c>
      <c r="B1474" t="s">
        <v>3119</v>
      </c>
      <c r="C1474" t="s">
        <v>3144</v>
      </c>
      <c r="D1474" t="s">
        <v>51</v>
      </c>
      <c r="E1474">
        <v>1014.26688</v>
      </c>
      <c r="F1474">
        <v>204.85</v>
      </c>
      <c r="G1474">
        <v>31.7125987911304</v>
      </c>
      <c r="H1474">
        <v>-8.8183886824450095</v>
      </c>
      <c r="I1474">
        <v>-27.182987729387001</v>
      </c>
      <c r="J1474">
        <v>-2.1045607880370598</v>
      </c>
      <c r="K1474">
        <v>211.44528999649799</v>
      </c>
      <c r="L1474">
        <v>204.62857111672199</v>
      </c>
      <c r="M1474">
        <v>41.063770451793502</v>
      </c>
      <c r="N1474">
        <v>0.58643286848444198</v>
      </c>
      <c r="O1474">
        <v>29.362948498901599</v>
      </c>
      <c r="P1474">
        <v>64.538152610441699</v>
      </c>
      <c r="Q1474">
        <v>5.3741660458630998E-2</v>
      </c>
    </row>
    <row r="1475" spans="1:17" hidden="1" x14ac:dyDescent="0.3">
      <c r="A1475" t="s">
        <v>3120</v>
      </c>
      <c r="B1475" t="s">
        <v>3121</v>
      </c>
      <c r="C1475" t="s">
        <v>3144</v>
      </c>
      <c r="D1475" t="s">
        <v>482</v>
      </c>
      <c r="E1475">
        <v>1010.27547864</v>
      </c>
      <c r="F1475">
        <v>228.96</v>
      </c>
      <c r="G1475">
        <v>21.115545391635202</v>
      </c>
      <c r="H1475">
        <v>-12.559165788596401</v>
      </c>
      <c r="I1475">
        <v>20.667541737625999</v>
      </c>
      <c r="J1475">
        <v>-8.0821934523545593</v>
      </c>
      <c r="K1475">
        <v>221.09411904496</v>
      </c>
      <c r="L1475">
        <v>186.012844612164</v>
      </c>
      <c r="M1475">
        <v>33.0877948868347</v>
      </c>
      <c r="N1475">
        <v>0.30256200436905001</v>
      </c>
      <c r="O1475">
        <v>25.524109014674998</v>
      </c>
      <c r="P1475">
        <v>63.542857142857102</v>
      </c>
      <c r="Q1475">
        <v>-4.2464751729681997E-2</v>
      </c>
    </row>
    <row r="1476" spans="1:17" hidden="1" x14ac:dyDescent="0.3">
      <c r="A1476" t="s">
        <v>3122</v>
      </c>
      <c r="B1476" t="s">
        <v>3123</v>
      </c>
      <c r="C1476" t="s">
        <v>3144</v>
      </c>
      <c r="D1476" t="s">
        <v>1840</v>
      </c>
      <c r="E1476">
        <v>1004.549</v>
      </c>
      <c r="F1476">
        <v>418.5</v>
      </c>
      <c r="G1476">
        <v>24.469676448310299</v>
      </c>
      <c r="H1476">
        <v>-37.373563169378698</v>
      </c>
      <c r="I1476">
        <v>-7.1479988708528497</v>
      </c>
      <c r="J1476">
        <v>-4.0546044335994704</v>
      </c>
      <c r="K1476">
        <v>508.028673332111</v>
      </c>
      <c r="L1476">
        <v>446.808256770887</v>
      </c>
      <c r="M1476">
        <v>29.472121790760799</v>
      </c>
      <c r="N1476">
        <v>1.0894121131348999</v>
      </c>
      <c r="O1476">
        <v>57.132616487455202</v>
      </c>
      <c r="P1476">
        <v>55</v>
      </c>
    </row>
    <row r="1477" spans="1:17" hidden="1" x14ac:dyDescent="0.3">
      <c r="A1477" t="s">
        <v>3124</v>
      </c>
      <c r="B1477" t="s">
        <v>3125</v>
      </c>
      <c r="C1477" t="s">
        <v>3144</v>
      </c>
      <c r="D1477" t="s">
        <v>48</v>
      </c>
      <c r="E1477">
        <v>1001.36459812</v>
      </c>
      <c r="F1477">
        <v>424.4</v>
      </c>
      <c r="G1477">
        <v>44.551147208381103</v>
      </c>
      <c r="H1477">
        <v>-31.6346100150712</v>
      </c>
      <c r="I1477">
        <v>61.467944858336303</v>
      </c>
      <c r="J1477">
        <v>-6.5719359957232504</v>
      </c>
      <c r="M1477">
        <v>30.891051048763401</v>
      </c>
      <c r="O1477">
        <v>63.8666352497643</v>
      </c>
      <c r="P1477">
        <v>90.356582193316797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Price_Filter_08_10_2024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2024-10-09T05:15:55Z</dcterms:created>
  <dcterms:modified xsi:type="dcterms:W3CDTF">2024-11-22T13:08:28Z</dcterms:modified>
</cp:coreProperties>
</file>